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F4B1A03-DD1D-417A-A980-9AF2970CD9DD}"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Posting!$A$1:$P$20046</definedName>
    <definedName name="_xlnm._FilterDatabase" localSheetId="5" hidden="1">Supplier!$A$1:$XFC$3779</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0" r:id="rId29"/>
    <pivotCache cacheId="1" r:id="rId30"/>
  </pivotCaches>
</workbook>
</file>

<file path=xl/calcChain.xml><?xml version="1.0" encoding="utf-8"?>
<calcChain xmlns="http://schemas.openxmlformats.org/spreadsheetml/2006/main">
  <c r="G20021" i="1" l="1"/>
  <c r="G20022" i="1"/>
  <c r="G20023" i="1"/>
  <c r="G20024" i="1"/>
  <c r="G20025" i="1"/>
  <c r="G20026" i="1"/>
  <c r="G20027" i="1"/>
  <c r="G20028" i="1"/>
  <c r="G20029" i="1"/>
  <c r="G20030" i="1"/>
  <c r="G20031" i="1"/>
  <c r="G20032" i="1"/>
  <c r="G20033" i="1"/>
  <c r="G20034" i="1"/>
  <c r="G20035" i="1"/>
  <c r="G20036" i="1"/>
  <c r="G20037" i="1"/>
  <c r="G20042" i="1"/>
  <c r="G20006" i="1"/>
  <c r="G20007" i="1"/>
  <c r="G20008" i="1"/>
  <c r="G20009" i="1"/>
  <c r="G20010" i="1"/>
  <c r="G20011" i="1"/>
  <c r="G20012" i="1"/>
  <c r="G20013" i="1"/>
  <c r="G20014" i="1"/>
  <c r="G20015" i="1"/>
  <c r="G20016" i="1"/>
  <c r="G20017" i="1"/>
  <c r="G20018" i="1"/>
  <c r="G20019" i="1"/>
  <c r="G20020" i="1"/>
  <c r="C7" i="3"/>
  <c r="G20039" i="1"/>
  <c r="G20040" i="1"/>
  <c r="G20041" i="1"/>
  <c r="G20038" i="1"/>
  <c r="G19901" i="1"/>
  <c r="G20043" i="1"/>
  <c r="G19947" i="1" l="1"/>
  <c r="G19986" i="1" l="1"/>
  <c r="G19987" i="1"/>
  <c r="G19988" i="1"/>
  <c r="G19989" i="1"/>
  <c r="G19990" i="1"/>
  <c r="G20046" i="1"/>
  <c r="G19946" i="1"/>
  <c r="G3814" i="2"/>
  <c r="G3815" i="2"/>
  <c r="G3816" i="2"/>
  <c r="G3817" i="2"/>
  <c r="G3818" i="2"/>
  <c r="G3819" i="2"/>
  <c r="G3813" i="2"/>
  <c r="G3820" i="2"/>
  <c r="G3812" i="2"/>
  <c r="G3811" i="2"/>
  <c r="G20003" i="1"/>
  <c r="G20004" i="1"/>
  <c r="G20005" i="1"/>
  <c r="G19984" i="1"/>
  <c r="G19991" i="1"/>
  <c r="G19992" i="1"/>
  <c r="G19942" i="1"/>
  <c r="G19943" i="1"/>
  <c r="G19993" i="1"/>
  <c r="G19994" i="1"/>
  <c r="G19995" i="1"/>
  <c r="G19996" i="1"/>
  <c r="G19944" i="1"/>
  <c r="G19997" i="1"/>
  <c r="G19945" i="1"/>
  <c r="G19998" i="1"/>
  <c r="G19999" i="1"/>
  <c r="G20000" i="1"/>
  <c r="G20001" i="1"/>
  <c r="G20002" i="1"/>
  <c r="G19985" i="1"/>
  <c r="G19976" i="1"/>
  <c r="G19977" i="1"/>
  <c r="G19982" i="1"/>
  <c r="G19983" i="1"/>
  <c r="G19981" i="1"/>
  <c r="G19940" i="1"/>
  <c r="G19941" i="1"/>
  <c r="G19974" i="1"/>
  <c r="G19926" i="1"/>
  <c r="G19927" i="1"/>
  <c r="G19928" i="1"/>
  <c r="G19929" i="1"/>
  <c r="G20045" i="1" l="1"/>
  <c r="G20044" i="1"/>
  <c r="G3799" i="2"/>
  <c r="G3810" i="2"/>
  <c r="G3809" i="2"/>
  <c r="G3808" i="2"/>
  <c r="G3798" i="2"/>
  <c r="G19937" i="1"/>
  <c r="G19627" i="1" l="1"/>
  <c r="G19922" i="1"/>
  <c r="G19918" i="1"/>
  <c r="G19972" i="1"/>
  <c r="G19973" i="1"/>
  <c r="G19953" i="1" l="1"/>
  <c r="G19936" i="1"/>
  <c r="G19935" i="1"/>
  <c r="G19938" i="1"/>
  <c r="G19939" i="1"/>
  <c r="G19978" i="1"/>
  <c r="G19979" i="1"/>
  <c r="G19980" i="1"/>
  <c r="G19971" i="1"/>
  <c r="G19975" i="1"/>
  <c r="G19969" i="1"/>
  <c r="G19970" i="1"/>
  <c r="G19934" i="1"/>
  <c r="G19957" i="1"/>
  <c r="G19933" i="1"/>
  <c r="G19958" i="1"/>
  <c r="G19959" i="1"/>
  <c r="G19960" i="1"/>
  <c r="G19961" i="1"/>
  <c r="G19962" i="1"/>
  <c r="G19963" i="1"/>
  <c r="G19964" i="1"/>
  <c r="G19965" i="1"/>
  <c r="G19966" i="1"/>
  <c r="G19967" i="1"/>
  <c r="G19968" i="1"/>
  <c r="G19930" i="1"/>
  <c r="G19955" i="1"/>
  <c r="G19956" i="1"/>
  <c r="G19931" i="1"/>
  <c r="G19932" i="1"/>
  <c r="G19883" i="1"/>
  <c r="G19882" i="1"/>
  <c r="B7" i="3"/>
  <c r="B19" i="3" s="1"/>
  <c r="B28" i="3" s="1"/>
  <c r="C26" i="3"/>
  <c r="B26" i="3"/>
  <c r="C25" i="3"/>
  <c r="B25" i="3"/>
  <c r="C18" i="3"/>
  <c r="C17" i="3"/>
  <c r="C16" i="3"/>
  <c r="C15" i="3"/>
  <c r="C14" i="3"/>
  <c r="C13" i="3"/>
  <c r="C12" i="3"/>
  <c r="C11" i="3"/>
  <c r="C10" i="3"/>
  <c r="C9" i="3"/>
  <c r="C8" i="3"/>
  <c r="G19954" i="1"/>
  <c r="C19" i="3" l="1"/>
  <c r="C21" i="3" s="1"/>
  <c r="G3748" i="2"/>
  <c r="G19951" i="1"/>
  <c r="G19952" i="1"/>
  <c r="G19925" i="1"/>
  <c r="G19948" i="1"/>
  <c r="G19949" i="1"/>
  <c r="G19950" i="1"/>
  <c r="G18" i="3"/>
  <c r="G19884" i="1"/>
  <c r="G19885" i="1"/>
  <c r="G19886" i="1"/>
  <c r="G19881" i="1"/>
  <c r="G19862" i="1"/>
  <c r="G19843" i="1"/>
  <c r="G3807" i="2"/>
  <c r="G3806" i="2"/>
  <c r="G19880" i="1"/>
  <c r="G19879" i="1"/>
  <c r="G19850" i="1"/>
  <c r="G19866" i="1"/>
  <c r="G19867" i="1"/>
  <c r="G19878" i="1"/>
  <c r="G19872" i="1"/>
  <c r="G19873" i="1"/>
  <c r="G19874" i="1"/>
  <c r="G19875" i="1"/>
  <c r="G19876" i="1"/>
  <c r="G19877" i="1"/>
  <c r="G19868" i="1"/>
  <c r="G19869" i="1"/>
  <c r="G19870" i="1"/>
  <c r="G19871" i="1"/>
  <c r="G19900" i="1"/>
  <c r="G19899" i="1"/>
  <c r="E19816" i="1"/>
  <c r="G19816" i="1" s="1"/>
  <c r="E19815" i="1"/>
  <c r="G19815" i="1" s="1"/>
  <c r="G19861" i="1"/>
  <c r="G19863" i="1"/>
  <c r="G19864" i="1"/>
  <c r="G19865" i="1"/>
  <c r="G19860" i="1"/>
  <c r="G19859" i="1"/>
  <c r="G19856" i="1"/>
  <c r="G19857" i="1"/>
  <c r="G19858" i="1"/>
  <c r="G19853" i="1"/>
  <c r="G19854" i="1"/>
  <c r="G19855" i="1"/>
  <c r="G19851" i="1"/>
  <c r="G19852" i="1"/>
  <c r="G19849" i="1"/>
  <c r="G3803" i="2"/>
  <c r="G3804" i="2"/>
  <c r="G3805" i="2"/>
  <c r="G19848" i="1"/>
  <c r="G19847" i="1"/>
  <c r="G19846" i="1"/>
  <c r="G19845" i="1"/>
  <c r="G19844" i="1"/>
  <c r="G19838" i="1"/>
  <c r="G19839" i="1"/>
  <c r="G19840" i="1"/>
  <c r="G19841" i="1"/>
  <c r="G19842" i="1"/>
  <c r="G3802" i="2"/>
  <c r="G3801" i="2"/>
  <c r="G3800" i="2"/>
  <c r="C28" i="3" l="1"/>
  <c r="C30" i="3" s="1"/>
  <c r="F18" i="3"/>
  <c r="G19924" i="1"/>
  <c r="G3797" i="2"/>
  <c r="G19837" i="1"/>
  <c r="G19835" i="1"/>
  <c r="G19836" i="1"/>
  <c r="G19923" i="1" l="1"/>
  <c r="G19921" i="1"/>
  <c r="G19920" i="1"/>
  <c r="G19919" i="1" l="1"/>
  <c r="G19917" i="1"/>
  <c r="G19827" i="1" l="1"/>
  <c r="G19833" i="1"/>
  <c r="G19832" i="1"/>
  <c r="G19834" i="1"/>
  <c r="G19828" i="1"/>
  <c r="G19829" i="1"/>
  <c r="G19830" i="1"/>
  <c r="G19831" i="1"/>
  <c r="G19825" i="1"/>
  <c r="G19826" i="1"/>
  <c r="G19817" i="1"/>
  <c r="G19818" i="1"/>
  <c r="G19819" i="1"/>
  <c r="G19820" i="1"/>
  <c r="G19821" i="1"/>
  <c r="G19822" i="1"/>
  <c r="G19823" i="1"/>
  <c r="G19824" i="1"/>
  <c r="G19914" i="1"/>
  <c r="G19913" i="1"/>
  <c r="G19916" i="1" l="1"/>
  <c r="H2" i="40"/>
  <c r="I2" i="40" s="1"/>
  <c r="J2" i="40" s="1"/>
  <c r="D2" i="40"/>
  <c r="E2" i="40" s="1"/>
  <c r="G19812" i="1"/>
  <c r="G19814" i="1"/>
  <c r="G19811" i="1"/>
  <c r="G19810" i="1"/>
  <c r="G19813" i="1"/>
  <c r="G19803" i="1"/>
  <c r="G19804" i="1"/>
  <c r="G19805" i="1"/>
  <c r="G19806" i="1"/>
  <c r="G19807" i="1"/>
  <c r="G19808" i="1"/>
  <c r="G19809" i="1"/>
  <c r="G19800" i="1"/>
  <c r="G19801" i="1"/>
  <c r="G19802" i="1"/>
  <c r="G19795" i="1"/>
  <c r="G19915" i="1" l="1"/>
  <c r="H3" i="40" l="1"/>
  <c r="I3" i="40" s="1"/>
  <c r="J3" i="40" s="1"/>
  <c r="D3" i="40"/>
  <c r="E3" i="40" s="1"/>
  <c r="G19786" i="1"/>
  <c r="G19903" i="1" l="1"/>
  <c r="G19904" i="1"/>
  <c r="G19905" i="1"/>
  <c r="G19906" i="1"/>
  <c r="G19907" i="1"/>
  <c r="G19908" i="1"/>
  <c r="G19909" i="1"/>
  <c r="G19910" i="1"/>
  <c r="G19911" i="1"/>
  <c r="G19912" i="1"/>
  <c r="G19888" i="1"/>
  <c r="G19889" i="1"/>
  <c r="G19890" i="1"/>
  <c r="G19891" i="1"/>
  <c r="G19892" i="1"/>
  <c r="G19893" i="1"/>
  <c r="G19894" i="1"/>
  <c r="G19895" i="1"/>
  <c r="G19896" i="1"/>
  <c r="G19897" i="1"/>
  <c r="G19898" i="1"/>
  <c r="G19793" i="1"/>
  <c r="G19794" i="1"/>
  <c r="G19796" i="1"/>
  <c r="G19797" i="1"/>
  <c r="G19798" i="1"/>
  <c r="G19799"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7" i="1"/>
  <c r="G19788" i="1"/>
  <c r="G19789" i="1"/>
  <c r="G19790" i="1"/>
  <c r="G19791" i="1"/>
  <c r="G3782" i="2" l="1"/>
  <c r="G19792" i="1"/>
  <c r="G3794" i="2"/>
  <c r="G3796" i="2"/>
  <c r="D8" i="40"/>
  <c r="D7" i="40" l="1"/>
  <c r="D6" i="40"/>
  <c r="D9" i="40" l="1"/>
  <c r="D5" i="40" l="1"/>
  <c r="D4" i="40" l="1"/>
  <c r="H4" i="40" l="1"/>
  <c r="I4" i="40" s="1"/>
  <c r="J4" i="40" s="1"/>
  <c r="E4" i="40"/>
  <c r="H5" i="40"/>
  <c r="I5" i="40" s="1"/>
  <c r="J5" i="40" s="1"/>
  <c r="E5" i="40"/>
  <c r="E6" i="40"/>
  <c r="H6" i="40"/>
  <c r="I6" i="40" s="1"/>
  <c r="J6" i="40" s="1"/>
  <c r="H7" i="40"/>
  <c r="I7" i="40" s="1"/>
  <c r="J7" i="40" s="1"/>
  <c r="H8" i="40"/>
  <c r="I8" i="40" s="1"/>
  <c r="J8" i="40" s="1"/>
  <c r="E8" i="40"/>
  <c r="H9" i="40"/>
  <c r="I9" i="40" s="1"/>
  <c r="J9" i="40" s="1"/>
  <c r="H10" i="40"/>
  <c r="I10" i="40" s="1"/>
  <c r="J10" i="40" s="1"/>
  <c r="E10" i="40"/>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5" i="1"/>
  <c r="G19636" i="1"/>
  <c r="G19634" i="1"/>
  <c r="G19594" i="1"/>
  <c r="G19592" i="1" l="1"/>
  <c r="G19593" i="1"/>
  <c r="G19590" i="1"/>
  <c r="G19591" i="1"/>
  <c r="G19902" i="1"/>
  <c r="G19887"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3" i="1"/>
  <c r="G19632" i="1"/>
  <c r="G3764" i="2"/>
  <c r="G19631" i="1" l="1"/>
  <c r="G19630" i="1"/>
  <c r="G19629"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8"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F16" i="3" s="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G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1" i="40" l="1"/>
  <c r="E17" i="40"/>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4" i="2"/>
  <c r="G18214" i="1"/>
  <c r="G18213" i="1" l="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G18471" i="1" l="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1" i="33" l="1"/>
  <c r="C23" i="33" l="1"/>
  <c r="E23"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29"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F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33" i="33"/>
  <c r="E32" i="33"/>
  <c r="E31" i="33"/>
  <c r="E27" i="33"/>
  <c r="E25"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C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C4" i="31" s="1"/>
  <c r="AC6" i="31" s="1"/>
  <c r="AC11" i="31" s="1"/>
  <c r="AC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B23" i="31"/>
  <c r="AC23" i="31"/>
  <c r="AC25" i="31" s="1"/>
  <c r="AA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5" i="3" l="1"/>
  <c r="K10" i="31"/>
  <c r="F26" i="3" s="1"/>
  <c r="K5" i="31"/>
  <c r="F25" i="3" s="1"/>
  <c r="K6" i="31"/>
  <c r="K11" i="31"/>
  <c r="J18" i="3"/>
  <c r="J19" i="3" s="1"/>
  <c r="F10" i="3"/>
  <c r="F19" i="3" s="1"/>
  <c r="AS50" i="3"/>
  <c r="G4309" i="1"/>
  <c r="F767" i="2"/>
  <c r="G25" i="3" l="1"/>
  <c r="K7" i="31"/>
  <c r="E5" i="31"/>
  <c r="G26" i="3"/>
  <c r="K12" i="31"/>
  <c r="B77" i="23"/>
  <c r="D77" i="23" s="1"/>
  <c r="I77" i="23" s="1"/>
  <c r="K77" i="23" s="1"/>
  <c r="K79" i="23" s="1"/>
  <c r="K86" i="23" s="1"/>
  <c r="K21" i="3"/>
  <c r="G767" i="2"/>
  <c r="G766" i="2"/>
  <c r="G28" i="3" l="1"/>
  <c r="K17" i="31"/>
  <c r="F28" i="3"/>
  <c r="G21" i="3"/>
  <c r="B92" i="23"/>
  <c r="D92" i="23" s="1"/>
  <c r="H92" i="23" s="1"/>
  <c r="J92" i="23" s="1"/>
  <c r="J94" i="23" s="1"/>
  <c r="E4" i="31"/>
  <c r="E6" i="31" s="1"/>
  <c r="L77" i="23"/>
  <c r="L79" i="23" s="1"/>
  <c r="L86" i="23" s="1"/>
  <c r="J77" i="23"/>
  <c r="J79" i="23" s="1"/>
  <c r="J86" i="23" s="1"/>
  <c r="O27" i="3"/>
  <c r="G765" i="2"/>
  <c r="G764" i="2"/>
  <c r="G763" i="2"/>
  <c r="G30" i="3" l="1"/>
  <c r="E11" i="31"/>
  <c r="E22" i="31" s="1"/>
  <c r="D27" i="31" s="1"/>
  <c r="D29" i="31" s="1"/>
  <c r="N86" i="23"/>
  <c r="I92" i="23"/>
  <c r="I94" i="23" s="1"/>
  <c r="K92" i="23"/>
  <c r="K94" i="23" s="1"/>
  <c r="G762" i="2"/>
  <c r="G761" i="2"/>
  <c r="G760" i="2"/>
  <c r="C27" i="31" l="1"/>
  <c r="E27" i="31"/>
  <c r="E29" i="31" s="1"/>
  <c r="G759" i="2"/>
  <c r="C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10" i="33" l="1"/>
  <c r="I11"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16" i="33" l="1"/>
  <c r="I15" i="33"/>
  <c r="I18" i="33"/>
  <c r="I26" i="33"/>
  <c r="I21" i="33"/>
  <c r="I23" i="33"/>
  <c r="I7" i="33"/>
  <c r="I6" i="33"/>
  <c r="I29" i="33"/>
  <c r="I19" i="33"/>
  <c r="I22" i="33"/>
  <c r="I17" i="33"/>
  <c r="I20" i="33"/>
  <c r="I13" i="33"/>
  <c r="I33" i="33"/>
  <c r="I8" i="33"/>
  <c r="I4" i="33"/>
  <c r="I25" i="33"/>
  <c r="I2" i="33"/>
  <c r="I5" i="33"/>
  <c r="I14" i="33"/>
  <c r="I12" i="33"/>
  <c r="I32" i="33"/>
  <c r="I27" i="33"/>
  <c r="I3" i="33"/>
  <c r="I31" i="33"/>
  <c r="G290" i="2"/>
  <c r="J35" i="33" l="1"/>
  <c r="I35"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3" i="40" l="1"/>
  <c r="L3" i="40" s="1"/>
  <c r="K2" i="40"/>
  <c r="L2" i="40" s="1"/>
  <c r="K4" i="40"/>
  <c r="L4" i="40" s="1"/>
  <c r="K5" i="40"/>
  <c r="L5" i="40" s="1"/>
  <c r="K10" i="40"/>
  <c r="L10" i="40" s="1"/>
  <c r="K12" i="40"/>
  <c r="L12" i="40" s="1"/>
  <c r="K6" i="40"/>
  <c r="L6" i="40" s="1"/>
  <c r="K8" i="40"/>
  <c r="L8" i="40" s="1"/>
  <c r="K9" i="40"/>
  <c r="L9" i="40" s="1"/>
  <c r="K7" i="40"/>
  <c r="L7" i="40" s="1"/>
  <c r="K16" i="40"/>
  <c r="L16" i="40" s="1"/>
  <c r="K21" i="40"/>
  <c r="L21" i="40" s="1"/>
  <c r="H11" i="33"/>
  <c r="G11" i="33"/>
  <c r="G10" i="33"/>
  <c r="H10"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Q5" i="31"/>
  <c r="J25" i="3" s="1"/>
  <c r="H16" i="33"/>
  <c r="G15" i="33"/>
  <c r="G16" i="33"/>
  <c r="H15" i="33"/>
  <c r="Q6" i="31"/>
  <c r="K25" i="3" s="1"/>
  <c r="Q10" i="31"/>
  <c r="J26" i="3" s="1"/>
  <c r="Q11" i="31"/>
  <c r="K26" i="3" s="1"/>
  <c r="H26" i="33"/>
  <c r="G26" i="33"/>
  <c r="G18" i="33"/>
  <c r="H18" i="33"/>
  <c r="H7" i="33"/>
  <c r="G6" i="33"/>
  <c r="H6" i="33"/>
  <c r="G7" i="33"/>
  <c r="G23" i="33"/>
  <c r="H23" i="33"/>
  <c r="H5" i="33"/>
  <c r="H21" i="33"/>
  <c r="M21" i="33" s="1"/>
  <c r="G21" i="33"/>
  <c r="G29" i="33"/>
  <c r="H29" i="33"/>
  <c r="M29" i="33" s="1"/>
  <c r="H19" i="33"/>
  <c r="G19" i="33"/>
  <c r="H22" i="33"/>
  <c r="M22" i="33" s="1"/>
  <c r="G22" i="33"/>
  <c r="H20" i="33"/>
  <c r="H17" i="33"/>
  <c r="M17" i="33" s="1"/>
  <c r="G20" i="33"/>
  <c r="G17" i="33"/>
  <c r="G5" i="33"/>
  <c r="G3" i="33"/>
  <c r="G25" i="33"/>
  <c r="G2" i="33"/>
  <c r="H13" i="33"/>
  <c r="H33" i="33"/>
  <c r="M33" i="33" s="1"/>
  <c r="G14" i="33"/>
  <c r="G27" i="33"/>
  <c r="G12" i="33"/>
  <c r="G32" i="33"/>
  <c r="H27" i="33"/>
  <c r="M27" i="33" s="1"/>
  <c r="H14" i="33"/>
  <c r="M14" i="33" s="1"/>
  <c r="G31" i="33"/>
  <c r="G13" i="33"/>
  <c r="H25" i="33"/>
  <c r="M25" i="33" s="1"/>
  <c r="H32" i="33"/>
  <c r="H4" i="33"/>
  <c r="M4" i="33" s="1"/>
  <c r="H31" i="33"/>
  <c r="H3" i="33"/>
  <c r="G4" i="33"/>
  <c r="G33" i="33"/>
  <c r="G8" i="33"/>
  <c r="H2" i="33"/>
  <c r="M2" i="33" s="1"/>
  <c r="H12" i="33"/>
  <c r="H8" i="33"/>
  <c r="AK185" i="3"/>
  <c r="G45" i="1"/>
  <c r="G10" i="1"/>
  <c r="G11" i="1"/>
  <c r="G12" i="1"/>
  <c r="G13" i="1"/>
  <c r="G14" i="1"/>
  <c r="G15" i="1"/>
  <c r="G16" i="1"/>
  <c r="G17" i="1"/>
  <c r="G18" i="1"/>
  <c r="G19" i="1"/>
  <c r="G20" i="1"/>
  <c r="G23" i="1"/>
  <c r="G24" i="1"/>
  <c r="G25" i="1"/>
  <c r="G26" i="1"/>
  <c r="G27" i="1"/>
  <c r="G28" i="1"/>
  <c r="G29" i="1"/>
  <c r="G30" i="1"/>
  <c r="G31" i="1"/>
  <c r="G32" i="1"/>
  <c r="L11" i="40" l="1"/>
  <c r="L27" i="40" s="1"/>
  <c r="K27" i="40"/>
  <c r="Q12" i="31"/>
  <c r="J28" i="3"/>
  <c r="V4" i="31"/>
  <c r="Q7" i="31"/>
  <c r="V5" i="31"/>
  <c r="K28" i="3"/>
  <c r="M35" i="33"/>
  <c r="AK213" i="3"/>
  <c r="Q17" i="31" l="1"/>
  <c r="K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<sst xmlns="http://schemas.openxmlformats.org/spreadsheetml/2006/main" count="90416" uniqueCount="13484">
  <si>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</si>
  <si>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</si>
  <si>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</si>
  <si>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</si>
  <si>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</si>
  <si>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</si>
  <si>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</si>
  <si>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</si>
  <si>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</si>
  <si>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</si>
  <si>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</si>
  <si>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</si>
  <si>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</si>
  <si>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</si>
  <si>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</si>
  <si>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</si>
  <si>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</si>
  <si>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</si>
  <si>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</si>
  <si>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</si>
  <si>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</si>
  <si>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</si>
  <si>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</si>
  <si>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</si>
  <si>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</si>
  <si>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</si>
  <si>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</si>
  <si>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</si>
  <si>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</si>
  <si>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</si>
  <si>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</si>
  <si>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</si>
  <si>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</si>
  <si>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</si>
  <si>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</si>
  <si>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</si>
  <si>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</si>
  <si>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</si>
  <si>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</si>
  <si>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</si>
  <si>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</si>
  <si>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</si>
  <si>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</si>
  <si>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</si>
  <si>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</si>
  <si>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</si>
  <si>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</si>
  <si>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</si>
  <si>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</si>
  <si>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</si>
  <si>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</si>
  <si>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</si>
  <si>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</si>
  <si>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</si>
  <si>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</si>
  <si>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</si>
  <si>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</si>
  <si>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</si>
  <si>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</si>
  <si>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</si>
  <si>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</si>
  <si>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</si>
  <si>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</si>
  <si>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</si>
  <si>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</si>
  <si>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</si>
  <si>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</si>
  <si>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</si>
  <si>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</si>
  <si>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</si>
  <si>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</si>
  <si>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</si>
  <si>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</si>
  <si>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</si>
  <si>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</si>
  <si>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</si>
  <si>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</si>
  <si>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</si>
  <si>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</si>
  <si>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</si>
  <si>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</si>
  <si>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</si>
  <si>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</si>
  <si>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</si>
  <si>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</si>
  <si>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</si>
  <si>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</si>
  <si>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</si>
  <si>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</si>
  <si>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</si>
  <si>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</si>
  <si>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</si>
  <si>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</si>
  <si>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</si>
  <si>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</si>
  <si>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</si>
  <si>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</si>
  <si>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</si>
  <si>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</si>
  <si>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</si>
  <si>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</si>
  <si>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</si>
  <si>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</si>
  <si>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</si>
  <si>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</si>
  <si>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</si>
  <si>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</si>
  <si>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</si>
  <si>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</si>
  <si>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</si>
  <si>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</si>
  <si>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</si>
  <si>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</si>
  <si>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</si>
  <si>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</si>
  <si>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</si>
  <si>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</si>
  <si>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</si>
  <si>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</si>
  <si>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</si>
  <si>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</si>
  <si>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</si>
  <si>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</si>
  <si>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</si>
  <si>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</si>
  <si>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</si>
  <si>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</si>
  <si>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</si>
  <si>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</si>
  <si>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</si>
  <si>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</si>
  <si>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</si>
  <si>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</si>
  <si>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</si>
  <si>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</si>
  <si>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</si>
  <si>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</si>
  <si>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</si>
  <si>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</si>
  <si>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</si>
  <si>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</si>
  <si>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</si>
  <si>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</si>
  <si>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</si>
  <si>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</si>
  <si>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</si>
  <si>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</si>
  <si>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</si>
  <si>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</si>
  <si>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</si>
  <si>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</si>
  <si>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</si>
  <si>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</si>
  <si>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</si>
  <si>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</si>
  <si>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</si>
  <si>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</si>
  <si>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</si>
  <si>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</si>
  <si>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</si>
  <si>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</si>
  <si>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</si>
  <si>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</si>
  <si>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</si>
  <si>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</si>
  <si>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</si>
  <si>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</si>
  <si>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</si>
  <si>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</si>
  <si>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</si>
  <si>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</si>
  <si>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</si>
  <si>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</si>
  <si>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</si>
  <si>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</si>
  <si>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</si>
  <si>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</si>
  <si>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</si>
  <si>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</si>
  <si>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</si>
  <si>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</si>
  <si>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</si>
  <si>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</si>
  <si>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</si>
  <si>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</si>
  <si>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</si>
  <si>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</si>
  <si>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</si>
  <si>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</si>
  <si>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</si>
  <si>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</si>
  <si>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</si>
  <si>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</si>
  <si>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</si>
  <si>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</si>
  <si>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</si>
  <si>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</si>
  <si>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</si>
  <si>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</si>
  <si>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</si>
  <si>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</si>
  <si>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</si>
  <si>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</si>
  <si>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</si>
  <si>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</si>
  <si>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</si>
  <si>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</si>
  <si>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</si>
  <si>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</si>
  <si>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</si>
  <si>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</si>
  <si>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</si>
  <si>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</si>
  <si>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</si>
  <si>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</si>
  <si>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</si>
  <si>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</si>
  <si>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</si>
  <si>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</si>
  <si>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</si>
  <si>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</si>
  <si>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</si>
  <si>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</si>
  <si>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</si>
  <si>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</si>
  <si>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</si>
  <si>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</si>
  <si>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</si>
  <si>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</si>
  <si>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</si>
  <si>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</si>
  <si>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</si>
  <si>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</si>
  <si>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</si>
  <si>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</si>
  <si>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</si>
  <si>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</si>
  <si>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</si>
  <si>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</si>
  <si>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</si>
  <si>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</si>
  <si>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</si>
  <si>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</si>
  <si>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</si>
  <si>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</si>
  <si>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</si>
  <si>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</si>
  <si>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</si>
  <si>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</si>
  <si>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</si>
  <si>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</si>
  <si>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</si>
  <si>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</si>
  <si>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</si>
  <si>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</si>
  <si>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</si>
  <si>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</si>
  <si>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</si>
  <si>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</si>
  <si>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</si>
  <si>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</si>
  <si>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</si>
  <si>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</si>
  <si>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</si>
  <si>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</si>
  <si>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</si>
  <si>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</si>
  <si>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</si>
  <si>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</si>
  <si>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</si>
  <si>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</si>
  <si>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</si>
  <si>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</si>
  <si>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</si>
  <si>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</si>
  <si>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</si>
  <si>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</si>
  <si>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</si>
  <si>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</si>
  <si>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</si>
  <si>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</si>
  <si>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</si>
  <si>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</si>
  <si>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</si>
  <si>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</si>
  <si>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</si>
  <si>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</si>
  <si>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</si>
  <si>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</si>
  <si>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</si>
  <si>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</si>
  <si>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</si>
  <si>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</si>
  <si>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</si>
  <si>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</si>
  <si>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</si>
  <si>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</si>
  <si>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</si>
  <si>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</si>
  <si>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</si>
  <si>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</si>
  <si>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</si>
  <si>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</si>
  <si>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</si>
  <si>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</si>
  <si>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</si>
  <si>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</si>
  <si>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</si>
  <si>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</si>
  <si>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</si>
  <si>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</si>
  <si>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</si>
  <si>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</si>
  <si>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</si>
  <si>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</si>
  <si>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</si>
  <si>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</si>
  <si>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</si>
  <si>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</si>
  <si>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</si>
  <si>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</si>
  <si>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</si>
  <si>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</si>
  <si>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</si>
  <si>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</si>
  <si>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</si>
  <si>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</si>
  <si>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</si>
  <si>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</si>
  <si>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</si>
  <si>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</si>
  <si>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</si>
  <si>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</si>
  <si>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</si>
  <si>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</si>
  <si>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</si>
  <si>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</si>
  <si>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</si>
  <si>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</si>
  <si>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</si>
  <si>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</si>
  <si>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</si>
  <si>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</si>
  <si>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</si>
  <si>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</si>
  <si>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</si>
  <si>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</si>
  <si>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</si>
  <si>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</si>
  <si>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</si>
  <si>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</si>
  <si>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</si>
  <si>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</si>
  <si>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</si>
  <si>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</si>
  <si>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</si>
  <si>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</si>
  <si>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</si>
  <si>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</si>
  <si>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</si>
  <si>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</si>
  <si>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</si>
  <si>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</si>
  <si>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</si>
  <si>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</si>
  <si>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</si>
  <si>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</si>
  <si>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</si>
  <si>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</si>
  <si>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</si>
  <si>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</si>
  <si>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</si>
  <si>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</si>
  <si>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</si>
  <si>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</si>
  <si>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</si>
  <si>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</si>
  <si>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</si>
  <si>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</si>
  <si>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</si>
  <si>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</si>
  <si>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</si>
  <si>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</si>
  <si>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</si>
  <si>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</si>
  <si>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</si>
  <si>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</si>
  <si>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</si>
  <si>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</si>
  <si>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</si>
  <si>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</si>
  <si>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</si>
  <si>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</si>
  <si>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</si>
  <si>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</si>
  <si>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</si>
  <si>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</si>
  <si>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</si>
  <si>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</si>
  <si>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</si>
  <si>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</si>
  <si>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</si>
  <si>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</si>
  <si>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</si>
  <si>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</si>
  <si>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</si>
  <si>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</si>
  <si>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</si>
  <si>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</si>
  <si>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</si>
  <si>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</si>
  <si>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</si>
  <si>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</si>
  <si>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</si>
  <si>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</si>
  <si>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</si>
  <si>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</si>
  <si>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</si>
  <si>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</si>
  <si>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</si>
  <si>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</si>
  <si>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</si>
  <si>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</si>
  <si>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</si>
  <si>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</si>
  <si>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</si>
  <si>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</si>
  <si>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</si>
  <si>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</si>
  <si>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</si>
  <si>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</si>
  <si>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</si>
  <si>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</si>
  <si>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</si>
  <si>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</si>
  <si>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</si>
  <si>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</si>
  <si>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</si>
  <si>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</si>
  <si>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</si>
  <si>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</si>
  <si>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</si>
  <si>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</si>
  <si>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</si>
  <si>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</si>
  <si>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</si>
  <si>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</si>
  <si>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</si>
  <si>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</si>
  <si>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</si>
  <si>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</si>
  <si>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</si>
  <si>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</si>
  <si>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</si>
  <si>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</si>
  <si>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</si>
  <si>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</si>
  <si>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</si>
  <si>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</si>
  <si>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</si>
  <si>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</si>
  <si>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</si>
  <si>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</si>
  <si>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</si>
  <si>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</si>
  <si>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</si>
  <si>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</si>
  <si>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</si>
  <si>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</si>
  <si>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</si>
  <si>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</si>
  <si>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</si>
  <si>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</si>
  <si>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</si>
  <si>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</si>
  <si>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</si>
  <si>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</si>
  <si>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</si>
  <si>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</si>
  <si>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</si>
  <si>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</si>
  <si>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</si>
  <si>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</si>
  <si>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</si>
  <si>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</si>
  <si>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</si>
  <si>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</si>
  <si>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</si>
  <si>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</si>
  <si>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</si>
  <si>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</si>
  <si>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</si>
  <si>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</si>
  <si>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</si>
  <si>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</si>
  <si>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</si>
  <si>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</si>
  <si>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</si>
  <si>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</si>
  <si>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</si>
  <si>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</si>
  <si>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</si>
  <si>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</si>
  <si>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</si>
  <si>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</si>
  <si>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</si>
  <si>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</si>
  <si>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</si>
  <si>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</si>
  <si>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</si>
  <si>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</si>
  <si>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</si>
  <si>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</si>
  <si>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</si>
  <si>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</si>
  <si>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</si>
  <si>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</si>
  <si>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</si>
  <si>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</si>
  <si>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</si>
  <si>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</si>
  <si>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</si>
  <si>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</si>
  <si>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</si>
  <si>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</si>
  <si>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</si>
  <si>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</si>
  <si>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</si>
  <si>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</si>
  <si>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</si>
  <si>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</si>
  <si>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</si>
  <si>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</si>
  <si>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</si>
  <si>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</si>
  <si>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</si>
  <si>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</si>
  <si>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</si>
  <si>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</si>
  <si>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</si>
  <si>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</si>
  <si>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</si>
  <si>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</si>
  <si>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</si>
  <si>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</si>
  <si>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</si>
  <si>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</si>
  <si>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</si>
  <si>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</si>
  <si>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</si>
  <si>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</si>
  <si>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</si>
  <si>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</si>
  <si>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</si>
  <si>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</si>
  <si>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</si>
  <si>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</si>
  <si>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</si>
  <si>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</si>
  <si>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</si>
  <si>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</si>
  <si>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</si>
  <si>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</si>
  <si>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</si>
  <si>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</si>
  <si>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</si>
  <si>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</si>
  <si>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</si>
  <si>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</si>
  <si>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</si>
  <si>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</si>
  <si>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</si>
  <si>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</si>
  <si>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</si>
  <si>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</si>
  <si>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</si>
  <si>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</si>
  <si>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</si>
  <si>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</si>
  <si>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</si>
  <si>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</si>
  <si>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</si>
  <si>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</si>
  <si>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</si>
  <si>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</si>
  <si>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</si>
  <si>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</si>
  <si>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</si>
  <si>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</si>
  <si>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</si>
  <si>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</si>
  <si>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</si>
  <si>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</si>
  <si>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</si>
  <si>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</si>
  <si>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</si>
  <si>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</si>
  <si>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</si>
  <si>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</si>
  <si>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</si>
  <si>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</si>
  <si>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</si>
  <si>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</si>
  <si>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</si>
  <si>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</si>
  <si>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</si>
  <si>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</si>
  <si>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</si>
  <si>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</si>
  <si>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</si>
  <si>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</si>
  <si>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</si>
  <si>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</si>
  <si>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</si>
  <si>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</si>
  <si>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</si>
  <si>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</si>
  <si>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</si>
  <si>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</si>
  <si>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</si>
  <si>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</si>
  <si>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</si>
  <si>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</si>
  <si>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</si>
  <si>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</si>
  <si>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</si>
  <si>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</si>
  <si>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</si>
  <si>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</si>
  <si>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</si>
  <si>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</si>
  <si>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</si>
  <si>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</si>
  <si>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</si>
  <si>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</si>
  <si>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</si>
  <si>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</si>
  <si>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</si>
  <si>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</si>
  <si>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</si>
  <si>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</si>
  <si>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</si>
  <si>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</si>
  <si>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</si>
  <si>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</si>
  <si>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</si>
  <si>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</si>
  <si>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</si>
  <si>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</si>
  <si>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</si>
  <si>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</si>
  <si>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</si>
  <si>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</si>
  <si>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</si>
  <si>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</si>
  <si>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</si>
  <si>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</si>
  <si>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</si>
  <si>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</si>
  <si>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</si>
  <si>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</si>
  <si>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</si>
  <si>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</si>
  <si>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</si>
  <si>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</si>
  <si>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</si>
  <si>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</si>
  <si>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</si>
  <si>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</si>
  <si>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</si>
  <si>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</si>
  <si>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</si>
  <si>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</si>
  <si>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</si>
  <si>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</si>
  <si>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</si>
  <si>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</si>
  <si>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</si>
  <si>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</si>
  <si>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</si>
  <si>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</si>
  <si>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</si>
  <si>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</si>
  <si>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</si>
  <si>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</si>
  <si>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</si>
  <si>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</si>
  <si>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</si>
  <si>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</si>
  <si>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</si>
  <si>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</si>
  <si>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</si>
  <si>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</si>
  <si>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</si>
  <si>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</si>
  <si>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</si>
  <si>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</si>
  <si>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</si>
  <si>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</si>
  <si>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</si>
  <si>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</si>
  <si>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</si>
  <si>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</si>
  <si>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</si>
  <si>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</si>
  <si>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</si>
  <si>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</si>
  <si>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</si>
  <si>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</si>
  <si>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</si>
  <si>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</si>
  <si>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</si>
  <si>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</si>
  <si>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</si>
  <si>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</si>
  <si>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</si>
  <si>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</si>
  <si>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</si>
  <si>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</si>
  <si>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</si>
  <si>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</si>
  <si>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</si>
  <si>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</si>
  <si>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</si>
  <si>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</si>
  <si>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</si>
  <si>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</si>
  <si>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</si>
  <si>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</si>
  <si>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</si>
  <si>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</si>
  <si>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</si>
  <si>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</si>
  <si>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</si>
  <si>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</si>
  <si>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</si>
  <si>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</si>
  <si>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</si>
  <si>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</si>
  <si>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</si>
  <si>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</si>
  <si>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</si>
  <si>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</si>
  <si>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</si>
  <si>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</si>
  <si>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</si>
  <si>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</si>
  <si>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</si>
  <si>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</si>
  <si>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</si>
  <si>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</si>
  <si>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</si>
  <si>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</si>
  <si>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</si>
  <si>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</si>
  <si>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</si>
  <si>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</si>
  <si>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</si>
  <si>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</si>
  <si>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</si>
  <si>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</si>
  <si>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</si>
  <si>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</si>
  <si>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</si>
  <si>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</si>
  <si>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</si>
  <si>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</si>
  <si>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</si>
  <si>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</si>
  <si>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</si>
  <si>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</si>
  <si>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</si>
  <si>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</si>
  <si>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</si>
  <si>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</si>
  <si>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</si>
  <si>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</si>
  <si>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</si>
  <si>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</si>
  <si>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</si>
  <si>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</si>
  <si>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</si>
  <si>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</si>
  <si>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</si>
  <si>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</si>
  <si>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</si>
  <si>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</si>
  <si>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</si>
  <si>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</si>
  <si>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</si>
  <si>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</si>
  <si>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</si>
  <si>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</si>
  <si>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</si>
  <si>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</si>
  <si>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</si>
  <si>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</si>
  <si>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</si>
  <si>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</si>
  <si>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</si>
  <si>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</si>
  <si>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</si>
  <si>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</si>
  <si>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</si>
  <si>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</si>
  <si>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</si>
  <si>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</si>
  <si>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</si>
  <si>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</si>
  <si>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</si>
  <si>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</si>
  <si>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</si>
  <si>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</si>
  <si>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</si>
  <si>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</si>
  <si>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</si>
  <si>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</si>
  <si>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</si>
  <si>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</si>
  <si>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</si>
  <si>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</si>
  <si>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</si>
  <si>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</si>
  <si>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</si>
  <si>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</si>
  <si>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</si>
  <si>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</si>
  <si>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</si>
  <si>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</si>
  <si>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</si>
  <si>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</si>
  <si>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</si>
  <si>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</si>
  <si>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</si>
  <si>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</si>
  <si>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</si>
  <si>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</si>
  <si>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</si>
  <si>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</si>
  <si>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</si>
  <si>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</si>
  <si>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</si>
  <si>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</si>
  <si>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</si>
  <si>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</si>
  <si>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</si>
  <si>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</si>
  <si>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</si>
  <si>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</si>
  <si>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</si>
  <si>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</si>
  <si>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</si>
  <si>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</si>
  <si>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</si>
  <si>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</si>
  <si>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</si>
  <si>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</si>
  <si>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</si>
  <si>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</si>
  <si>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</si>
  <si>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</si>
  <si>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</si>
  <si>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</si>
  <si>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</si>
  <si>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</si>
  <si>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</si>
  <si>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</si>
  <si>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</si>
  <si>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</si>
  <si>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</si>
  <si>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</si>
  <si>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</si>
  <si>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</si>
  <si>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</si>
  <si>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</si>
  <si>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</si>
  <si>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</si>
  <si>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</si>
  <si>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</si>
  <si>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</si>
  <si>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</si>
  <si>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</si>
  <si>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</si>
  <si>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</si>
  <si>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</si>
  <si>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</si>
  <si>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</si>
  <si>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</si>
  <si>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</si>
  <si>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</si>
  <si>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</si>
  <si>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</si>
  <si>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</si>
  <si>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</si>
  <si>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</si>
  <si>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</si>
  <si>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</si>
  <si>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</si>
  <si>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</si>
  <si>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</si>
  <si>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</si>
  <si>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</si>
  <si>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</si>
  <si>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</si>
  <si>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</si>
  <si>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</si>
  <si>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</si>
  <si>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</si>
  <si>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</si>
  <si>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</si>
  <si>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</si>
  <si>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</si>
  <si>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</si>
  <si>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</si>
  <si>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</si>
  <si>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</si>
  <si>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</si>
  <si>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</si>
  <si>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</si>
  <si>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</si>
  <si>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</si>
  <si>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</si>
  <si>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</si>
  <si>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</si>
  <si>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</si>
  <si>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</si>
  <si>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</si>
  <si>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</si>
  <si>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</si>
  <si>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</si>
  <si>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</si>
  <si>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</si>
  <si>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</si>
  <si>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</si>
  <si>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</si>
  <si>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</si>
  <si>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</si>
  <si>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</si>
  <si>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</si>
  <si>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</si>
  <si>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</si>
  <si>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</si>
  <si>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</si>
  <si>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</si>
  <si>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</si>
  <si>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</si>
  <si>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</si>
  <si>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</si>
  <si>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</si>
  <si>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</si>
  <si>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</si>
  <si>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</si>
  <si>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</si>
  <si>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</si>
  <si>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</si>
  <si>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</si>
  <si>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</si>
  <si>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</si>
  <si>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</si>
  <si>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</si>
  <si>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</si>
  <si>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</si>
  <si>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</si>
  <si>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</si>
  <si>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</si>
  <si>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</si>
  <si>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</si>
  <si>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</si>
  <si>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</si>
  <si>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</si>
  <si>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</si>
  <si>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</si>
  <si>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</si>
  <si>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</si>
  <si>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</si>
  <si>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</si>
  <si>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</si>
  <si>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</si>
  <si>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</si>
  <si>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</si>
  <si>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</si>
  <si>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</si>
  <si>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</si>
  <si>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</si>
  <si>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</si>
  <si>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</si>
  <si>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</si>
  <si>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</si>
  <si>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</si>
  <si>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</si>
  <si>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</si>
  <si>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</si>
  <si>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</si>
  <si>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</si>
  <si>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</si>
  <si>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</si>
  <si>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</si>
  <si>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</si>
  <si>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</si>
  <si>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</si>
  <si>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</si>
  <si>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</si>
  <si>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</si>
  <si>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</si>
  <si>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</si>
  <si>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</si>
  <si>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</si>
  <si>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</si>
  <si>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</si>
  <si>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</si>
  <si>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</si>
  <si>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</si>
  <si>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</si>
  <si>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</si>
  <si>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</si>
  <si>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</si>
  <si>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</si>
  <si>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</si>
  <si>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</si>
  <si>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</si>
  <si>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</si>
  <si>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</si>
  <si>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</si>
  <si>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</si>
  <si>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</si>
  <si>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</si>
  <si>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</si>
  <si>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</si>
  <si>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</si>
  <si>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</si>
  <si>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</si>
  <si>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</si>
  <si>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</si>
  <si>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</si>
  <si>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</si>
  <si>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</si>
  <si>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</si>
  <si>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</si>
  <si>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</si>
  <si>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</si>
  <si>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</si>
  <si>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</si>
  <si>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</si>
  <si>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</si>
  <si>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</si>
  <si>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</si>
  <si>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</si>
  <si>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</si>
  <si>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</si>
  <si>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</si>
  <si>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</si>
  <si>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</si>
  <si>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</si>
  <si>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</si>
  <si>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</si>
  <si>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</si>
  <si>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</si>
  <si>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</si>
  <si>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</si>
  <si>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</si>
  <si>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</si>
  <si>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</si>
  <si>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</si>
  <si>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</si>
  <si>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</si>
  <si>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</si>
  <si>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</si>
  <si>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</si>
  <si>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</si>
  <si>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</si>
  <si>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</si>
  <si>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</si>
  <si>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</si>
  <si>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</si>
  <si>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</si>
  <si>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</si>
  <si>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</si>
  <si>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</si>
  <si>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</si>
  <si>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</si>
  <si>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</si>
  <si>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</si>
  <si>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</si>
  <si>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</si>
  <si>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</si>
  <si>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</si>
  <si>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</si>
  <si>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</si>
  <si>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</si>
  <si>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</si>
  <si>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</si>
  <si>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</si>
  <si>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</si>
  <si>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</si>
  <si>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</si>
  <si>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</si>
  <si>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</si>
  <si>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</si>
  <si>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</si>
  <si>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</si>
  <si>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</si>
  <si>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</si>
  <si>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</si>
  <si>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</si>
  <si>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</si>
  <si>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</si>
  <si>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</si>
  <si>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</si>
  <si>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</si>
  <si>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</si>
  <si>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</si>
  <si>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</si>
  <si>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</si>
  <si>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</si>
  <si>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</si>
  <si>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</si>
  <si>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</si>
  <si>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</si>
  <si>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</si>
  <si>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</si>
  <si>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</si>
  <si>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</si>
  <si>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</si>
  <si>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</si>
  <si>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</si>
  <si>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</si>
  <si>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</si>
  <si>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</si>
  <si>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</si>
  <si>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</si>
  <si>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</si>
  <si>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</si>
  <si>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</si>
  <si>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</si>
  <si>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</si>
  <si>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</si>
  <si>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</si>
  <si>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</si>
  <si>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</si>
  <si>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</si>
  <si>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</si>
  <si>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</si>
  <si>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</si>
  <si>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</si>
  <si>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</si>
  <si>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</si>
  <si>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</si>
  <si>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</si>
  <si>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</si>
  <si>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</si>
  <si>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</si>
  <si>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</si>
  <si>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</si>
  <si>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</si>
  <si>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</si>
  <si>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</si>
  <si>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</si>
  <si>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</si>
  <si>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</si>
  <si>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</si>
  <si>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</si>
  <si>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</si>
  <si>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</si>
  <si>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</si>
  <si>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</si>
  <si>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</si>
  <si>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</si>
  <si>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</si>
  <si>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</si>
  <si>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</si>
  <si>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</si>
  <si>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</si>
  <si>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</si>
  <si>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</si>
  <si>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</si>
  <si>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</si>
  <si>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</si>
  <si>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</si>
  <si>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</si>
  <si>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</si>
  <si>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</si>
  <si>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</si>
  <si>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</si>
  <si>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</si>
  <si>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</si>
  <si>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</si>
  <si>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</si>
  <si>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</si>
  <si>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</si>
  <si>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</si>
  <si>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</si>
  <si>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</si>
  <si>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</si>
  <si>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</si>
  <si>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</si>
  <si>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</si>
  <si>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</si>
  <si>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</si>
  <si>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</si>
  <si>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</si>
  <si>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</si>
  <si>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</si>
  <si>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</si>
  <si>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</si>
  <si>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</si>
  <si>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</si>
  <si>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</si>
  <si>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</si>
  <si>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</si>
  <si>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</si>
  <si>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</si>
  <si>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</si>
  <si>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</si>
  <si>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</si>
  <si>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</si>
  <si>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</si>
  <si>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</si>
  <si>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</si>
  <si>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</si>
  <si>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</si>
  <si>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</si>
  <si>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</si>
  <si>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</si>
  <si>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</si>
  <si>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</si>
  <si>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</si>
  <si>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</si>
  <si>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</si>
  <si>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</si>
  <si>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</si>
  <si>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</si>
  <si>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</si>
  <si>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</si>
  <si>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</si>
  <si>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</si>
  <si>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</si>
  <si>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</si>
  <si>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</si>
  <si>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</si>
  <si>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</si>
  <si>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</si>
  <si>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</si>
  <si>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</si>
  <si>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</si>
  <si>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</si>
  <si>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</si>
  <si>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</si>
  <si>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</si>
  <si>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</si>
  <si>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</si>
  <si>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</si>
  <si>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</si>
  <si>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</si>
  <si>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</si>
  <si>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</si>
  <si>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</si>
  <si>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</si>
  <si>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</si>
  <si>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</si>
  <si>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</si>
  <si>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</si>
  <si>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</si>
  <si>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</si>
  <si>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</si>
  <si>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</si>
  <si>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</si>
  <si>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</si>
  <si>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</si>
  <si>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</si>
  <si>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</si>
  <si>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</si>
  <si>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</si>
  <si>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</si>
  <si>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</si>
  <si>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</si>
  <si>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</si>
  <si>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</si>
  <si>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</si>
  <si>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</si>
  <si>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</si>
  <si>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</si>
  <si>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</si>
  <si>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</si>
  <si>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</si>
  <si>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</si>
  <si>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</si>
  <si>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</si>
  <si>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</si>
  <si>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</si>
  <si>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</si>
  <si>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</si>
  <si>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</si>
  <si>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</si>
  <si>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</si>
  <si>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</si>
  <si>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</si>
  <si>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</si>
  <si>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</si>
  <si>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</si>
  <si>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</si>
  <si>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</si>
  <si>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</si>
  <si>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</si>
  <si>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</si>
  <si>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</si>
  <si>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</si>
  <si>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</si>
  <si>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</si>
  <si>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</si>
  <si>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</si>
  <si>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</si>
  <si>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</si>
  <si>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</si>
  <si>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</si>
  <si>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</si>
  <si>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</si>
  <si>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</si>
  <si>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</si>
  <si>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</si>
  <si>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</si>
  <si>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</si>
  <si>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</si>
  <si>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</si>
  <si>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</si>
  <si>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</si>
  <si>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</si>
  <si>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</si>
  <si>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</si>
  <si>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</si>
  <si>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</si>
  <si>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</si>
  <si>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</si>
  <si>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</si>
  <si>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</si>
  <si>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</si>
  <si>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</si>
  <si>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</si>
  <si>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</si>
  <si>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</si>
  <si>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</si>
  <si>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</si>
  <si>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</si>
  <si>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</si>
  <si>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</si>
  <si>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</si>
  <si>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</si>
  <si>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</si>
  <si>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</si>
  <si>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</si>
  <si>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</si>
  <si>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</si>
  <si>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</si>
  <si>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</si>
  <si>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</si>
  <si>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</si>
  <si>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</si>
  <si>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</si>
  <si>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</si>
  <si>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</si>
  <si>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</si>
  <si>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</si>
  <si>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</si>
  <si>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</si>
  <si>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</si>
  <si>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</si>
  <si>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</si>
  <si>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</si>
  <si>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</si>
  <si>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</si>
  <si>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</si>
  <si>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</si>
  <si>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</si>
  <si>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</si>
  <si>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</si>
  <si>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</si>
  <si>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</si>
  <si>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</si>
  <si>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</si>
  <si>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</si>
  <si>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</si>
  <si>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</si>
  <si>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</si>
  <si>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</si>
  <si>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</si>
  <si>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</si>
  <si>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</si>
  <si>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</si>
  <si>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</si>
  <si>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</si>
  <si>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</si>
  <si>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</si>
  <si>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</si>
  <si>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</si>
  <si>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</si>
  <si>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</si>
  <si>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</si>
  <si>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</si>
  <si>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</si>
  <si>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</si>
  <si>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</si>
  <si>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</si>
  <si>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</si>
  <si>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</si>
  <si>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</si>
  <si>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</si>
  <si>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</si>
  <si>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</si>
  <si>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</si>
  <si>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</si>
  <si>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</si>
  <si>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</si>
  <si>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</si>
  <si>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</si>
  <si>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</si>
  <si>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</si>
  <si>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</si>
  <si>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</si>
  <si>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</si>
  <si>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</si>
  <si>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</si>
  <si>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</si>
  <si>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</si>
  <si>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</si>
  <si>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</si>
  <si>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</si>
  <si>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</si>
  <si>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</si>
  <si>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</si>
  <si>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</si>
  <si>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</si>
  <si>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</si>
  <si>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</si>
  <si>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</si>
  <si>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</si>
  <si>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</si>
  <si>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</si>
  <si>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</si>
  <si>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</si>
  <si>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</si>
  <si>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</si>
  <si>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</si>
  <si>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</si>
  <si>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</si>
  <si>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</si>
  <si>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</si>
  <si>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</si>
  <si>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</si>
  <si>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</si>
  <si>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</si>
  <si>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</si>
  <si>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</si>
  <si>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</si>
  <si>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</si>
  <si>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</si>
  <si>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</si>
  <si>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</si>
  <si>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</si>
  <si>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</si>
  <si>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</si>
  <si>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</si>
  <si>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</si>
  <si>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</si>
  <si>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</si>
  <si>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</si>
  <si>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</si>
  <si>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</si>
  <si>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</si>
  <si>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</si>
  <si>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</si>
  <si>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</si>
  <si>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</si>
  <si>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</si>
  <si>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</si>
  <si>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</si>
  <si>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</si>
  <si>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</si>
  <si>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</si>
  <si>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</si>
  <si>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</si>
  <si>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</si>
  <si>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</si>
  <si>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</si>
  <si>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</si>
  <si>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</si>
  <si>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</si>
  <si>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</si>
  <si>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</si>
  <si>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</si>
  <si>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</si>
  <si>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</si>
  <si>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</si>
  <si>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</si>
  <si>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</si>
  <si>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</si>
  <si>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</si>
  <si>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</si>
  <si>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</si>
  <si>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</si>
  <si>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</si>
  <si>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</si>
  <si>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</si>
  <si>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</si>
  <si>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</si>
  <si>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</si>
  <si>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</si>
  <si>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</si>
  <si>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</si>
  <si>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</si>
  <si>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</si>
  <si>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</si>
  <si>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</si>
  <si>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</si>
  <si>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</si>
  <si>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</si>
  <si>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</si>
  <si>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</si>
  <si>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</si>
  <si>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</si>
  <si>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</si>
  <si>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</si>
  <si>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</si>
  <si>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</si>
  <si>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</si>
  <si>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</si>
  <si>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</si>
  <si>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</si>
  <si>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</si>
  <si>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</si>
  <si>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</si>
  <si>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</si>
  <si>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</si>
  <si>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</si>
  <si>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</si>
  <si>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</si>
  <si>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</si>
  <si>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</si>
  <si>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</si>
  <si>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</si>
  <si>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</si>
  <si>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</si>
  <si>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</si>
  <si>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</si>
  <si>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</si>
  <si>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</si>
  <si>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</si>
  <si>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</si>
  <si>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</si>
  <si>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</si>
  <si>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</si>
  <si>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</si>
  <si>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</si>
  <si>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</si>
  <si>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</si>
  <si>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</si>
  <si>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</si>
  <si>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</si>
  <si>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</si>
  <si>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</si>
  <si>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</si>
  <si>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</si>
  <si>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</si>
  <si>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</si>
  <si>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</si>
  <si>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</si>
  <si>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</si>
  <si>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</si>
  <si>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</si>
  <si>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</si>
  <si>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</si>
  <si>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</si>
  <si>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</si>
  <si>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</si>
  <si>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</si>
  <si>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</si>
  <si>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</si>
  <si>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</si>
  <si>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</si>
  <si>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</si>
  <si>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</si>
  <si>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</si>
  <si>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</si>
  <si>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</si>
  <si>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</si>
  <si>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</si>
  <si>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</si>
  <si>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</si>
  <si>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</si>
  <si>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</si>
  <si>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</si>
  <si>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</si>
  <si>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</si>
  <si>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</si>
  <si>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</si>
  <si>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</si>
  <si>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</si>
  <si>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</si>
  <si>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</si>
  <si>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</si>
  <si>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</si>
  <si>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</si>
  <si>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</si>
  <si>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</si>
  <si>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</si>
  <si>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</si>
  <si>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</si>
  <si>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</si>
  <si>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</si>
  <si>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</si>
  <si>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</si>
  <si>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</si>
  <si>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</si>
  <si>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</si>
  <si>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</si>
  <si>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</si>
  <si>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</si>
  <si>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</si>
  <si>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</si>
  <si>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</si>
  <si>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</si>
  <si>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</si>
  <si>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</si>
  <si>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</si>
  <si>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</si>
  <si>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</si>
  <si>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</si>
  <si>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</si>
  <si>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</si>
  <si>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</si>
  <si>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</si>
  <si>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</si>
  <si>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</si>
  <si>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</si>
  <si>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</si>
  <si>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</si>
  <si>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</si>
  <si>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</si>
  <si>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</si>
  <si>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</si>
  <si>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</si>
  <si>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</si>
  <si>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</si>
  <si>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</si>
  <si>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</si>
  <si>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</si>
  <si>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</si>
  <si>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</si>
  <si>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</si>
  <si>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</si>
  <si>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</si>
  <si>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</si>
  <si>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</si>
  <si>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</si>
  <si>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</si>
  <si>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</si>
  <si>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</si>
  <si>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</si>
  <si>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</si>
  <si>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</si>
  <si>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</si>
  <si>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</si>
  <si>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</si>
  <si>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</si>
  <si>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</si>
  <si>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</si>
  <si>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</si>
  <si>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</si>
  <si>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</si>
  <si>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</si>
  <si>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</si>
  <si>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</si>
  <si>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</si>
  <si>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</si>
  <si>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</si>
  <si>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</si>
  <si>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</si>
  <si>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</si>
  <si>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</si>
  <si>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</si>
  <si>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</si>
  <si>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</si>
  <si>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</si>
  <si>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</si>
  <si>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</si>
  <si>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</si>
  <si>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</si>
  <si>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</si>
  <si>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</si>
  <si>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</si>
  <si>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</si>
  <si>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</si>
  <si>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</si>
  <si>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</si>
  <si>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</si>
  <si>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</si>
  <si>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</si>
  <si>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</si>
  <si>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</si>
  <si>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</si>
  <si>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</si>
  <si>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</si>
  <si>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</si>
  <si>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</si>
  <si>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</si>
  <si>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</si>
  <si>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</si>
  <si>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</si>
  <si>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</si>
  <si>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</si>
  <si>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</si>
  <si>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</si>
  <si>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</si>
  <si>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</si>
  <si>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</si>
  <si>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</si>
  <si>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</si>
  <si>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</si>
  <si>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</si>
  <si>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</si>
  <si>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</si>
  <si>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</si>
  <si>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</si>
  <si>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</si>
  <si>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</si>
  <si>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</si>
  <si>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</si>
  <si>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</si>
  <si>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</si>
  <si>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</si>
  <si>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</si>
  <si>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</si>
  <si>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</si>
  <si>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</si>
  <si>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</si>
  <si>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</si>
  <si>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</si>
  <si>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</si>
  <si>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</si>
  <si>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</si>
  <si>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</si>
  <si>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</si>
  <si>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</si>
  <si>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</si>
  <si>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</si>
  <si>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</si>
  <si>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</si>
  <si>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</si>
  <si>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</si>
  <si>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</si>
  <si>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</si>
  <si>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</si>
  <si>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</si>
  <si>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</si>
  <si>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</si>
  <si>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</si>
  <si>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</si>
  <si>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</si>
  <si>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</si>
  <si>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</si>
  <si>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</si>
  <si>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</si>
  <si>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</si>
  <si>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</si>
  <si>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</si>
  <si>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</si>
  <si>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</si>
  <si>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</si>
  <si>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</si>
  <si>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</si>
  <si>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</si>
  <si>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</si>
  <si>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</si>
  <si>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</si>
  <si>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</si>
  <si>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</si>
  <si>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</si>
  <si>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</si>
  <si>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</si>
  <si>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</si>
  <si>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</si>
  <si>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</si>
  <si>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</si>
  <si>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</si>
  <si>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</si>
  <si>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</si>
  <si>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</si>
  <si>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</si>
  <si>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</si>
  <si>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</si>
  <si>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</si>
  <si>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</si>
  <si>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</si>
  <si>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</si>
  <si>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</si>
  <si>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</si>
  <si>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</si>
  <si>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</si>
  <si>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</si>
  <si>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</si>
  <si>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</si>
  <si>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</si>
  <si>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</si>
  <si>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</si>
  <si>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</si>
  <si>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</si>
  <si>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</si>
  <si>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</si>
  <si>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</si>
  <si>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</si>
  <si>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</si>
  <si>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</si>
  <si>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</si>
  <si>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</si>
  <si>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</si>
  <si>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</si>
  <si>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</si>
  <si>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</si>
  <si>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</si>
  <si>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</si>
  <si>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</si>
  <si>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</si>
  <si>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</si>
  <si>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</si>
  <si>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</si>
  <si>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</si>
  <si>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</si>
  <si>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</si>
  <si>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</si>
  <si>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</si>
  <si>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</si>
  <si>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</si>
  <si>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</si>
  <si>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</si>
  <si>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</si>
  <si>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</si>
  <si>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</si>
  <si>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</si>
  <si>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</si>
  <si>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</si>
  <si>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</si>
  <si>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</si>
  <si>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</si>
  <si>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</si>
  <si>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</si>
  <si>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</si>
  <si>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</si>
  <si>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</si>
  <si>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</si>
  <si>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</si>
  <si>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</si>
  <si>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</si>
  <si>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</si>
  <si>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</si>
  <si>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</si>
  <si>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</si>
  <si>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</si>
  <si>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</si>
  <si>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</si>
  <si>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</si>
  <si>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</si>
  <si>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</si>
  <si>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</si>
  <si>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</si>
  <si>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</si>
  <si>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</si>
  <si>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</si>
  <si>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</si>
  <si>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</si>
  <si>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</si>
  <si>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</si>
  <si>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</si>
  <si>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</si>
  <si>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</si>
  <si>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</si>
  <si>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</si>
  <si>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</si>
  <si>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</si>
  <si>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</si>
  <si>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</si>
  <si>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</si>
  <si>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</si>
  <si>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</si>
  <si>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</si>
  <si>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</si>
  <si>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</si>
  <si>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</si>
  <si>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</si>
  <si>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</si>
  <si>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</si>
  <si>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</si>
  <si>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</si>
  <si>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</si>
  <si>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</si>
  <si>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</si>
  <si>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</si>
  <si>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</si>
  <si>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</si>
  <si>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</si>
  <si>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</si>
  <si>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</si>
  <si>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</si>
  <si>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</si>
  <si>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</si>
  <si>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</si>
  <si>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</si>
  <si>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</si>
  <si>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</si>
  <si>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</si>
  <si>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</si>
  <si>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</si>
  <si>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</si>
  <si>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</si>
  <si>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</si>
  <si>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</si>
  <si>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</si>
  <si>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</si>
  <si>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</si>
  <si>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</si>
  <si>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</si>
  <si>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</si>
  <si>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</si>
  <si>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</si>
  <si>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</si>
  <si>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</si>
  <si>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</si>
  <si>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</si>
  <si>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</si>
  <si>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</si>
  <si>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</si>
  <si>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</si>
  <si>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</si>
  <si>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</si>
  <si>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</si>
  <si>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</si>
  <si>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</si>
  <si>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</si>
  <si>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</si>
  <si>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</si>
  <si>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</si>
  <si>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</si>
  <si>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</si>
  <si>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</si>
  <si>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</si>
  <si>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</si>
  <si>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</si>
  <si>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</si>
  <si>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</si>
  <si>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</si>
  <si>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</si>
  <si>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</si>
  <si>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</si>
  <si>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</si>
  <si>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</si>
  <si>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</si>
  <si>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</si>
  <si>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</si>
  <si>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</si>
  <si>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</si>
  <si>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</si>
  <si>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</si>
  <si>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</si>
  <si>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</si>
  <si>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</si>
  <si>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</si>
  <si>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</si>
  <si>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</si>
  <si>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</si>
  <si>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</si>
  <si>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</si>
  <si>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</si>
  <si>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</si>
  <si>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</si>
  <si>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</si>
  <si>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</si>
  <si>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</si>
  <si>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</si>
  <si>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</si>
  <si>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</si>
  <si>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</si>
  <si>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</si>
  <si>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</si>
  <si>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</si>
  <si>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</si>
  <si>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</si>
  <si>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</si>
  <si>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</si>
  <si>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</si>
  <si>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</si>
  <si>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</si>
  <si>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</si>
  <si>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</si>
  <si>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</si>
  <si>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</si>
  <si>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</si>
  <si>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</si>
  <si>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</si>
  <si>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</si>
  <si>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</si>
  <si>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</si>
  <si>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</si>
  <si>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</si>
  <si>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</si>
  <si>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</si>
  <si>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</si>
  <si>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</si>
  <si>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</si>
  <si>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</si>
  <si>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</si>
  <si>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</si>
  <si>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</si>
  <si>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</si>
  <si>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</si>
  <si>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</si>
  <si>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</si>
  <si>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</si>
  <si>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</si>
  <si>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</si>
  <si>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</si>
  <si>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</si>
  <si>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</si>
  <si>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</si>
  <si>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</si>
  <si>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</si>
  <si>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</si>
  <si>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</si>
  <si>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</si>
  <si>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</si>
  <si>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</si>
  <si>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</si>
  <si>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</si>
  <si>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</si>
  <si>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</si>
  <si>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</si>
  <si>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</si>
  <si>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</si>
  <si>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</si>
  <si>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</si>
  <si>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</si>
  <si>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</si>
  <si>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</si>
  <si>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</si>
  <si>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</si>
  <si>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</si>
  <si>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</si>
  <si>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</si>
  <si>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</si>
  <si>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</si>
  <si>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</si>
  <si>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</si>
  <si>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</si>
  <si>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</si>
  <si>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</si>
  <si>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</si>
  <si>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</si>
  <si>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</si>
  <si>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</si>
  <si>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</si>
  <si>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</si>
  <si>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</si>
  <si>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</si>
  <si>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</si>
  <si>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</si>
  <si>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</si>
  <si>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</si>
  <si>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</si>
  <si>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</si>
  <si>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</si>
  <si>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</si>
  <si>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</si>
  <si>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</si>
  <si>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</si>
  <si>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</si>
  <si>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</si>
  <si>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</si>
  <si>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</si>
  <si>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</si>
  <si>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</si>
  <si>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</si>
  <si>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</si>
  <si>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</si>
  <si>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</si>
  <si>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</si>
  <si>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</si>
  <si>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</si>
  <si>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</si>
  <si>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</si>
  <si>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</si>
  <si>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</si>
  <si>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</si>
  <si>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</si>
  <si>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</si>
  <si>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</si>
  <si>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</si>
  <si>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</si>
  <si>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</si>
  <si>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</si>
  <si>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</si>
  <si>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</si>
  <si>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</si>
  <si>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</si>
  <si>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</si>
  <si>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</si>
  <si>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</si>
  <si>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</si>
  <si>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</si>
  <si>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</si>
  <si>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</si>
  <si>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</si>
  <si>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</si>
  <si>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</si>
  <si>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</si>
  <si>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</si>
  <si>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</si>
  <si>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</si>
  <si>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</si>
  <si>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</si>
  <si>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</si>
  <si>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</si>
  <si>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</si>
  <si>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</si>
  <si>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</si>
  <si>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</si>
  <si>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</si>
  <si>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</si>
  <si>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</si>
  <si>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</si>
  <si>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</si>
  <si>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</si>
  <si>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</si>
  <si>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</si>
  <si>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</si>
  <si>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</si>
  <si>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</si>
  <si>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</si>
  <si>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</si>
  <si>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</si>
  <si>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</si>
  <si>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</si>
  <si>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</si>
  <si>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</si>
  <si>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</si>
  <si>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</si>
  <si>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</si>
  <si>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</si>
  <si>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</si>
  <si>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</si>
  <si>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</si>
  <si>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</si>
  <si>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</si>
  <si>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</si>
  <si>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</si>
  <si>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</si>
  <si>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</si>
  <si>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</si>
  <si>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</si>
  <si>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</si>
  <si>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</si>
  <si>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</si>
  <si>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</si>
  <si>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</si>
  <si>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</si>
  <si>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</si>
  <si>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</si>
  <si>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</si>
  <si>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</si>
  <si>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</si>
  <si>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</si>
  <si>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</si>
  <si>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</si>
  <si>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</si>
  <si>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</si>
  <si>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</si>
  <si>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</si>
  <si>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</si>
  <si>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</si>
  <si>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</si>
  <si>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</si>
  <si>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</si>
  <si>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</si>
  <si>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</si>
  <si>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</si>
  <si>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</si>
  <si>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</si>
  <si>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</si>
  <si>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</si>
  <si>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</si>
  <si>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</si>
  <si>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</si>
  <si>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</si>
  <si>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</si>
  <si>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</si>
  <si>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</si>
  <si>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</si>
  <si>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</si>
  <si>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</si>
  <si>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</si>
  <si>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</si>
  <si>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</si>
  <si>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</si>
  <si>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</si>
  <si>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</si>
  <si>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</si>
  <si>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</si>
  <si>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</si>
  <si>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</si>
  <si>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</si>
  <si>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</si>
  <si>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</si>
  <si>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</si>
  <si>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</si>
  <si>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</si>
  <si>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</si>
  <si>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</si>
  <si>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</si>
  <si>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</si>
  <si>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</si>
  <si>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</si>
  <si>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</si>
  <si>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</si>
  <si>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</si>
  <si>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</si>
  <si>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</si>
  <si>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</si>
  <si>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</si>
  <si>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</si>
  <si>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</si>
  <si>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</si>
  <si>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</si>
  <si>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</si>
  <si>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</si>
  <si>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</si>
  <si>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</si>
  <si>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</si>
  <si>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</si>
  <si>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</si>
  <si>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</si>
  <si>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</si>
  <si>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</si>
  <si>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</si>
  <si>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</si>
  <si>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</si>
  <si>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</si>
  <si>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</si>
  <si>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</si>
  <si>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</si>
  <si>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</si>
  <si>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</si>
  <si>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</si>
  <si>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</si>
  <si>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</si>
  <si>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</si>
  <si>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</si>
  <si>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</si>
  <si>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</si>
  <si>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</si>
  <si>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</si>
  <si>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</si>
  <si>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</si>
  <si>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</si>
  <si>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</si>
  <si>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</si>
  <si>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</si>
  <si>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</si>
  <si>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</si>
  <si>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</si>
  <si>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</si>
  <si>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</si>
  <si>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</si>
  <si>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</si>
  <si>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</si>
  <si>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</si>
  <si>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</si>
  <si>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</si>
  <si>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</si>
  <si>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</si>
  <si>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</si>
  <si>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</si>
  <si>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</si>
  <si>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</si>
  <si>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</si>
  <si>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</si>
  <si>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</si>
  <si>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</si>
  <si>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</si>
  <si>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</si>
  <si>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</si>
  <si>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</si>
  <si>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</si>
  <si>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</si>
  <si>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</si>
  <si>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</si>
  <si>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</si>
  <si>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</si>
  <si>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</si>
  <si>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</si>
  <si>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</si>
  <si>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</si>
  <si>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</si>
  <si>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</si>
  <si>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</si>
  <si>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</si>
  <si>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</si>
  <si>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</si>
  <si>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</si>
  <si>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</si>
  <si>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</si>
  <si>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</si>
  <si>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</si>
  <si>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</si>
  <si>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</si>
  <si>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</si>
  <si>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</si>
  <si>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</si>
  <si>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</si>
  <si>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</si>
  <si>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</si>
  <si>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</si>
  <si>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</si>
  <si>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</si>
  <si>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</si>
  <si>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</si>
  <si>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</si>
  <si>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</si>
  <si>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</si>
  <si>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</si>
  <si>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</si>
  <si>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</si>
  <si>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</si>
  <si>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</si>
  <si>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</si>
  <si>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</si>
  <si>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</si>
  <si>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</si>
  <si>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</si>
  <si>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</si>
  <si>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</si>
  <si>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</si>
  <si>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</si>
  <si>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</si>
  <si>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</si>
  <si>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</si>
  <si>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</si>
  <si>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</si>
  <si>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</si>
  <si>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</si>
  <si>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</si>
  <si>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</si>
  <si>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</si>
  <si>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</si>
  <si>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</si>
  <si>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</si>
  <si>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</si>
  <si>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</si>
  <si>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</si>
  <si>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</si>
  <si>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</si>
  <si>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</si>
  <si>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</si>
  <si>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</si>
  <si>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</si>
  <si>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</si>
  <si>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</si>
  <si>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</si>
  <si>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</si>
  <si>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</si>
  <si>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</si>
  <si>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</si>
  <si>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</si>
  <si>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</si>
  <si>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</si>
  <si>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</si>
  <si>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</si>
  <si>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</si>
  <si>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</si>
  <si>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</si>
  <si>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</si>
  <si>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</si>
  <si>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</si>
  <si>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</si>
  <si>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</si>
  <si>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</si>
  <si>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</si>
  <si>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</si>
  <si>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</si>
  <si>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</si>
  <si>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</si>
  <si>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</si>
  <si>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</si>
  <si>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</si>
  <si>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</si>
  <si>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</si>
  <si>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</si>
  <si>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</si>
  <si>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</si>
  <si>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</si>
  <si>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</si>
  <si>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</si>
  <si>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</si>
  <si>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</si>
  <si>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</si>
  <si>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</si>
  <si>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</si>
  <si>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</si>
  <si>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</si>
  <si>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</si>
  <si>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</si>
  <si>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</si>
  <si>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</si>
  <si>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</si>
  <si>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</si>
  <si>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</si>
  <si>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</si>
  <si>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</si>
  <si>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</si>
  <si>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</si>
  <si>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</si>
  <si>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</si>
  <si>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</si>
  <si>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</si>
  <si>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</si>
  <si>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</si>
  <si>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</si>
  <si>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</si>
  <si>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</si>
  <si>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</si>
  <si>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</si>
  <si>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</si>
  <si>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</si>
  <si>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</si>
  <si>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</si>
  <si>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</si>
  <si>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</si>
  <si>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</si>
  <si>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</si>
  <si>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</si>
  <si>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</si>
  <si>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</si>
  <si>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</si>
  <si>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</si>
  <si>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</si>
  <si>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</si>
  <si>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</si>
  <si>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</si>
  <si>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</si>
  <si>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</si>
  <si>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</si>
  <si>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</si>
  <si>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</si>
  <si>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</si>
  <si>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</si>
  <si>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</si>
  <si>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</si>
  <si>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</si>
  <si>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</si>
  <si>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</si>
  <si>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</si>
  <si>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</si>
  <si>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</si>
  <si>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</si>
  <si>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</si>
  <si>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</si>
  <si>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</si>
  <si>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</si>
  <si>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</si>
  <si>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</si>
  <si>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</si>
  <si>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</si>
  <si>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</si>
  <si>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</si>
  <si>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</si>
  <si>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</si>
  <si>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</si>
  <si>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</si>
  <si>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</si>
  <si>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</si>
  <si>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</si>
  <si>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</si>
  <si>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</si>
  <si>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</si>
  <si>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</si>
  <si>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</si>
  <si>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</si>
  <si>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</si>
  <si>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</si>
  <si>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</si>
  <si>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</si>
  <si>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</si>
  <si>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</si>
  <si>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</si>
  <si>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</si>
  <si>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</si>
  <si>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</si>
  <si>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</si>
  <si>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</si>
  <si>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</si>
  <si>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</si>
  <si>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</si>
  <si>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</si>
  <si>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</si>
  <si>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</si>
  <si>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</si>
  <si>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</si>
  <si>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</si>
  <si>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</si>
  <si>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</si>
  <si>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</si>
  <si>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</si>
  <si>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</si>
  <si>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</si>
  <si>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</si>
  <si>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</si>
  <si>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</si>
  <si>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</si>
  <si>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</si>
  <si>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</si>
  <si>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</si>
  <si>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</si>
  <si>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</si>
  <si>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</si>
  <si>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</si>
  <si>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</si>
  <si>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</si>
  <si>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</si>
  <si>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</si>
  <si>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</si>
  <si>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</si>
  <si>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</si>
  <si>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</si>
  <si>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</si>
  <si>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</si>
  <si>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</si>
  <si>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</si>
  <si>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</si>
  <si>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</si>
  <si>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</si>
  <si>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</si>
  <si>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</si>
  <si>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</si>
  <si>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</si>
  <si>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</si>
  <si>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</si>
  <si>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</si>
  <si>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</si>
  <si>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</si>
  <si>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</si>
  <si>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</si>
  <si>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</si>
  <si>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</si>
  <si>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</si>
  <si>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</si>
  <si>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</si>
  <si>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</si>
  <si>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</si>
  <si>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</si>
  <si>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</si>
  <si>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</si>
  <si>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</si>
  <si>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</si>
  <si>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</si>
  <si>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</si>
  <si>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</si>
  <si>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</si>
  <si>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</si>
  <si>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</si>
  <si>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</si>
  <si>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</si>
  <si>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</si>
  <si>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</si>
  <si>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</si>
  <si>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</si>
  <si>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</si>
  <si>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</si>
  <si>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</si>
  <si>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</si>
  <si>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</si>
  <si>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</si>
  <si>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</si>
  <si>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</si>
  <si>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</si>
  <si>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</si>
  <si>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</si>
  <si>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</si>
  <si>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</si>
  <si>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</si>
  <si>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</si>
  <si>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</si>
  <si>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</si>
  <si>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</si>
  <si>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</si>
  <si>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</si>
  <si>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</si>
  <si>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</si>
  <si>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</si>
  <si>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</si>
  <si>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</si>
  <si>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</si>
  <si>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</si>
  <si>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</si>
  <si>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</si>
  <si>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</si>
  <si>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</si>
  <si>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</si>
  <si>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</si>
  <si>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</si>
  <si>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</si>
  <si>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</si>
  <si>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</si>
  <si>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</si>
  <si>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</si>
  <si>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</si>
  <si>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</si>
  <si>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</si>
  <si>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</si>
  <si>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</si>
  <si>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</si>
  <si>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</si>
  <si>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</si>
  <si>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</si>
  <si>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</si>
  <si>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</si>
  <si>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</si>
  <si>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</si>
  <si>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</si>
  <si>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</si>
  <si>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</si>
  <si>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</si>
  <si>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</si>
  <si>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</si>
  <si>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</si>
  <si>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</si>
  <si>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</si>
  <si>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</si>
  <si>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</si>
  <si>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</si>
  <si>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</si>
  <si>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</si>
  <si>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</si>
  <si>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</si>
  <si>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</si>
  <si>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</si>
  <si>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</si>
  <si>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</si>
  <si>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</si>
  <si>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</si>
  <si>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</si>
  <si>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</si>
  <si>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</si>
  <si>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</si>
  <si>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</si>
  <si>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</si>
  <si>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</si>
  <si>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</si>
  <si>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</si>
  <si>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</si>
  <si>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</si>
  <si>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</si>
  <si>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</si>
  <si>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</si>
  <si>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</si>
  <si>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</si>
  <si>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</si>
  <si>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</si>
  <si>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</si>
  <si>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</si>
  <si>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</si>
  <si>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</si>
  <si>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</si>
  <si>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</si>
  <si>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</si>
  <si>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</si>
  <si>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</si>
  <si>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</si>
  <si>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</si>
  <si>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</si>
  <si>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</si>
  <si>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</si>
  <si>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</si>
  <si>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</si>
  <si>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</si>
  <si>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</si>
  <si>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</si>
  <si>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</si>
  <si>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</si>
  <si>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</si>
  <si>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</si>
  <si>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</si>
  <si>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</si>
  <si>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</si>
  <si>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</si>
  <si>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</si>
  <si>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</si>
  <si>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</si>
  <si>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</si>
  <si>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</si>
  <si>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</si>
  <si>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</si>
  <si>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</si>
  <si>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</si>
  <si>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</si>
  <si>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</si>
  <si>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</si>
  <si>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</si>
  <si>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</si>
  <si>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</si>
  <si>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</si>
  <si>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</si>
  <si>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</si>
  <si>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</si>
  <si>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</si>
  <si>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</si>
  <si>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</si>
  <si>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</si>
  <si>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</si>
  <si>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</si>
  <si>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</si>
  <si>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</si>
  <si>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</si>
  <si>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</si>
  <si>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</si>
  <si>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</si>
  <si>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</si>
  <si>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</si>
  <si>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</si>
  <si>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</si>
  <si>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</si>
  <si>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</si>
  <si>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</si>
  <si>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</si>
  <si>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</si>
  <si>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</si>
  <si>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</si>
  <si>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</si>
  <si>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</si>
  <si>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</si>
  <si>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</si>
  <si>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</si>
  <si>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</si>
  <si>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</si>
  <si>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</si>
  <si>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</si>
  <si>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</si>
  <si>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</si>
  <si>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</si>
  <si>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</si>
  <si>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</si>
  <si>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</si>
  <si>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</si>
  <si>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</si>
  <si>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</si>
  <si>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</si>
  <si>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</si>
  <si>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</si>
  <si>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</si>
  <si>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</si>
  <si>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</si>
  <si>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</si>
  <si>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</si>
  <si>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</si>
  <si>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</si>
  <si>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</si>
  <si>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</si>
  <si>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</si>
  <si>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</si>
  <si>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</si>
  <si>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</si>
  <si>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</si>
  <si>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</si>
  <si>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</si>
  <si>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</si>
  <si>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</si>
  <si>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</si>
  <si>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</si>
  <si>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</si>
  <si>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</si>
  <si>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</si>
  <si>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</si>
  <si>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</si>
  <si>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</si>
  <si>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</si>
  <si>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</si>
  <si>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</si>
  <si>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</si>
  <si>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</si>
  <si>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</si>
  <si>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</si>
  <si>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</si>
  <si>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</si>
  <si>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</si>
  <si>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</si>
  <si>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</si>
  <si>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</si>
  <si>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</si>
  <si>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</si>
  <si>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</si>
  <si>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</si>
  <si>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</si>
  <si>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</si>
  <si>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</si>
  <si>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</si>
  <si>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</si>
  <si>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</si>
  <si>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</si>
  <si>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</si>
  <si>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</si>
  <si>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</si>
  <si>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</si>
  <si>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</si>
  <si>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</si>
  <si>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</si>
  <si>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</si>
  <si>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</si>
  <si>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</si>
  <si>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</si>
  <si>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</si>
  <si>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</si>
  <si>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</si>
  <si>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</si>
  <si>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</si>
  <si>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</si>
  <si>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</si>
  <si>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</si>
  <si>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</si>
  <si>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</si>
  <si>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</si>
  <si>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</si>
  <si>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</si>
  <si>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</si>
  <si>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</si>
  <si>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</si>
  <si>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</si>
  <si>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</si>
  <si>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</si>
  <si>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</si>
  <si>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</si>
  <si>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</si>
  <si>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</si>
  <si>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</si>
  <si>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</si>
  <si>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</si>
  <si>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</si>
  <si>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</si>
  <si>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</si>
  <si>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</si>
  <si>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</si>
  <si>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</si>
  <si>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</si>
  <si>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</si>
  <si>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</si>
  <si>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</si>
  <si>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</si>
  <si>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</si>
  <si>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</si>
  <si>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</si>
  <si>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</si>
  <si>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</si>
  <si>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</si>
  <si>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</si>
  <si>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</si>
  <si>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</si>
  <si>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</si>
  <si>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</si>
  <si>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</si>
  <si>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</si>
  <si>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</si>
  <si>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</si>
  <si>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</si>
  <si>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</si>
  <si>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</si>
  <si>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</si>
  <si>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</si>
  <si>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</si>
  <si>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</si>
  <si>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</si>
  <si>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</si>
  <si>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</si>
  <si>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</si>
  <si>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</si>
  <si>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</si>
  <si>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</si>
  <si>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</si>
  <si>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</si>
  <si>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</si>
  <si>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</si>
  <si>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</si>
  <si>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</si>
  <si>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</si>
  <si>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</si>
  <si>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</si>
  <si>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</si>
  <si>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</si>
  <si>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</si>
  <si>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</si>
  <si>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</si>
  <si>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</si>
  <si>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</si>
  <si>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</si>
  <si>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</si>
  <si>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</si>
  <si>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</si>
  <si>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</si>
  <si>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</si>
  <si>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</si>
  <si>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</si>
  <si>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</si>
  <si>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</si>
  <si>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</si>
  <si>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</si>
  <si>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</si>
  <si>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</si>
  <si>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</si>
  <si>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</si>
  <si>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</si>
  <si>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</si>
  <si>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</si>
  <si>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</si>
  <si>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</si>
  <si>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</si>
  <si>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</si>
  <si>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</si>
  <si>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</si>
  <si>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</si>
  <si>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</si>
  <si>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</si>
  <si>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</si>
  <si>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</si>
  <si>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</si>
  <si>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</si>
  <si>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</si>
  <si>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</si>
  <si>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</si>
  <si>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</si>
  <si>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</si>
  <si>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</si>
  <si>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</si>
  <si>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</si>
  <si>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</si>
  <si>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</si>
  <si>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</si>
  <si>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</si>
  <si>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</si>
  <si>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</si>
  <si>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</si>
  <si>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</si>
  <si>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</si>
  <si>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</si>
  <si>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</si>
  <si>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</si>
  <si>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</si>
  <si>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</si>
  <si>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</si>
  <si>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</si>
  <si>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</si>
  <si>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</si>
  <si>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</si>
  <si>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</si>
  <si>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</si>
  <si>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</si>
  <si>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</si>
  <si>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</si>
  <si>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</si>
  <si>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</si>
  <si>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</si>
  <si>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</si>
  <si>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</si>
  <si>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</si>
  <si>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</si>
  <si>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</si>
  <si>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</si>
  <si>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</si>
  <si>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</si>
  <si>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</si>
  <si>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</si>
  <si>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</si>
  <si>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</si>
  <si>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</si>
  <si>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</si>
  <si>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</si>
  <si>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</si>
  <si>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</si>
  <si>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</si>
  <si>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</si>
  <si>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</si>
  <si>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</si>
  <si>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</si>
  <si>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</si>
  <si>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</si>
  <si>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</si>
  <si>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</si>
  <si>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</si>
  <si>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</si>
  <si>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</si>
  <si>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</si>
  <si>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</si>
  <si>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</si>
  <si>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</si>
  <si>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</si>
  <si>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</si>
  <si>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</si>
  <si>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</si>
  <si>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</si>
  <si>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</si>
  <si>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</si>
  <si>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</si>
  <si>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</si>
  <si>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</si>
  <si>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</si>
  <si>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</si>
  <si>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</si>
  <si>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</si>
  <si>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</si>
  <si>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</si>
  <si>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</si>
  <si>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</si>
  <si>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</si>
  <si>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</si>
  <si>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</si>
  <si>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</si>
  <si>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</si>
  <si>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</si>
  <si>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</si>
  <si>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</si>
  <si>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</si>
  <si>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</si>
  <si>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</si>
  <si>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</si>
  <si>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</si>
  <si>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</si>
  <si>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</si>
  <si>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</si>
  <si>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</si>
  <si>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</si>
  <si>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</si>
  <si>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</si>
  <si>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</si>
  <si>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</si>
  <si>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</si>
  <si>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</si>
  <si>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</si>
  <si>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</si>
  <si>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</si>
  <si>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</si>
  <si>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</si>
  <si>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</si>
  <si>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</si>
  <si>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</si>
  <si>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</si>
  <si>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</si>
  <si>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</si>
  <si>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</si>
  <si>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</si>
  <si>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</si>
  <si>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</si>
  <si>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</si>
  <si>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</si>
  <si>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</si>
  <si>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</si>
  <si>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</si>
  <si>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</si>
  <si>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</si>
  <si>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</si>
  <si>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</si>
  <si>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</si>
  <si>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</si>
  <si>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</si>
  <si>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</si>
  <si>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</si>
  <si>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</si>
  <si>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</si>
  <si>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</si>
  <si>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</si>
  <si>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</si>
  <si>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</si>
  <si>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</si>
  <si>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</si>
  <si>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</si>
  <si>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</si>
  <si>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</si>
  <si>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</si>
  <si>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</si>
  <si>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</si>
  <si>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</si>
  <si>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</si>
  <si>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</si>
  <si>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</si>
  <si>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</si>
  <si>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</si>
  <si>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</si>
  <si>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</si>
  <si>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</si>
  <si>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</si>
  <si>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</si>
  <si>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</si>
  <si>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</si>
  <si>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</si>
  <si>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</si>
  <si>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</si>
  <si>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</si>
  <si>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</si>
  <si>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</si>
  <si>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</si>
  <si>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</si>
  <si>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</si>
  <si>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</si>
  <si>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</si>
  <si>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</si>
  <si>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</si>
  <si>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</si>
  <si>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</si>
  <si>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</si>
  <si>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</si>
  <si>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</si>
  <si>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</si>
  <si>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</si>
  <si>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</si>
  <si>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</si>
  <si>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</si>
  <si>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</si>
  <si>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</si>
  <si>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</si>
  <si>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</si>
  <si>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</si>
  <si>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</si>
  <si>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</si>
  <si>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</si>
  <si>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</si>
  <si>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</si>
  <si>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</si>
  <si>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</si>
  <si>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</si>
  <si>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</si>
  <si>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</si>
  <si>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</si>
  <si>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</si>
  <si>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</si>
  <si>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</si>
  <si>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</si>
  <si>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</si>
  <si>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</si>
  <si>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</si>
  <si>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</si>
  <si>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</si>
  <si>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</si>
  <si>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</si>
  <si>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</si>
  <si>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</si>
  <si>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</si>
  <si>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</si>
  <si>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</si>
  <si>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</si>
  <si>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</si>
  <si>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</si>
  <si>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</si>
  <si>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</si>
  <si>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</si>
  <si>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</si>
  <si>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</si>
  <si>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</si>
  <si>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</si>
  <si>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</si>
  <si>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</si>
  <si>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</si>
  <si>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</si>
  <si>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</si>
  <si>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</si>
  <si>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</si>
  <si>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</si>
  <si>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</si>
  <si>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</si>
  <si>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</si>
  <si>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</si>
  <si>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</si>
  <si>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</si>
  <si>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</si>
  <si>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</si>
  <si>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</si>
  <si>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</si>
  <si>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</si>
  <si>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</si>
  <si>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</si>
  <si>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</si>
  <si>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</si>
  <si>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</si>
  <si>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</si>
  <si>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</si>
  <si>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</si>
  <si>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</si>
  <si>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</si>
  <si>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</si>
  <si>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</si>
  <si>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</si>
  <si>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</si>
  <si>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</si>
  <si>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</si>
  <si>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</si>
  <si>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</si>
  <si>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</si>
  <si>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</si>
  <si>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</si>
  <si>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</si>
  <si>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</si>
  <si>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</si>
  <si>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</si>
  <si>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</si>
  <si>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</si>
  <si>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</si>
  <si>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</si>
  <si>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</si>
  <si>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</si>
  <si>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</si>
  <si>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</si>
  <si>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</si>
  <si>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</si>
  <si>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</si>
  <si>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</si>
  <si>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</si>
  <si>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</si>
  <si>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</si>
  <si>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</si>
  <si>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</si>
  <si>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</si>
  <si>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</si>
  <si>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</si>
  <si>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</si>
  <si>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</si>
  <si>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</si>
  <si>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</si>
  <si>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</si>
  <si>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</si>
  <si>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</si>
  <si>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</si>
  <si>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</si>
  <si>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</si>
  <si>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</si>
  <si>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</si>
  <si>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</si>
  <si>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</si>
  <si>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</si>
  <si>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</si>
  <si>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</si>
  <si>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</si>
  <si>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</si>
  <si>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</si>
  <si>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</si>
  <si>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</si>
  <si>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</si>
  <si>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</si>
  <si>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</si>
  <si>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</si>
  <si>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</si>
  <si>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</si>
  <si>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</si>
  <si>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</si>
  <si>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</si>
  <si>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</si>
  <si>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</si>
  <si>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</si>
  <si>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</si>
  <si>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</si>
  <si>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</si>
  <si>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</si>
  <si>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</si>
  <si>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</si>
  <si>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</si>
  <si>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</si>
  <si>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</si>
  <si>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</si>
  <si>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</si>
  <si>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</si>
  <si>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</si>
  <si>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</si>
  <si>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</si>
  <si>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</si>
  <si>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</si>
  <si>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</si>
  <si>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</si>
  <si>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</si>
  <si>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</si>
  <si>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</si>
  <si>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</si>
  <si>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</si>
  <si>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</si>
  <si>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</si>
  <si>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</si>
  <si>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</si>
  <si>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</si>
  <si>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</si>
  <si>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</si>
  <si>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</si>
  <si>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</si>
  <si>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</si>
  <si>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</si>
  <si>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</si>
  <si>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</si>
  <si>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</si>
  <si>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</si>
  <si>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</si>
  <si>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</si>
  <si>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</si>
  <si>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</si>
  <si>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</si>
  <si>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</si>
  <si>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</si>
  <si>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</si>
  <si>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</si>
  <si>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</si>
  <si>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</si>
  <si>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</si>
  <si>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</si>
  <si>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</si>
  <si>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</si>
  <si>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</si>
  <si>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</si>
  <si>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</si>
  <si>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</si>
  <si>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</si>
  <si>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</si>
  <si>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</si>
  <si>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</si>
  <si>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</si>
  <si>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</si>
  <si>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</si>
  <si>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</si>
  <si>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</si>
  <si>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</si>
  <si>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</si>
  <si>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</si>
  <si>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</si>
  <si>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</si>
  <si>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</si>
  <si>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</si>
  <si>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</si>
  <si>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</si>
  <si>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</si>
  <si>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</si>
  <si>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</si>
  <si>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</si>
  <si>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</si>
  <si>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</si>
  <si>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</si>
  <si>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</si>
  <si>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</si>
  <si>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</si>
  <si>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</si>
  <si>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</si>
  <si>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</si>
  <si>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</si>
  <si>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</si>
  <si>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</si>
  <si>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</si>
  <si>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</si>
  <si>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</si>
  <si>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</si>
  <si>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</si>
  <si>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</si>
  <si>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</si>
  <si>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</si>
  <si>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</si>
  <si>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</si>
  <si>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</si>
  <si>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</si>
  <si>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</si>
  <si>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</si>
  <si>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</si>
  <si>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</si>
  <si>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</si>
  <si>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</si>
  <si>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</si>
  <si>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</si>
  <si>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</si>
  <si>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</si>
  <si>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</si>
  <si>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</si>
  <si>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</si>
  <si>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</si>
  <si>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</si>
  <si>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</si>
  <si>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</si>
  <si>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</si>
  <si>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</si>
  <si>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</si>
  <si>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</si>
  <si>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</si>
  <si>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</si>
  <si>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</si>
  <si>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</si>
  <si>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</si>
  <si>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</si>
  <si>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</si>
  <si>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</si>
  <si>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</si>
  <si>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</si>
  <si>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</si>
  <si>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</si>
  <si>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</si>
  <si>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</si>
  <si>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</si>
  <si>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</si>
  <si>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</si>
  <si>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</si>
  <si>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</si>
  <si>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</si>
  <si>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</si>
  <si>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</si>
  <si>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</si>
  <si>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</si>
  <si>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</si>
  <si>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</si>
  <si>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</si>
  <si>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</si>
  <si>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</si>
  <si>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</si>
  <si>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</si>
  <si>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</si>
  <si>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</si>
  <si>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</si>
  <si>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</si>
  <si>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</si>
  <si>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</si>
  <si>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</si>
  <si>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</si>
  <si>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</si>
  <si>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</si>
  <si>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</si>
  <si>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</si>
  <si>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</si>
  <si>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</si>
  <si>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</si>
  <si>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</si>
  <si>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</si>
  <si>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</si>
  <si>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</si>
  <si>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</si>
  <si>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</si>
  <si>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</si>
  <si>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</si>
  <si>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</si>
  <si>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</si>
  <si>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</si>
  <si>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</si>
  <si>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</si>
  <si>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</si>
  <si>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</si>
  <si>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</si>
  <si>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</si>
  <si>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</si>
  <si>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</si>
  <si>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</si>
  <si>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</si>
  <si>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</si>
  <si>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</si>
  <si>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</si>
  <si>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</si>
  <si>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</si>
  <si>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</si>
  <si>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</si>
  <si>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</si>
  <si>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</si>
  <si>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</si>
  <si>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</si>
  <si>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</si>
  <si>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</si>
  <si>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</si>
  <si>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</si>
  <si>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</si>
  <si>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</si>
  <si>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</si>
  <si>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</si>
  <si>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</si>
  <si>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</si>
  <si>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</si>
  <si>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</si>
  <si>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</si>
  <si>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</si>
  <si>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</si>
  <si>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</si>
  <si>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</si>
  <si>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</si>
  <si>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</si>
  <si>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</si>
  <si>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</si>
  <si>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</si>
  <si>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</si>
  <si>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</si>
  <si>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</si>
  <si>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</si>
  <si>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</si>
  <si>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</si>
  <si>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</si>
  <si>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</si>
  <si>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</si>
  <si>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</si>
  <si>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</si>
  <si>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</si>
  <si>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</si>
  <si>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</si>
  <si>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</si>
  <si>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</si>
  <si>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</si>
  <si>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</si>
  <si>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</si>
  <si>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</si>
  <si>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</si>
  <si>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</si>
  <si>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</si>
  <si>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</si>
  <si>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</si>
  <si>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</si>
  <si>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</si>
  <si>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</si>
  <si>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</si>
  <si>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</si>
  <si>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</si>
  <si>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</si>
  <si>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</si>
  <si>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</si>
  <si>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</si>
  <si>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</si>
  <si>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</si>
  <si>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</si>
  <si>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</si>
  <si>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</si>
  <si>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</si>
  <si>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</si>
  <si>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</si>
  <si>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</si>
  <si>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</si>
  <si>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</si>
  <si>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</si>
  <si>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</si>
  <si>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</si>
  <si>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</si>
  <si>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</si>
  <si>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</si>
  <si>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</si>
  <si>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</si>
  <si>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</si>
  <si>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</si>
  <si>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</si>
  <si>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</si>
  <si>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</si>
  <si>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</si>
  <si>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</si>
  <si>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</si>
  <si>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</si>
  <si>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</si>
  <si>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</si>
  <si>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</si>
  <si>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</si>
  <si>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</si>
  <si>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</si>
  <si>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</si>
  <si>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</si>
  <si>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</si>
  <si>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</si>
  <si>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</si>
  <si>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</si>
  <si>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</si>
  <si>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</si>
  <si>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</si>
  <si>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</si>
  <si>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</si>
  <si>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</si>
  <si>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</si>
  <si>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</si>
  <si>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</si>
  <si>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</si>
  <si>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</si>
  <si>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</si>
  <si>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</si>
  <si>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</si>
  <si>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</si>
  <si>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</si>
  <si>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</si>
  <si>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</si>
  <si>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</si>
  <si>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</si>
  <si>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</si>
  <si>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</si>
  <si>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</si>
  <si>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</si>
  <si>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</si>
  <si>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</si>
  <si>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</si>
  <si>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</si>
  <si>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</si>
  <si>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</si>
  <si>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</si>
  <si>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</si>
  <si>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</si>
  <si>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</si>
  <si>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</si>
  <si>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</si>
  <si>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</si>
  <si>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</si>
  <si>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</si>
  <si>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</si>
  <si>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</si>
  <si>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</si>
  <si>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</si>
  <si>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</si>
  <si>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</si>
  <si>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</si>
  <si>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</si>
  <si>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</si>
  <si>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</si>
  <si>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</si>
  <si>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</si>
  <si>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</si>
  <si>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</si>
  <si>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</si>
  <si>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</si>
  <si>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</si>
  <si>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</si>
  <si>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</si>
  <si>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</si>
  <si>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</si>
  <si>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</si>
  <si>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</si>
  <si>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</si>
  <si>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</si>
  <si>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</si>
  <si>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</si>
  <si>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</si>
  <si>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</si>
  <si>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</si>
  <si>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</si>
  <si>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</si>
  <si>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</si>
  <si>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</si>
  <si>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</si>
  <si>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</si>
  <si>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</si>
  <si>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</si>
  <si>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</si>
  <si>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</si>
  <si>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</si>
  <si>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</si>
  <si>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</si>
  <si>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</si>
  <si>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</si>
  <si>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</si>
  <si>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</si>
  <si>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</si>
  <si>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</si>
  <si>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</si>
  <si>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</si>
  <si>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</si>
  <si>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</si>
  <si>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</si>
  <si>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</si>
  <si>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</si>
  <si>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</si>
  <si>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</si>
  <si>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</si>
  <si>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</si>
  <si>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</si>
  <si>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</si>
  <si>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</si>
  <si>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</si>
  <si>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</si>
  <si>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</si>
  <si>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</si>
  <si>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</si>
  <si>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</si>
  <si>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</si>
  <si>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</si>
  <si>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</si>
  <si>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</si>
  <si>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</si>
  <si>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</si>
  <si>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</si>
  <si>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</si>
  <si>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</si>
  <si>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</si>
  <si>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</si>
  <si>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</si>
  <si>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</si>
  <si>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</si>
  <si>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</si>
  <si>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</si>
  <si>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</si>
  <si>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</si>
  <si>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</si>
  <si>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</si>
  <si>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</si>
  <si>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</si>
  <si>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</si>
  <si>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</si>
  <si>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</si>
  <si>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</si>
  <si>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</si>
  <si>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</si>
  <si>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</si>
  <si>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</si>
  <si>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</si>
  <si>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</si>
  <si>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</si>
  <si>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</si>
  <si>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</si>
  <si>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</si>
  <si>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</si>
  <si>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</si>
  <si>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</si>
  <si>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</si>
  <si>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</si>
  <si>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</si>
  <si>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</si>
  <si>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</si>
  <si>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</si>
  <si>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</si>
  <si>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</si>
  <si>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</si>
  <si>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</si>
  <si>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</si>
  <si>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</si>
  <si>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</si>
  <si>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</si>
  <si>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</si>
  <si>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</si>
  <si>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</si>
  <si>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</si>
  <si>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</si>
  <si>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</si>
  <si>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</si>
  <si>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</si>
  <si>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</si>
  <si>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</si>
  <si>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</si>
  <si>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</si>
  <si>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</si>
  <si>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</si>
  <si>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</si>
  <si>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</si>
  <si>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</si>
  <si>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</si>
  <si>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</si>
  <si>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</si>
  <si>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</si>
  <si>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</si>
  <si>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</si>
  <si>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</si>
  <si>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</si>
  <si>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</si>
  <si>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</si>
  <si>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</si>
  <si>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</si>
  <si>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</si>
  <si>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</si>
  <si>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</si>
  <si>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</si>
  <si>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</si>
  <si>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</si>
  <si>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</si>
  <si>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</si>
  <si>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</si>
  <si>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</si>
  <si>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</si>
  <si>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</si>
  <si>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</si>
  <si>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</si>
  <si>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</si>
  <si>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</si>
  <si>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</si>
  <si>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</si>
  <si>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</si>
  <si>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</si>
  <si>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</si>
  <si>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</si>
  <si>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</si>
  <si>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</si>
  <si>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</si>
  <si>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</si>
  <si>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</si>
  <si>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</si>
  <si>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</si>
  <si>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</si>
  <si>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</si>
  <si>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</si>
  <si>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</si>
  <si>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</si>
  <si>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</si>
  <si>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</si>
  <si>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</si>
  <si>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</si>
  <si>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</si>
  <si>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</si>
  <si>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</si>
  <si>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</si>
  <si>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</si>
  <si>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</si>
  <si>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</si>
  <si>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</si>
  <si>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</si>
  <si>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</si>
  <si>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</si>
  <si>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</si>
  <si>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</si>
  <si>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</si>
  <si>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</si>
  <si>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</si>
  <si>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</si>
  <si>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</si>
  <si>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</si>
  <si>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</si>
  <si>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</si>
  <si>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</si>
  <si>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</si>
  <si>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</si>
  <si>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</si>
  <si>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</si>
  <si>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</si>
  <si>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</si>
  <si>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</si>
  <si>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</si>
  <si>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</si>
  <si>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</si>
  <si>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</si>
  <si>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</si>
  <si>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</si>
  <si>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</si>
  <si>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</si>
  <si>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</si>
  <si>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</si>
  <si>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</si>
  <si>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</si>
  <si>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</si>
  <si>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</si>
  <si>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</si>
  <si>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</si>
  <si>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</si>
  <si>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</si>
  <si>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</si>
  <si>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</si>
  <si>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</si>
  <si>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</si>
  <si>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</si>
  <si>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</si>
  <si>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</si>
  <si>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</si>
  <si>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</si>
  <si>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</si>
  <si>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</si>
  <si>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</si>
  <si>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</si>
  <si>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</si>
  <si>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</si>
  <si>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</si>
  <si>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</si>
  <si>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</si>
  <si>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</si>
  <si>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</si>
  <si>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</si>
  <si>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</si>
  <si>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</si>
  <si>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</si>
  <si>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</si>
  <si>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</si>
  <si>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</si>
  <si>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</si>
  <si>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</si>
  <si>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</si>
  <si>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</si>
  <si>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</si>
  <si>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</si>
  <si>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</si>
  <si>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</si>
  <si>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</si>
  <si>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</si>
  <si>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</si>
  <si>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</si>
  <si>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</si>
  <si>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</si>
  <si>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</si>
  <si>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</si>
  <si>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</si>
  <si>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</si>
  <si>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</si>
  <si>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</si>
  <si>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</si>
  <si>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</si>
  <si>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</si>
  <si>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</si>
  <si>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</si>
  <si>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</si>
  <si>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</si>
  <si>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</si>
  <si>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</si>
  <si>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</si>
  <si>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</si>
  <si>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</si>
  <si>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</si>
  <si>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</si>
  <si>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</si>
  <si>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</si>
  <si>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</si>
  <si>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</si>
  <si>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</si>
  <si>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</si>
  <si>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</si>
  <si>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</si>
  <si>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</si>
  <si>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</si>
  <si>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</si>
  <si>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</si>
  <si>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</si>
  <si>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</si>
  <si>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</si>
  <si>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</si>
  <si>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</si>
  <si>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</si>
  <si>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</si>
  <si>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</si>
  <si>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</si>
  <si>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</si>
  <si>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</si>
  <si>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</si>
  <si>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</si>
  <si>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</si>
  <si>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</si>
  <si>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</si>
  <si>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</si>
  <si>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</si>
  <si>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</si>
  <si>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</si>
  <si>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</si>
  <si>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</si>
  <si>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</si>
  <si>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</si>
  <si>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</si>
  <si>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</si>
  <si>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</si>
  <si>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</si>
  <si>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</si>
  <si>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</si>
  <si>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</si>
  <si>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</si>
  <si>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</si>
  <si>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</si>
  <si>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</si>
  <si>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</si>
  <si>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</si>
  <si>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</si>
  <si>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</si>
  <si>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</si>
  <si>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</si>
  <si>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</si>
  <si>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</si>
  <si>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</si>
  <si>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</si>
  <si>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</si>
  <si>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</si>
  <si>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</si>
  <si>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</si>
  <si>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</si>
  <si>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</si>
  <si>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</si>
  <si>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</si>
  <si>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</si>
  <si>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</si>
  <si>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</si>
  <si>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</si>
  <si>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</si>
  <si>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</si>
  <si>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</si>
  <si>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</si>
  <si>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</si>
  <si>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</si>
  <si>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</si>
  <si>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</si>
  <si>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</si>
  <si>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</si>
  <si>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</si>
  <si>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</si>
  <si>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</si>
  <si>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</si>
  <si>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</si>
  <si>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</si>
  <si>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</si>
  <si>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</si>
  <si>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</si>
  <si>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</si>
  <si>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</si>
  <si>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</si>
  <si>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</si>
  <si>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</si>
  <si>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</si>
  <si>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</si>
  <si>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</si>
  <si>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</si>
  <si>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</si>
  <si>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</si>
  <si>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</si>
  <si>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</si>
  <si>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</si>
  <si>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</si>
  <si>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</si>
  <si>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</si>
  <si>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</si>
  <si>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</si>
  <si>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</si>
  <si>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</si>
  <si>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</si>
  <si>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</si>
  <si>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</si>
  <si>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</si>
  <si>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</si>
  <si>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</si>
  <si>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</si>
  <si>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</si>
  <si>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</si>
  <si>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</si>
  <si>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</si>
  <si>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</si>
  <si>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</si>
  <si>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</si>
  <si>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</si>
  <si>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</si>
  <si>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</si>
  <si>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</si>
  <si>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</si>
  <si>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</si>
  <si>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</si>
  <si>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</si>
  <si>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</si>
  <si>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</si>
  <si>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</si>
  <si>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</si>
  <si>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</si>
  <si>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</si>
  <si>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</si>
  <si>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</si>
  <si>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</si>
  <si>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</si>
  <si>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</si>
  <si>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</si>
  <si>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</si>
  <si>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</si>
  <si>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</si>
  <si>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</si>
  <si>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</si>
  <si>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</si>
  <si>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</si>
  <si>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</si>
  <si>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</si>
  <si>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</si>
  <si>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</si>
  <si>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</si>
  <si>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</si>
  <si>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</si>
  <si>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</si>
  <si>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</si>
  <si>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</si>
  <si>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</si>
  <si>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</si>
  <si>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</si>
  <si>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</si>
  <si>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</si>
  <si>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</si>
  <si>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</si>
  <si>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</si>
  <si>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</si>
  <si>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</si>
  <si>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</si>
  <si>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</si>
  <si>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</si>
  <si>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</si>
  <si>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</si>
  <si>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</si>
  <si>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</si>
  <si>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</si>
  <si>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</si>
  <si>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</si>
  <si>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</si>
  <si>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</si>
  <si>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</si>
  <si>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</si>
  <si>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</si>
  <si>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</si>
  <si>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</si>
  <si>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</si>
  <si>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</si>
  <si>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</si>
  <si>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</si>
  <si>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</si>
  <si>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</si>
  <si>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</si>
  <si>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</si>
  <si>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</si>
  <si>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</si>
  <si>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</si>
  <si>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</si>
  <si>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</si>
  <si>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</si>
  <si>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</si>
  <si>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</si>
  <si>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</si>
  <si>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</si>
  <si>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</si>
  <si>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</si>
  <si>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</si>
  <si>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</si>
  <si>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</si>
  <si>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</si>
  <si>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</si>
  <si>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</si>
  <si>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</si>
  <si>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</si>
  <si>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</si>
  <si>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</si>
  <si>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</si>
  <si>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</si>
  <si>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</si>
  <si>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</si>
  <si>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</si>
  <si>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</si>
  <si>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</si>
  <si>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</si>
  <si>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</si>
  <si>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</si>
  <si>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</si>
  <si>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</si>
  <si>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</si>
  <si>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</si>
  <si>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</si>
  <si>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</si>
  <si>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</si>
  <si>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</si>
  <si>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</si>
  <si>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</si>
  <si>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</si>
  <si>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</si>
  <si>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</si>
  <si>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</si>
  <si>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</si>
  <si>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</si>
  <si>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</si>
  <si>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</si>
  <si>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</si>
  <si>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</si>
  <si>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</si>
  <si>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</si>
  <si>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</si>
  <si>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</si>
  <si>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</si>
  <si>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</si>
  <si>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</si>
  <si>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</si>
  <si>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</si>
  <si>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</si>
  <si>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</si>
  <si>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</si>
  <si>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</si>
  <si>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</si>
  <si>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</si>
  <si>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</si>
  <si>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</si>
  <si>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</si>
  <si>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</si>
  <si>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</si>
  <si>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</si>
  <si>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</si>
  <si>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</si>
  <si>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</si>
  <si>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</si>
  <si>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</si>
  <si>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</si>
  <si>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</si>
  <si>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</si>
  <si>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</si>
  <si>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</si>
  <si>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</si>
  <si>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</si>
  <si>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</si>
  <si>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</si>
  <si>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</si>
  <si>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</si>
  <si>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</si>
  <si>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</si>
  <si>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</si>
  <si>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</si>
  <si>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</si>
  <si>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</si>
  <si>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</si>
  <si>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</si>
  <si>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</si>
  <si>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</si>
  <si>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</si>
  <si>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</si>
  <si>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</si>
  <si>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</si>
  <si>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</si>
  <si>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</si>
  <si>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</si>
  <si>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</si>
  <si>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</si>
  <si>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</si>
  <si>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</si>
  <si>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</si>
  <si>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</si>
  <si>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</si>
  <si>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</si>
  <si>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</si>
  <si>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</si>
  <si>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</si>
  <si>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</si>
  <si>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</si>
  <si>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</si>
  <si>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</si>
  <si>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</si>
  <si>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</si>
  <si>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</si>
  <si>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</si>
  <si>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</si>
  <si>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</si>
  <si>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</si>
  <si>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</si>
  <si>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</si>
  <si>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</si>
  <si>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</si>
  <si>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</si>
  <si>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</si>
  <si>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</si>
  <si>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</si>
  <si>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</si>
  <si>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</si>
  <si>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</si>
  <si>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</si>
  <si>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</si>
  <si>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</si>
  <si>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</si>
  <si>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</si>
  <si>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</si>
  <si>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</si>
  <si>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</si>
  <si>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</si>
  <si>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</si>
  <si>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</si>
  <si>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</si>
  <si>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</si>
  <si>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</si>
  <si>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</si>
  <si>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</si>
  <si>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</si>
  <si>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</si>
  <si>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</si>
  <si>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</si>
  <si>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</si>
  <si>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</si>
  <si>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</si>
  <si>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</si>
  <si>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</si>
  <si>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</si>
  <si>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</si>
  <si>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</si>
  <si>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</si>
  <si>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</si>
  <si>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</si>
  <si>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</si>
  <si>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</si>
  <si>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</si>
  <si>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</si>
  <si>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</si>
  <si>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</si>
  <si>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</si>
  <si>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</si>
  <si>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</si>
  <si>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</si>
  <si>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</si>
  <si>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</si>
  <si>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</si>
  <si>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</si>
  <si>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</si>
  <si>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</si>
  <si>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</si>
  <si>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</si>
  <si>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</si>
  <si>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</si>
  <si>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</si>
  <si>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</si>
  <si>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</si>
  <si>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</si>
  <si>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</si>
  <si>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</si>
  <si>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</si>
  <si>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</si>
  <si>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</si>
  <si>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</si>
  <si>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</si>
  <si>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</si>
  <si>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</si>
  <si>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</si>
  <si>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</si>
  <si>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</si>
  <si>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</si>
  <si>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</si>
  <si>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</si>
  <si>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</si>
  <si>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</si>
  <si>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</si>
  <si>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</si>
  <si>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</si>
  <si>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</si>
  <si>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</si>
  <si>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</si>
  <si>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</si>
  <si>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</si>
  <si>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</si>
  <si>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</si>
  <si>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</si>
  <si>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</si>
  <si>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</si>
  <si>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</si>
  <si>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</si>
  <si>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</si>
  <si>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</si>
  <si>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</si>
  <si>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</si>
  <si>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</si>
  <si>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</si>
  <si>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</si>
  <si>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</si>
  <si>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</si>
  <si>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</si>
  <si>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</si>
  <si>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</si>
  <si>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</si>
  <si>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</si>
  <si>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</si>
  <si>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</si>
  <si>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</si>
  <si>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</si>
  <si>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</si>
  <si>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</si>
  <si>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</si>
  <si>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</si>
  <si>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</si>
  <si>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</si>
  <si>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</si>
  <si>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</si>
  <si>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</si>
  <si>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</si>
  <si>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</si>
  <si>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</si>
  <si>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</si>
  <si>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</si>
  <si>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</si>
  <si>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</si>
  <si>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</si>
  <si>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</si>
  <si>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</si>
  <si>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</si>
  <si>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</si>
  <si>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</si>
  <si>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</si>
  <si>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</si>
  <si>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</si>
  <si>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</si>
  <si>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</si>
  <si>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</si>
  <si>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</si>
  <si>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</si>
  <si>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</si>
  <si>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</si>
  <si>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</si>
  <si>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</si>
  <si>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</si>
  <si>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</si>
  <si>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</si>
  <si>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</si>
  <si>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</si>
  <si>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</si>
  <si>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</si>
  <si>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</si>
  <si>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</si>
  <si>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</si>
  <si>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</si>
  <si>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</si>
  <si>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</si>
  <si>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</si>
  <si>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</si>
  <si>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</si>
  <si>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</si>
  <si>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</si>
  <si>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</si>
  <si>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</si>
  <si>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</si>
  <si>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</si>
  <si>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</si>
  <si>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</si>
  <si>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</si>
  <si>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</si>
  <si>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</si>
  <si>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</si>
  <si>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</si>
  <si>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</si>
  <si>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</si>
  <si>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</si>
  <si>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</si>
  <si>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</si>
  <si>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</si>
  <si>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</si>
  <si>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</si>
  <si>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</si>
  <si>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</si>
  <si>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</si>
  <si>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</si>
  <si>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</si>
  <si>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</si>
  <si>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</si>
  <si>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</si>
  <si>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</si>
  <si>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</si>
  <si>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</si>
  <si>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</si>
  <si>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</si>
  <si>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</si>
  <si>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</si>
  <si>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</si>
  <si>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</si>
  <si>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</si>
  <si>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</si>
  <si>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</si>
  <si>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</si>
  <si>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</si>
  <si>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</si>
  <si>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</si>
  <si>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</si>
  <si>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</si>
  <si>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</si>
  <si>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</si>
  <si>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</si>
  <si>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</si>
  <si>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</si>
  <si>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</si>
  <si>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</si>
  <si>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</si>
  <si>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</si>
  <si>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</si>
  <si>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</si>
  <si>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</si>
  <si>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</si>
  <si>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</si>
  <si>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</si>
  <si>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</si>
  <si>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</si>
  <si>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</si>
  <si>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</si>
  <si>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</si>
  <si>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</si>
  <si>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</si>
  <si>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</si>
  <si>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</si>
  <si>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</si>
  <si>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</si>
  <si>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</si>
  <si>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</si>
  <si>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</si>
  <si>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</si>
  <si>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</si>
  <si>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</si>
  <si>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</si>
  <si>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</si>
  <si>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</si>
  <si>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</si>
  <si>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</si>
  <si>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</si>
  <si>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</si>
  <si>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</si>
  <si>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</si>
  <si>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</si>
  <si>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</si>
  <si>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</si>
  <si>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</si>
  <si>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</si>
  <si>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</si>
  <si>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</si>
  <si>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</si>
  <si>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</si>
  <si>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</si>
  <si>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</si>
  <si>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</si>
  <si>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</si>
  <si>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</si>
  <si>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</si>
  <si>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</si>
  <si>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</si>
  <si>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</si>
  <si>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</si>
  <si>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</si>
  <si>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</si>
  <si>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</si>
  <si>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</si>
  <si>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</si>
  <si>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</si>
  <si>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</si>
  <si>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</si>
  <si>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</si>
  <si>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</si>
  <si>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</si>
  <si>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</si>
  <si>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</si>
  <si>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</si>
  <si>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</si>
  <si>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</si>
  <si>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</si>
  <si>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</si>
  <si>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</si>
  <si>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</si>
  <si>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</si>
  <si>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</si>
  <si>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</si>
  <si>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</si>
  <si>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</si>
  <si>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</si>
  <si>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</si>
  <si>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</si>
  <si>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</si>
  <si>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</si>
  <si>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</si>
  <si>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</si>
  <si>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</si>
  <si>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</si>
  <si>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</si>
  <si>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</si>
  <si>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</si>
  <si>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</si>
  <si>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</si>
  <si>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</si>
  <si>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</si>
  <si>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</si>
  <si>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</si>
  <si>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</si>
  <si>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</si>
  <si>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</si>
  <si>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</si>
  <si>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</si>
  <si>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</si>
  <si>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</si>
  <si>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</si>
  <si>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</si>
  <si>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</si>
  <si>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</si>
  <si>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</si>
  <si>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</si>
  <si>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</si>
  <si>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</si>
  <si>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</si>
  <si>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</si>
  <si>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</si>
  <si>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</si>
  <si>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</si>
  <si>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</si>
  <si>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</si>
  <si>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</si>
  <si>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</si>
  <si>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</si>
  <si>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</si>
  <si>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</si>
  <si>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</si>
  <si>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</si>
  <si>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</si>
  <si>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</si>
  <si>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</si>
  <si>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</si>
  <si>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</si>
  <si>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</si>
  <si>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</si>
  <si>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</si>
  <si>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</si>
  <si>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</si>
  <si>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</si>
  <si>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</si>
  <si>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</si>
  <si>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</si>
  <si>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</si>
  <si>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</si>
  <si>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</si>
  <si>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</si>
  <si>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</si>
  <si>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</si>
  <si>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</si>
  <si>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</si>
  <si>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</si>
  <si>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</si>
  <si>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</si>
  <si>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</si>
  <si>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</si>
  <si>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</si>
  <si>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</si>
  <si>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</si>
  <si>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</si>
  <si>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</si>
  <si>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</si>
  <si>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</si>
  <si>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</si>
  <si>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</si>
  <si>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</si>
  <si>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</si>
  <si>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</si>
  <si>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</si>
  <si>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</si>
  <si>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</si>
  <si>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</si>
  <si>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</si>
  <si>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</si>
  <si>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</si>
  <si>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</si>
  <si>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</si>
  <si>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</si>
  <si>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</si>
  <si>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</si>
  <si>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</si>
  <si>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</si>
  <si>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</si>
  <si>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</si>
  <si>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</si>
  <si>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</si>
  <si>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</si>
  <si>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</si>
  <si>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</si>
  <si>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</si>
  <si>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</si>
  <si>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</si>
  <si>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</si>
  <si>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</si>
  <si>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</si>
  <si>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</si>
  <si>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</si>
  <si>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</si>
  <si>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</si>
  <si>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</si>
  <si>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</si>
  <si>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</si>
  <si>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</si>
  <si>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</si>
  <si>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</si>
  <si>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</si>
  <si>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</si>
  <si>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</si>
  <si>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</si>
  <si>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</si>
  <si>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</si>
  <si>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</si>
  <si>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</si>
  <si>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</si>
  <si>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</si>
  <si>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</si>
  <si>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</si>
  <si>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</si>
  <si>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</si>
  <si>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</si>
  <si>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</si>
  <si>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</si>
  <si>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</si>
  <si>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</si>
  <si>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</si>
  <si>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</si>
  <si>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</si>
  <si>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</si>
  <si>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</si>
  <si>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</si>
  <si>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</si>
  <si>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</si>
  <si>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</si>
  <si>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</si>
  <si>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</si>
  <si>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</si>
  <si>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</si>
  <si>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</si>
  <si>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</si>
  <si>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</si>
  <si>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</si>
  <si>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</si>
  <si>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</si>
  <si>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</si>
  <si>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</si>
  <si>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</si>
  <si>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</si>
  <si>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</si>
  <si>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</si>
  <si>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</si>
  <si>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</si>
  <si>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</si>
  <si>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</si>
  <si>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</si>
  <si>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</si>
  <si>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</si>
  <si>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</si>
  <si>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</si>
  <si>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</si>
  <si>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</si>
  <si>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</si>
  <si>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</si>
  <si>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</si>
  <si>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</si>
  <si>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</si>
  <si>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</si>
  <si>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</si>
  <si>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</si>
  <si>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</si>
  <si>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</si>
  <si>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</si>
  <si>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</si>
  <si>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</si>
  <si>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</si>
  <si>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</si>
  <si>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</si>
  <si>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</si>
  <si>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</si>
  <si>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</si>
  <si>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</si>
  <si>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</si>
  <si>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</si>
  <si>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</si>
  <si>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</si>
  <si>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</si>
  <si>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</si>
  <si>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</si>
  <si>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</si>
  <si>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</si>
  <si>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</si>
  <si>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</si>
  <si>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</si>
  <si>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</si>
  <si>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</si>
  <si>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</si>
  <si>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</si>
  <si>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</si>
  <si>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</si>
  <si>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</si>
  <si>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</si>
  <si>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</si>
  <si>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</si>
  <si>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</si>
  <si>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</si>
  <si>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</si>
  <si>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</si>
  <si>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</si>
  <si>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</si>
  <si>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</si>
  <si>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</si>
  <si>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</si>
  <si>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</si>
  <si>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</si>
  <si>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</si>
  <si>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</si>
  <si>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</si>
  <si>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</si>
  <si>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</si>
  <si>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</si>
  <si>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</si>
  <si>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</si>
  <si>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</si>
  <si>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</si>
  <si>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</si>
  <si>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</si>
  <si>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</si>
  <si>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</si>
  <si>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</si>
  <si>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</si>
  <si>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</si>
  <si>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</si>
  <si>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</si>
  <si>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</si>
  <si>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</si>
  <si>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</si>
  <si>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</si>
  <si>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</si>
  <si>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</si>
  <si>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</si>
  <si>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</si>
  <si>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</si>
  <si>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</si>
  <si>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</si>
  <si>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</si>
  <si>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</si>
  <si>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</si>
  <si>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</si>
  <si>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</si>
  <si>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</si>
  <si>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</si>
  <si>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</si>
  <si>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</si>
  <si>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</si>
  <si>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</si>
  <si>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</si>
  <si>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</si>
  <si>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</si>
  <si>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</si>
  <si>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</si>
  <si>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</si>
  <si>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</si>
  <si>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</si>
  <si>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</si>
  <si>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</si>
  <si>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</si>
  <si>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</si>
  <si>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</si>
  <si>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</si>
  <si>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</si>
  <si>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</si>
  <si>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</si>
  <si>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</si>
  <si>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</si>
  <si>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</si>
  <si>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</si>
  <si>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</si>
  <si>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</si>
  <si>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</si>
  <si>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</si>
  <si>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</si>
  <si>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</si>
  <si>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</si>
  <si>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</si>
  <si>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</si>
  <si>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</si>
  <si>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</si>
  <si>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</si>
  <si>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</si>
  <si>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</si>
  <si>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</si>
  <si>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</si>
  <si>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</si>
  <si>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</si>
  <si>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</si>
  <si>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</si>
  <si>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</si>
  <si>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</si>
  <si>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</si>
  <si>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</si>
  <si>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</si>
  <si>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</si>
  <si>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</si>
  <si>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</si>
  <si>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</si>
  <si>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</si>
  <si>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</si>
  <si>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</si>
  <si>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</si>
  <si>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</si>
  <si>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</si>
  <si>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</si>
  <si>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</si>
  <si>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</si>
  <si>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</si>
  <si>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</si>
  <si>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</si>
  <si>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</si>
  <si>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</si>
  <si>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</si>
  <si>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</si>
  <si>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</si>
  <si>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</si>
  <si>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</si>
  <si>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</si>
  <si>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</si>
  <si>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</si>
  <si>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</si>
  <si>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</si>
  <si>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</si>
  <si>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</si>
  <si>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</si>
  <si>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</si>
  <si>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</si>
  <si>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</si>
  <si>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</si>
  <si>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</si>
  <si>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</si>
  <si>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</si>
  <si>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</si>
  <si>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</si>
  <si>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</si>
  <si>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</si>
  <si>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</si>
  <si>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</si>
  <si>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</si>
  <si>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</si>
  <si>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</si>
  <si>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</si>
  <si>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</si>
  <si>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</si>
  <si>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</si>
  <si>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</si>
  <si>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</si>
  <si>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</si>
  <si>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</si>
  <si>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</si>
  <si>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</si>
  <si>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</si>
  <si>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</si>
  <si>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</si>
  <si>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</si>
  <si>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</si>
  <si>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</si>
  <si>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</si>
  <si>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</si>
  <si>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</si>
  <si>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</si>
  <si>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</si>
  <si>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</si>
  <si>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</si>
  <si>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</si>
  <si>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</si>
  <si>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</si>
  <si>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</si>
  <si>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</si>
  <si>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</si>
  <si>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</si>
  <si>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</si>
  <si>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</si>
  <si>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</si>
  <si>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</si>
  <si>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</si>
  <si>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</si>
  <si>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</si>
  <si>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</si>
  <si>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</si>
  <si>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</si>
  <si>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</si>
  <si>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</si>
  <si>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</si>
  <si>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</si>
  <si>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</si>
  <si>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</si>
  <si>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</si>
  <si>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</si>
  <si>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</si>
  <si>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</si>
  <si>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</si>
  <si>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</si>
  <si>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</si>
  <si>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</si>
  <si>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</si>
  <si>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</si>
  <si>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</si>
  <si>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</si>
  <si>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</si>
  <si>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</si>
  <si>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</si>
  <si>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</si>
  <si>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</si>
  <si>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</si>
  <si>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</si>
  <si>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</si>
  <si>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</si>
  <si>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</si>
  <si>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</si>
  <si>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</si>
  <si>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</si>
  <si>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</si>
  <si>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</si>
  <si>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</si>
  <si>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</si>
  <si>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</si>
  <si>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</si>
  <si>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</si>
  <si>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</si>
  <si>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</si>
  <si>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</si>
  <si>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</si>
  <si>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</si>
  <si>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</si>
  <si>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</si>
  <si>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</si>
  <si>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</si>
  <si>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</si>
  <si>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</si>
  <si>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</si>
  <si>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</si>
  <si>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</si>
  <si>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</si>
  <si>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</si>
  <si>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</si>
  <si>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</si>
  <si>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</si>
  <si>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</si>
  <si>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</si>
  <si>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</si>
  <si>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</si>
  <si>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</si>
  <si>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</si>
  <si>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</si>
  <si>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</si>
  <si>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</si>
  <si>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</si>
  <si>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</si>
  <si>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</si>
  <si>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</si>
  <si>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</si>
  <si>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</si>
  <si>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</si>
  <si>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</si>
  <si>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</si>
  <si>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</si>
  <si>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</si>
  <si>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</si>
  <si>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</si>
  <si>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</si>
  <si>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</si>
  <si>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</si>
  <si>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</si>
  <si>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</si>
  <si>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</si>
  <si>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</si>
  <si>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</si>
  <si>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</si>
  <si>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</si>
  <si>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</si>
  <si>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</si>
  <si>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</si>
  <si>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</si>
  <si>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</si>
  <si>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</si>
  <si>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</si>
  <si>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</si>
  <si>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</si>
  <si>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</si>
  <si>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</si>
  <si>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</si>
  <si>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</si>
  <si>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</si>
  <si>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</si>
  <si>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</si>
  <si>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</si>
  <si>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</si>
  <si>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</si>
  <si>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</si>
  <si>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</si>
  <si>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</si>
  <si>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</si>
  <si>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</si>
  <si>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</si>
  <si>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</si>
  <si>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</si>
  <si>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</si>
  <si>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</si>
  <si>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</si>
  <si>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</si>
  <si>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</si>
  <si>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</si>
  <si>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</si>
  <si>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</si>
  <si>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</si>
  <si>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</si>
  <si>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</si>
  <si>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</si>
  <si>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</si>
  <si>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</si>
  <si>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</si>
  <si>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</si>
  <si>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</si>
  <si>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</si>
  <si>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</si>
  <si>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</si>
  <si>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</si>
  <si>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</si>
  <si>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</si>
  <si>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</si>
  <si>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</si>
  <si>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</si>
  <si>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</si>
  <si>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</si>
  <si>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</si>
  <si>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</si>
  <si>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</si>
  <si>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</si>
  <si>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</si>
  <si>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</si>
  <si>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</si>
  <si>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</si>
  <si>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</si>
  <si>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</si>
  <si>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</si>
  <si>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</si>
  <si>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</si>
  <si>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</si>
  <si>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</si>
  <si>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</si>
  <si>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</si>
  <si>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</si>
  <si>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</si>
  <si>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</si>
  <si>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</si>
  <si>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</si>
  <si>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</si>
  <si>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</si>
  <si>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</si>
  <si>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</si>
  <si>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</si>
  <si>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</si>
  <si>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</si>
  <si>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</si>
  <si>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</si>
  <si>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</si>
  <si>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</si>
  <si>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</si>
  <si>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</si>
  <si>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</si>
  <si>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</si>
  <si>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</si>
  <si>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</si>
  <si>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</si>
  <si>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</si>
  <si>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</si>
  <si>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</si>
  <si>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</si>
  <si>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</si>
  <si>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</si>
  <si>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</si>
  <si>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</si>
  <si>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</si>
  <si>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</si>
  <si>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</si>
  <si>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</si>
  <si>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</si>
  <si>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</si>
  <si>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</si>
  <si>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</si>
  <si>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</si>
  <si>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</si>
  <si>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</si>
  <si>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</si>
  <si>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</si>
  <si>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</si>
  <si>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</si>
  <si>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</si>
  <si>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</si>
  <si>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</si>
  <si>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</si>
  <si>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</si>
  <si>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</si>
  <si>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</si>
  <si>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</si>
  <si>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</si>
  <si>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</si>
  <si>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</si>
  <si>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</si>
  <si>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</si>
  <si>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</si>
  <si>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</si>
  <si>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</si>
  <si>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</si>
  <si>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</si>
  <si>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</si>
  <si>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</si>
  <si>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</si>
  <si>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</si>
  <si>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</si>
  <si>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</si>
  <si>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</si>
  <si>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</si>
  <si>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</si>
  <si>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</si>
  <si>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</si>
  <si>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</si>
  <si>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</si>
  <si>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</si>
  <si>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</si>
  <si>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</si>
  <si>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</si>
  <si>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</si>
  <si>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</si>
  <si>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</si>
  <si>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</si>
  <si>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</si>
  <si>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</si>
  <si>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</si>
  <si>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</si>
  <si>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</si>
  <si>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</si>
  <si>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</si>
  <si>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</si>
  <si>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</si>
  <si>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</si>
  <si>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</si>
  <si>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</si>
  <si>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</si>
  <si>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</si>
  <si>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</si>
  <si>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</si>
  <si>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</si>
  <si>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</si>
  <si>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</si>
  <si>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</si>
  <si>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</si>
  <si>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</si>
  <si>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</si>
  <si>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</si>
  <si>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</si>
  <si>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</si>
  <si>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</si>
  <si>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</si>
  <si>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</si>
  <si>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</si>
  <si>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</si>
  <si>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</si>
  <si>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</si>
  <si>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</si>
  <si>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</si>
  <si>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</si>
  <si>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</si>
  <si>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</si>
  <si>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</si>
  <si>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</si>
  <si>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</si>
  <si>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</si>
  <si>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</si>
  <si>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</si>
  <si>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</si>
  <si>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</si>
  <si>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</si>
  <si>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</si>
  <si>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</si>
  <si>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</si>
  <si>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</si>
  <si>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</si>
  <si>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</si>
  <si>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</si>
  <si>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</si>
  <si>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</si>
  <si>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</si>
  <si>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</si>
  <si>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</si>
  <si>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</si>
  <si>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</si>
  <si>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</si>
  <si>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</si>
  <si>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</si>
  <si>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</si>
  <si>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</si>
  <si>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</si>
  <si>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</si>
  <si>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</si>
  <si>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</si>
  <si>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</si>
  <si>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</si>
  <si>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</si>
  <si>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</si>
  <si>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</si>
  <si>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</si>
  <si>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</si>
  <si>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</si>
  <si>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</si>
  <si>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</si>
  <si>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</si>
  <si>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</si>
  <si>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</si>
  <si>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</si>
  <si>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</si>
  <si>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</si>
  <si>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</si>
  <si>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</si>
  <si>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</si>
  <si>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</si>
  <si>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</si>
  <si>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</si>
  <si>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</si>
  <si>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</si>
  <si>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</si>
  <si>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</si>
  <si>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</si>
  <si>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</si>
  <si>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</si>
  <si>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</si>
  <si>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</si>
  <si>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</si>
  <si>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</si>
  <si>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</si>
  <si>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</si>
  <si>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</si>
  <si>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</si>
  <si>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</si>
  <si>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</si>
  <si>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</si>
  <si>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</si>
  <si>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</si>
  <si>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</si>
  <si>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</si>
  <si>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</si>
  <si>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</si>
  <si>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</si>
  <si>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</si>
  <si>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</si>
  <si>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</si>
  <si>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</si>
  <si>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</si>
  <si>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</si>
  <si>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</si>
  <si>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</si>
  <si>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</si>
  <si>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</si>
  <si>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</si>
  <si>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</si>
  <si>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</si>
  <si>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</si>
  <si>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</si>
  <si>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</si>
  <si>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</si>
  <si>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</si>
  <si>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</si>
  <si>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</si>
  <si>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</si>
  <si>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</si>
  <si>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</si>
  <si>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</si>
  <si>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</si>
  <si>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</si>
  <si>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</si>
  <si>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</si>
  <si>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</si>
  <si>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</si>
  <si>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</si>
  <si>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</si>
  <si>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</si>
  <si>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</si>
  <si>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</si>
  <si>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</si>
  <si>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</si>
  <si>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</si>
  <si>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</si>
  <si>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</si>
  <si>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</si>
  <si>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</si>
  <si>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</si>
  <si>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</si>
  <si>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</si>
  <si>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</si>
  <si>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</si>
  <si>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</si>
  <si>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</si>
  <si>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</si>
  <si>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</si>
  <si>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</si>
  <si>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</si>
  <si>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</si>
  <si>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</si>
  <si>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</si>
  <si>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</si>
  <si>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</si>
  <si>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</si>
  <si>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</si>
  <si>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</si>
  <si>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</si>
  <si>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</si>
  <si>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</si>
  <si>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</si>
  <si>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</si>
  <si>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</si>
  <si>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</si>
  <si>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</si>
  <si>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</si>
  <si>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</si>
  <si>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</si>
  <si>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</si>
  <si>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</si>
  <si>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</si>
  <si>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</si>
  <si>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</si>
  <si>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</si>
  <si>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</si>
  <si>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</si>
  <si>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</si>
  <si>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</si>
  <si>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</si>
  <si>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</si>
  <si>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</si>
  <si>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</si>
  <si>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</si>
  <si>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</si>
  <si>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</si>
  <si>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</si>
  <si>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</si>
  <si>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</si>
  <si>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</si>
  <si>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</si>
  <si>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</si>
  <si>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</si>
  <si>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</si>
  <si>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</si>
  <si>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</si>
  <si>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</si>
  <si>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</si>
  <si>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</si>
  <si>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</si>
  <si>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</si>
  <si>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</si>
  <si>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</si>
  <si>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</si>
  <si>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</si>
  <si>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</si>
  <si>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</si>
  <si>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</si>
  <si>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</si>
  <si>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</si>
  <si>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</si>
  <si>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</si>
  <si>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</si>
  <si>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</si>
  <si>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</si>
  <si>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</si>
  <si>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</si>
  <si>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</si>
  <si>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</si>
  <si>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</si>
  <si>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</si>
  <si>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</si>
  <si>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</si>
  <si>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</si>
  <si>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</si>
  <si>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</si>
  <si>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</si>
  <si>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</si>
  <si>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</si>
  <si>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</si>
  <si>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</si>
  <si>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</si>
  <si>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</si>
  <si>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</si>
  <si>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</si>
  <si>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</si>
  <si>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</si>
  <si>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</si>
  <si>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</si>
  <si>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</si>
  <si>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</si>
  <si>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</si>
  <si>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</si>
  <si>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</si>
  <si>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</si>
  <si>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</si>
  <si>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</si>
  <si>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</si>
  <si>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</si>
  <si>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</si>
  <si>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</si>
  <si>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</si>
  <si>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</si>
  <si>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</si>
  <si>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</si>
  <si>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</si>
  <si>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</si>
  <si>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</si>
  <si>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</si>
  <si>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</si>
  <si>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</si>
  <si>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</si>
  <si>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</si>
  <si>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</si>
  <si>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</si>
  <si>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</si>
  <si>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</si>
  <si>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</si>
  <si>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</si>
  <si>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</si>
  <si>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</si>
  <si>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</si>
  <si>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</si>
  <si>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</si>
  <si>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</si>
  <si>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</si>
  <si>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</si>
  <si>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</si>
  <si>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</si>
  <si>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</si>
  <si>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</si>
  <si>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</si>
  <si>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</si>
  <si>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</si>
  <si>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</si>
  <si>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</si>
  <si>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</si>
  <si>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</si>
  <si>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</si>
  <si>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</si>
  <si>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</si>
  <si>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</si>
  <si>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</si>
  <si>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</si>
  <si>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</si>
  <si>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</si>
  <si>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</si>
  <si>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</si>
  <si>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</si>
  <si>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</si>
  <si>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</si>
  <si>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</si>
  <si>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</si>
  <si>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</si>
  <si>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</si>
  <si>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</si>
  <si>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</si>
  <si>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</si>
  <si>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</si>
  <si>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</si>
  <si>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</si>
  <si>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</si>
  <si>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</si>
  <si>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</si>
  <si>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</si>
  <si>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</si>
  <si>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</si>
  <si>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</si>
  <si>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</si>
  <si>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</si>
  <si>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</si>
  <si>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</si>
  <si>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</si>
  <si>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</si>
  <si>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</si>
  <si>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</si>
  <si>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</si>
  <si>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</si>
  <si>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</si>
  <si>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</si>
  <si>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</si>
  <si>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</si>
  <si>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</si>
  <si>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</si>
  <si>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</si>
  <si>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</si>
  <si>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</si>
  <si>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</si>
  <si>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</si>
  <si>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</si>
  <si>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</si>
  <si>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</si>
  <si>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</si>
  <si>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</si>
  <si>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</si>
  <si>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</si>
  <si>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</si>
  <si>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</si>
  <si>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</si>
  <si>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</si>
  <si>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</si>
  <si>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</si>
  <si>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</si>
  <si>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</si>
  <si>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</si>
  <si>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</si>
  <si>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</si>
  <si>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</si>
  <si>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</si>
  <si>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</si>
  <si>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</si>
  <si>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</si>
  <si>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</si>
  <si>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</si>
  <si>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</si>
  <si>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</si>
  <si>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</si>
  <si>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</si>
  <si>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</si>
  <si>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</si>
  <si>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</si>
  <si>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</si>
  <si>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</si>
  <si>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</si>
  <si>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</si>
  <si>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</si>
  <si>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</si>
  <si>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</si>
  <si>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</si>
  <si>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</si>
  <si>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</si>
  <si>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</si>
  <si>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</si>
  <si>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</si>
  <si>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</si>
  <si>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</si>
  <si>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</si>
  <si>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</si>
  <si>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</si>
  <si>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</si>
  <si>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</si>
  <si>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</si>
  <si>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</si>
  <si>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</si>
  <si>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</si>
  <si>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</si>
  <si>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</si>
  <si>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</si>
  <si>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</si>
  <si>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</si>
  <si>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</si>
  <si>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</si>
  <si>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</si>
  <si>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</si>
  <si>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</si>
  <si>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</si>
  <si>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</si>
  <si>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</si>
  <si>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</si>
  <si>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</si>
  <si>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</si>
  <si>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</si>
  <si>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</si>
  <si>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</si>
  <si>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</si>
  <si>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</si>
  <si>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</si>
  <si>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</si>
  <si>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</si>
  <si>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</si>
  <si>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</si>
  <si>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</si>
  <si>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</si>
  <si>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</si>
  <si>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</si>
  <si>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</si>
  <si>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</si>
  <si>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</si>
  <si>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</si>
  <si>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</si>
  <si>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</si>
  <si>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</si>
  <si>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</si>
  <si>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</si>
  <si>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</si>
  <si>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</si>
  <si>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</si>
  <si>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</si>
  <si>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</si>
  <si>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</si>
  <si>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</si>
  <si>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</si>
  <si>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</si>
  <si>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</si>
  <si>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</si>
  <si>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</si>
  <si>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</si>
  <si>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</si>
  <si>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</si>
  <si>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</si>
  <si>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</si>
  <si>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</si>
  <si>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</si>
  <si>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</si>
  <si>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</si>
  <si>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</si>
  <si>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</si>
  <si>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</si>
  <si>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</si>
  <si>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</si>
  <si>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</si>
  <si>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</si>
  <si>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</si>
  <si>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</si>
  <si>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</si>
  <si>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</si>
  <si>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</si>
  <si>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</si>
  <si>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</si>
  <si>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</si>
  <si>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</si>
  <si>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</si>
  <si>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</si>
  <si>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</si>
  <si>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</si>
  <si>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</si>
  <si>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</si>
  <si>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</si>
  <si>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</si>
  <si>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</si>
  <si>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</si>
  <si>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</si>
  <si>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</si>
  <si>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</si>
  <si>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</si>
  <si>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</si>
  <si>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</si>
  <si>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</si>
  <si>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</si>
  <si>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</si>
  <si>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</si>
  <si>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</si>
  <si>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</si>
  <si>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</si>
  <si>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</si>
  <si>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</si>
  <si>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</si>
  <si>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</si>
  <si>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</si>
  <si>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</si>
  <si>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</si>
  <si>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</si>
  <si>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</si>
  <si>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</si>
  <si>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</si>
  <si>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</si>
  <si>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</si>
  <si>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</si>
  <si>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</si>
  <si>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</si>
  <si>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</si>
  <si>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</si>
  <si>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</si>
  <si>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</si>
  <si>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</si>
  <si>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</si>
  <si>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</si>
  <si>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</si>
  <si>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</si>
  <si>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</si>
  <si>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</si>
  <si>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</si>
  <si>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</si>
  <si>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</si>
  <si>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</si>
  <si>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</si>
  <si>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</si>
  <si>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</si>
  <si>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</si>
  <si>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</si>
  <si>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</si>
  <si>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</si>
  <si>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</si>
  <si>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</si>
  <si>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</si>
  <si>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</si>
  <si>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</si>
  <si>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</si>
  <si>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</si>
  <si>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</si>
  <si>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</si>
  <si>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</si>
  <si>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</si>
  <si>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</si>
  <si>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</si>
  <si>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</si>
  <si>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</si>
  <si>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</si>
  <si>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</si>
  <si>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</si>
  <si>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</si>
  <si>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</si>
  <si>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</si>
  <si>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</si>
  <si>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</si>
  <si>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</si>
  <si>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</si>
  <si>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</si>
  <si>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</si>
  <si>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</si>
  <si>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</si>
  <si>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</si>
  <si>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</si>
  <si>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</si>
  <si>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</si>
  <si>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</si>
  <si>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</si>
  <si>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</si>
  <si>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</si>
  <si>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</si>
  <si>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</si>
  <si>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</si>
  <si>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</si>
  <si>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</si>
  <si>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</si>
  <si>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</si>
  <si>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</si>
  <si>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</si>
  <si>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</si>
  <si>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</si>
  <si>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</si>
  <si>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</si>
  <si>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</si>
  <si>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</si>
  <si>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</si>
  <si>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</si>
  <si>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</si>
  <si>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</si>
  <si>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</si>
  <si>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</si>
  <si>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</si>
  <si>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</si>
  <si>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</si>
  <si>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</si>
  <si>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</si>
  <si>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</si>
  <si>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</si>
  <si>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</si>
  <si>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</si>
  <si>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</si>
  <si>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</si>
  <si>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</si>
  <si>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</si>
  <si>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</si>
  <si>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</si>
  <si>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</si>
  <si>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</si>
  <si>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</si>
  <si>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</si>
  <si>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</si>
  <si>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</si>
  <si>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</si>
  <si>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</si>
  <si>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</si>
  <si>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</si>
  <si>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</si>
  <si>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</si>
  <si>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</si>
  <si>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</si>
  <si>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</si>
  <si>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</si>
  <si>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</si>
  <si>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</si>
  <si>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</si>
  <si>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</si>
  <si>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</si>
  <si>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</si>
  <si>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</si>
  <si>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</si>
  <si>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</si>
  <si>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</si>
  <si>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</si>
  <si>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</si>
  <si>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</si>
  <si>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</si>
  <si>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</si>
  <si>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</si>
  <si>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</si>
  <si>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</si>
  <si>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</si>
  <si>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</si>
  <si>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</si>
  <si>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</si>
  <si>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</si>
  <si>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</si>
  <si>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</si>
  <si>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</si>
  <si>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</si>
  <si>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</si>
  <si>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</si>
  <si>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</si>
  <si>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</si>
  <si>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</si>
  <si>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</si>
  <si>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</si>
  <si>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</si>
  <si>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</si>
  <si>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</si>
  <si>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</si>
  <si>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</si>
  <si>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</si>
  <si>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</si>
  <si>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</si>
  <si>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</si>
  <si>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</si>
  <si>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</si>
  <si>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</si>
  <si>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</si>
  <si>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</si>
  <si>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</si>
  <si>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</si>
  <si>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</si>
  <si>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</si>
  <si>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</si>
  <si>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</si>
  <si>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</si>
  <si>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</si>
  <si>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</si>
  <si>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</si>
  <si>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</si>
  <si>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</si>
  <si>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</si>
  <si>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</si>
  <si>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</si>
  <si>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</si>
  <si>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</si>
  <si>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</si>
  <si>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</si>
  <si>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</si>
  <si>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</si>
  <si>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</si>
  <si>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</si>
  <si>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</si>
  <si>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</si>
  <si>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</si>
  <si>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</si>
  <si>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</si>
  <si>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</si>
  <si>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</si>
  <si>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</si>
  <si>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</si>
  <si>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</si>
  <si>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</si>
  <si>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</si>
  <si>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</si>
  <si>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</si>
  <si>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</si>
  <si>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</si>
  <si>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</si>
  <si>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</si>
  <si>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</si>
  <si>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</si>
  <si>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</si>
  <si>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</si>
  <si>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</si>
  <si>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</si>
  <si>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</si>
  <si>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</si>
  <si>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</si>
  <si>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</si>
  <si>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</si>
  <si>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</si>
  <si>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</si>
  <si>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</si>
  <si>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</si>
  <si>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</si>
  <si>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</si>
  <si>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</si>
  <si>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</si>
  <si>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</si>
  <si>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</si>
  <si>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</si>
  <si>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</si>
  <si>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</si>
  <si>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</si>
  <si>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</si>
  <si>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</si>
  <si>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</si>
  <si>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</si>
  <si>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</si>
  <si>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</si>
  <si>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</si>
  <si>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</si>
  <si>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</si>
  <si>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</si>
  <si>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</si>
  <si>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</si>
  <si>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</si>
  <si>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</si>
  <si>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</si>
  <si>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</si>
  <si>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</si>
  <si>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</si>
  <si>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</si>
  <si>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</si>
  <si>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</si>
  <si>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</si>
  <si>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</si>
  <si>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</si>
  <si>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</si>
  <si>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</si>
  <si>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</si>
  <si>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</si>
  <si>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</si>
  <si>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</si>
  <si>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</si>
  <si>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</si>
  <si>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</si>
  <si>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</si>
  <si>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</si>
  <si>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</si>
  <si>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</si>
  <si>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</si>
  <si>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</si>
  <si>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</si>
  <si>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</si>
  <si>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</si>
  <si>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</si>
  <si>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</si>
  <si>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</si>
  <si>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</si>
  <si>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</si>
  <si>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</si>
  <si>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</si>
  <si>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</si>
  <si>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</si>
  <si>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</si>
  <si>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</si>
  <si>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</si>
  <si>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</si>
  <si>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</si>
  <si>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</si>
  <si>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</si>
  <si>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</si>
  <si>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</si>
  <si>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</si>
  <si>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</si>
  <si>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</si>
  <si>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</si>
  <si>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</si>
  <si>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</si>
  <si>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</si>
  <si>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</si>
  <si>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</si>
  <si>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</si>
  <si>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</si>
  <si>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</si>
  <si>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</si>
  <si>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</si>
  <si>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</si>
  <si>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</si>
  <si>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</si>
  <si>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</si>
  <si>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</si>
  <si>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</si>
  <si>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</si>
  <si>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</si>
  <si>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</si>
  <si>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</si>
  <si>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</si>
  <si>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</si>
  <si>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</si>
  <si>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</si>
  <si>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</si>
  <si>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</si>
  <si>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</si>
  <si>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</si>
  <si>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</si>
  <si>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</si>
  <si>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</si>
  <si>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</si>
  <si>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</si>
  <si>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</si>
  <si>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</si>
  <si>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</si>
  <si>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</si>
  <si>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</si>
  <si>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</si>
  <si>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</si>
  <si>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</si>
  <si>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</si>
  <si>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</si>
  <si>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</si>
  <si>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</si>
  <si>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</si>
  <si>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</si>
  <si>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</si>
  <si>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</si>
  <si>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</si>
  <si>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</si>
  <si>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</si>
  <si>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</si>
  <si>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</si>
  <si>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</si>
  <si>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</si>
  <si>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</si>
  <si>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</si>
  <si>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</si>
  <si>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</si>
  <si>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</si>
  <si>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</si>
  <si>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</si>
  <si>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</si>
  <si>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</si>
  <si>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</si>
  <si>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</si>
  <si>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</si>
  <si>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</si>
  <si>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</si>
  <si>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</si>
  <si>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</si>
  <si>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</si>
  <si>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</si>
  <si>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</si>
  <si>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</si>
  <si>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</si>
  <si>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</si>
  <si>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</si>
  <si>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</si>
  <si>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</si>
  <si>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</si>
  <si>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</si>
  <si>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</si>
  <si>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</si>
  <si>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</si>
  <si>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</si>
  <si>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</si>
  <si>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</si>
  <si>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</si>
  <si>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</si>
  <si>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</si>
  <si>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</si>
  <si>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</si>
  <si>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</si>
  <si>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</si>
  <si>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</si>
  <si>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</si>
  <si>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</si>
  <si>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</si>
  <si>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</si>
  <si>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</si>
  <si>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</si>
  <si>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</si>
  <si>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</si>
  <si>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</si>
  <si>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</si>
  <si>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</si>
  <si>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</si>
  <si>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</si>
  <si>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</si>
  <si>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</si>
  <si>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</si>
  <si>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</si>
  <si>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</si>
  <si>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</si>
  <si>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</si>
  <si>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</si>
  <si>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</si>
  <si>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</si>
  <si>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</si>
  <si>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</si>
  <si>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</si>
  <si>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</si>
  <si>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</si>
  <si>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</si>
  <si>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</si>
  <si>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</si>
  <si>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</si>
  <si>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</si>
  <si>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</si>
  <si>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</si>
  <si>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</si>
  <si>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</si>
  <si>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</si>
  <si>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</si>
  <si>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</si>
  <si>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</si>
  <si>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</si>
  <si>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</si>
  <si>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</si>
  <si>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</si>
  <si>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</si>
  <si>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</si>
  <si>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</si>
  <si>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</si>
  <si>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</si>
  <si>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</si>
  <si>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</si>
  <si>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</si>
  <si>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</si>
  <si>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</si>
  <si>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</si>
  <si>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</si>
  <si>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</si>
  <si>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</si>
  <si>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</si>
  <si>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</si>
  <si>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</si>
  <si>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</si>
  <si>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</si>
  <si>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</si>
  <si>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</si>
  <si>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</si>
  <si>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</si>
  <si>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</si>
  <si>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</si>
  <si>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</si>
  <si>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</si>
  <si>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</si>
  <si>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</si>
  <si>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</si>
  <si>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</si>
  <si>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</si>
  <si>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</si>
  <si>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</si>
  <si>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</si>
  <si>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</si>
  <si>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</si>
  <si>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</si>
  <si>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</si>
  <si>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</si>
  <si>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</si>
  <si>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</si>
  <si>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</si>
  <si>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</si>
  <si>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</si>
  <si>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</si>
  <si>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</si>
  <si>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</si>
  <si>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</si>
  <si>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</si>
  <si>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</si>
  <si>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</si>
  <si>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</si>
  <si>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</si>
  <si>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</si>
  <si>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</si>
  <si>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</si>
  <si>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</si>
  <si>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</si>
  <si>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</si>
  <si>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</si>
  <si>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</si>
  <si>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</si>
  <si>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</si>
  <si>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</si>
  <si>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</si>
  <si>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</si>
  <si>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</si>
  <si>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</si>
  <si>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</si>
  <si>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</si>
  <si>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</si>
  <si>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</si>
  <si>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</si>
  <si>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</si>
  <si>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</si>
  <si>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</si>
  <si>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</si>
  <si>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</si>
  <si>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</si>
  <si>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</si>
  <si>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</si>
  <si>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</si>
  <si>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</si>
  <si>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</si>
  <si>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</si>
  <si>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</si>
  <si>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</si>
  <si>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</si>
  <si>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</si>
  <si>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</si>
  <si>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</si>
  <si>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</si>
  <si>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</si>
  <si>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</si>
  <si>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</si>
  <si>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</si>
  <si>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</si>
  <si>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</si>
  <si>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</si>
  <si>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</si>
  <si>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</si>
  <si>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</si>
  <si>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</si>
  <si>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</si>
  <si>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</si>
  <si>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</si>
  <si>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</si>
  <si>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</si>
  <si>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</si>
  <si>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</si>
  <si>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</si>
  <si>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</si>
  <si>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</si>
  <si>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</si>
  <si>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</si>
  <si>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</si>
  <si>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</si>
  <si>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</si>
  <si>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</si>
  <si>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</si>
  <si>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</si>
  <si>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</si>
  <si>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</si>
  <si>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</si>
  <si>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</si>
  <si>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</si>
  <si>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</si>
  <si>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</si>
  <si>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</si>
  <si>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</si>
  <si>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</si>
  <si>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</si>
  <si>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</si>
  <si>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</si>
  <si>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</si>
  <si>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</si>
  <si>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</si>
  <si>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</si>
  <si>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</si>
  <si>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</si>
  <si>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</si>
  <si>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</si>
  <si>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</si>
  <si>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</si>
  <si>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</si>
  <si>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</si>
  <si>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</si>
  <si>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</si>
  <si>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</si>
  <si>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</si>
  <si>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</si>
  <si>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</si>
  <si>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</si>
  <si>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</si>
  <si>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</si>
  <si>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</si>
  <si>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</si>
  <si>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</si>
  <si>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</si>
  <si>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</si>
  <si>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</si>
  <si>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</si>
  <si>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</si>
  <si>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</si>
  <si>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</si>
  <si>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</si>
  <si>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</si>
  <si>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</si>
  <si>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</si>
  <si>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</si>
  <si>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</si>
  <si>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</si>
  <si>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</si>
  <si>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</si>
  <si>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</si>
  <si>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</si>
  <si>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</si>
  <si>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</si>
  <si>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</si>
  <si>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</si>
  <si>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</si>
  <si>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</si>
  <si>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</si>
  <si>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</si>
  <si>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</si>
  <si>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</si>
  <si>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</si>
  <si>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</si>
  <si>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</si>
  <si>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</si>
  <si>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</si>
  <si>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</si>
  <si>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</si>
  <si>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</si>
  <si>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</si>
  <si>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</si>
  <si>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</si>
  <si>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</si>
  <si>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</si>
  <si>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</si>
  <si>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</si>
  <si>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</si>
  <si>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</si>
  <si>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</si>
  <si>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</si>
  <si>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</si>
  <si>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</si>
  <si>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</si>
  <si>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</si>
  <si>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</si>
  <si>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</si>
  <si>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</si>
  <si>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</si>
  <si>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</si>
  <si>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</si>
  <si>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</si>
  <si>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</si>
  <si>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</si>
  <si>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</si>
  <si>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</si>
  <si>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</si>
  <si>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</si>
  <si>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</si>
  <si>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</si>
  <si>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</si>
  <si>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</si>
  <si>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</si>
  <si>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</si>
  <si>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</si>
  <si>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</si>
  <si>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</si>
  <si>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</si>
  <si>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</si>
  <si>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</si>
  <si>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</si>
  <si>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</si>
  <si>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</si>
  <si>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</si>
  <si>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</si>
  <si>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</si>
  <si>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</si>
  <si>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</si>
  <si>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</si>
  <si>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</si>
  <si>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</si>
  <si>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</si>
  <si>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</si>
  <si>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</si>
  <si>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</si>
  <si>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</si>
  <si>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</si>
  <si>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</si>
  <si>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</si>
  <si>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</si>
  <si>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</si>
  <si>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</si>
  <si>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</si>
  <si>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</si>
  <si>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</si>
  <si>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</si>
  <si>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</si>
  <si>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</si>
  <si>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</si>
  <si>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</si>
  <si>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</si>
  <si>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</si>
  <si>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</si>
  <si>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</si>
  <si>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</si>
  <si>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</si>
  <si>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</si>
  <si>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</si>
  <si>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</si>
  <si>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</si>
  <si>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</si>
  <si>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</si>
  <si>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</si>
  <si>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</si>
  <si>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</si>
  <si>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</si>
  <si>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</si>
  <si>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</si>
  <si>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</si>
  <si>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</si>
  <si>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</si>
  <si>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</si>
  <si>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</si>
  <si>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</si>
  <si>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</si>
  <si>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</si>
  <si>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</si>
  <si>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</si>
  <si>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</si>
  <si>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</si>
  <si>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</si>
  <si>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</si>
  <si>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</si>
  <si>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</si>
  <si>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</si>
  <si>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</si>
  <si>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</si>
  <si>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</si>
  <si>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</si>
  <si>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</si>
  <si>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</si>
  <si>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</si>
  <si>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</si>
  <si>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</si>
  <si>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</si>
  <si>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</si>
  <si>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</si>
  <si>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</si>
  <si>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</si>
  <si>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</si>
  <si>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</si>
  <si>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</si>
  <si>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</si>
  <si>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</si>
  <si>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</si>
  <si>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</si>
  <si>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</si>
  <si>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</si>
  <si>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</si>
  <si>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</si>
  <si>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</si>
  <si>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</si>
  <si>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</si>
  <si>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</si>
  <si>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</si>
  <si>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</si>
  <si>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</si>
  <si>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</si>
  <si>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</si>
  <si>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</si>
  <si>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</si>
  <si>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</si>
  <si>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</si>
  <si>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</si>
  <si>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</si>
  <si>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</si>
  <si>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</si>
  <si>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</si>
  <si>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</si>
  <si>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</si>
  <si>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</si>
  <si>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</si>
  <si>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</si>
  <si>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</si>
  <si>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</si>
  <si>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</si>
  <si>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</si>
  <si>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</si>
  <si>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</si>
  <si>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</si>
  <si>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</si>
  <si>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</si>
  <si>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</si>
  <si>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</si>
  <si>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</si>
  <si>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</si>
  <si>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</si>
  <si>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</si>
  <si>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</si>
  <si>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</si>
  <si>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</si>
  <si>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</si>
  <si>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</si>
  <si>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</si>
  <si>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</si>
  <si>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</si>
  <si>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</si>
  <si>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</si>
  <si>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</si>
  <si>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</si>
  <si>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</si>
  <si>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</si>
  <si>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</si>
  <si>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</si>
  <si>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</si>
  <si>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</si>
  <si>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</si>
  <si>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</si>
  <si>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</si>
  <si>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</si>
  <si>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</si>
  <si>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</si>
  <si>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</si>
  <si>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</si>
  <si>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</si>
  <si>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</si>
  <si>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</si>
  <si>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</si>
  <si>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</si>
  <si>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</si>
  <si>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</si>
  <si>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</si>
  <si>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</si>
  <si>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</si>
  <si>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</si>
  <si>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</si>
  <si>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</si>
  <si>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</si>
  <si>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</si>
  <si>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</si>
  <si>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</si>
  <si>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</si>
  <si>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</si>
  <si>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</si>
  <si>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</si>
  <si>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</si>
  <si>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</si>
  <si>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</si>
  <si>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</si>
  <si>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</si>
  <si>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</si>
  <si>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</si>
  <si>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</si>
  <si>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</si>
  <si>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</si>
  <si>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</si>
  <si>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</si>
  <si>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</si>
  <si>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</si>
  <si>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</si>
  <si>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</si>
  <si>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</si>
  <si>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</si>
  <si>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</si>
  <si>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</si>
  <si>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</si>
  <si>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</si>
  <si>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</si>
  <si>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</si>
  <si>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</si>
  <si>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</si>
  <si>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</si>
  <si>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</si>
  <si>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</si>
  <si>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</si>
  <si>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</si>
  <si>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</si>
  <si>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</si>
  <si>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</si>
  <si>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</si>
  <si>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</si>
  <si>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</si>
  <si>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</si>
  <si>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</si>
  <si>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</si>
  <si>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</si>
  <si>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</si>
  <si>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</si>
  <si>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</si>
  <si>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</si>
  <si>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</si>
  <si>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</si>
  <si>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</si>
  <si>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</si>
  <si>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</si>
  <si>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</si>
  <si>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</si>
  <si>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</si>
  <si>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</si>
  <si>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</si>
  <si>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</si>
  <si>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</si>
  <si>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</si>
  <si>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</si>
  <si>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</si>
  <si>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</si>
  <si>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</si>
  <si>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</si>
  <si>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</si>
  <si>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</si>
  <si>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</si>
  <si>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</si>
  <si>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</si>
  <si>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</si>
  <si>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</si>
  <si>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</si>
  <si>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</si>
  <si>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</si>
  <si>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</si>
  <si>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</si>
  <si>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</si>
  <si>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</si>
  <si>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</si>
  <si>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</si>
  <si>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</si>
  <si>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</si>
  <si>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</si>
  <si>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</si>
  <si>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</si>
  <si>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</si>
  <si>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</si>
  <si>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</si>
  <si>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</si>
  <si>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</si>
  <si>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</si>
  <si>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</si>
  <si>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</si>
  <si>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</si>
  <si>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</si>
  <si>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</si>
  <si>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</si>
  <si>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</si>
  <si>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</si>
  <si>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</si>
  <si>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</si>
  <si>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</si>
  <si>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</si>
  <si>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</si>
  <si>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</si>
  <si>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</si>
  <si>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</si>
  <si>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</si>
  <si>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</si>
  <si>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</si>
  <si>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</si>
  <si>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</si>
  <si>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</si>
  <si>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</si>
  <si>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</si>
  <si>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</si>
  <si>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</si>
  <si>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</si>
  <si>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</si>
  <si>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</si>
  <si>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</si>
  <si>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</si>
  <si>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</si>
  <si>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</si>
  <si>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</si>
  <si>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</si>
  <si>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</si>
  <si>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</si>
  <si>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</si>
  <si>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</si>
  <si>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</si>
  <si>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</si>
  <si>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</si>
  <si>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</si>
  <si>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</si>
  <si>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</si>
  <si>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</si>
  <si>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</si>
  <si>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</si>
  <si>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</si>
  <si>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</si>
  <si>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</si>
  <si>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</si>
  <si>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</si>
  <si>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</si>
  <si>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</si>
  <si>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</si>
  <si>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</si>
  <si>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</si>
  <si>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</si>
  <si>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</si>
  <si>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</si>
  <si>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</si>
  <si>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</si>
  <si>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</si>
  <si>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</si>
  <si>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</si>
  <si>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</si>
  <si>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</si>
  <si>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</si>
  <si>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</si>
  <si>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</si>
  <si>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</si>
  <si>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</si>
  <si>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</si>
  <si>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</si>
  <si>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</si>
  <si>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</si>
  <si>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</si>
  <si>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</si>
  <si>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</si>
  <si>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</si>
  <si>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</si>
  <si>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</si>
  <si>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</si>
  <si>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</si>
  <si>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</si>
  <si>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</si>
  <si>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</si>
  <si>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</si>
  <si>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</si>
  <si>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</si>
  <si>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</si>
  <si>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</si>
  <si>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</si>
  <si>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</si>
  <si>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</si>
  <si>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</si>
  <si>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</si>
  <si>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</si>
  <si>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</si>
  <si>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</si>
  <si>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</si>
  <si>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</si>
  <si>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</si>
  <si>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</si>
  <si>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</si>
  <si>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</si>
  <si>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</si>
  <si>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</si>
  <si>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</si>
  <si>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</si>
  <si>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</si>
  <si>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</si>
  <si>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</si>
  <si>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</si>
  <si>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</si>
  <si>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</si>
  <si>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</si>
  <si>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</si>
  <si>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</si>
  <si>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</si>
  <si>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</si>
  <si>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</si>
  <si>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</si>
  <si>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</si>
  <si>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</si>
  <si>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</si>
  <si>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</si>
  <si>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</si>
  <si>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</si>
  <si>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</si>
  <si>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</si>
  <si>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</si>
  <si>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</si>
  <si>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</si>
  <si>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</si>
  <si>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</si>
  <si>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</si>
  <si>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</si>
  <si>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</si>
  <si>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</si>
  <si>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</si>
  <si>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</si>
  <si>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</si>
  <si>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</si>
  <si>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</si>
  <si>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</si>
  <si>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</si>
  <si>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</si>
  <si>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</si>
  <si>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</si>
  <si>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</si>
  <si>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</si>
  <si>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</si>
  <si>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</si>
  <si>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</si>
  <si>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</si>
  <si>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</si>
  <si>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</si>
  <si>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</si>
  <si>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</si>
  <si>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</si>
  <si>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</si>
  <si>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</si>
  <si>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</si>
  <si>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</si>
  <si>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</si>
  <si>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</si>
  <si>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</si>
  <si>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</si>
  <si>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</si>
  <si>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</si>
  <si>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</si>
  <si>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</si>
  <si>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</si>
  <si>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</si>
  <si>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</si>
  <si>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</si>
  <si>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</si>
  <si>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</si>
  <si>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</si>
  <si>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</si>
  <si>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</si>
  <si>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</si>
  <si>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</si>
  <si>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</si>
  <si>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</si>
  <si>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</si>
  <si>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</si>
  <si>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</si>
  <si>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</si>
  <si>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</si>
  <si>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</si>
  <si>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</si>
  <si>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</si>
  <si>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</si>
  <si>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</si>
  <si>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</si>
  <si>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</si>
  <si>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</si>
  <si>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</si>
  <si>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</si>
  <si>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</si>
  <si>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</si>
  <si>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</si>
  <si>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</si>
  <si>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</si>
  <si>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</si>
  <si>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</si>
  <si>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</si>
  <si>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</si>
  <si>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</si>
  <si>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</si>
  <si>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</si>
  <si>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</si>
  <si>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</si>
  <si>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</si>
  <si>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</si>
  <si>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</si>
  <si>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</si>
  <si>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</si>
  <si>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</si>
  <si>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</si>
  <si>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</si>
  <si>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</si>
  <si>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</si>
  <si>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</si>
  <si>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</si>
  <si>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</si>
  <si>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</si>
  <si>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</si>
  <si>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</si>
  <si>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</si>
  <si>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</si>
  <si>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</si>
  <si>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</si>
  <si>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</si>
  <si>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</si>
  <si>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</si>
  <si>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</si>
  <si>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</si>
  <si>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</si>
  <si>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</si>
  <si>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</si>
  <si>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</si>
  <si>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</si>
  <si>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</si>
  <si>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</si>
  <si>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</si>
  <si>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</si>
  <si>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</si>
  <si>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</si>
  <si>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</si>
  <si>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</si>
  <si>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</si>
  <si>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</si>
  <si>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</si>
  <si>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</si>
  <si>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</si>
  <si>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</si>
  <si>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</si>
  <si>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</si>
  <si>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</si>
  <si>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</si>
  <si>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</si>
  <si>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</si>
  <si>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</si>
  <si>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</si>
  <si>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</si>
  <si>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</si>
  <si>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</si>
  <si>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</si>
  <si>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</si>
  <si>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</si>
  <si>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</si>
  <si>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</si>
  <si>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</si>
  <si>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</si>
  <si>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</si>
  <si>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</si>
  <si>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</si>
  <si>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</si>
  <si>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</si>
  <si>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</si>
  <si>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</si>
  <si>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</si>
  <si>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</si>
  <si>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</si>
  <si>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</si>
  <si>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</si>
  <si>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</si>
  <si>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</si>
  <si>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</si>
  <si>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</si>
  <si>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</si>
  <si>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</si>
  <si>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</si>
  <si>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</si>
  <si>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</si>
  <si>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</si>
  <si>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</si>
  <si>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</si>
  <si>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</si>
  <si>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</si>
  <si>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</si>
  <si>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</si>
  <si>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</si>
  <si>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</si>
  <si>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</si>
  <si>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</si>
  <si>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</si>
  <si>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</si>
  <si>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</si>
  <si>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</si>
  <si>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</si>
  <si>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</si>
  <si>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</si>
  <si>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</si>
  <si>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</si>
  <si>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</si>
  <si>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</si>
  <si>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</si>
  <si>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</si>
  <si>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</si>
  <si>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</si>
  <si>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</si>
  <si>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</si>
  <si>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</si>
  <si>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</si>
  <si>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</si>
  <si>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</si>
  <si>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</si>
  <si>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</si>
  <si>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</si>
  <si>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</si>
  <si>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</si>
  <si>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</si>
  <si>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</si>
  <si>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</si>
  <si>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</si>
  <si>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</si>
  <si>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</si>
  <si>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</si>
  <si>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</si>
  <si>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</si>
  <si>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</si>
  <si>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</si>
  <si>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</si>
  <si>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</si>
  <si>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</si>
  <si>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</si>
  <si>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</si>
  <si>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</si>
  <si>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</si>
  <si>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</si>
  <si>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</si>
  <si>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</si>
  <si>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</si>
  <si>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</si>
  <si>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</si>
  <si>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</si>
  <si>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</si>
  <si>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</si>
  <si>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</si>
  <si>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</si>
  <si>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</si>
  <si>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</si>
  <si>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</si>
  <si>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</si>
  <si>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</si>
  <si>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</si>
  <si>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</si>
  <si>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</si>
  <si>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</si>
  <si>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</si>
  <si>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</si>
  <si>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</si>
  <si>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</si>
  <si>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</si>
  <si>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</si>
  <si>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</si>
  <si>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</si>
  <si>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</si>
  <si>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</si>
  <si>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</si>
  <si>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</si>
  <si>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</si>
  <si>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</si>
  <si>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</si>
  <si>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</si>
  <si>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</si>
  <si>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</si>
  <si>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</si>
  <si>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</si>
  <si>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</si>
  <si>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</si>
  <si>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</si>
  <si>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</si>
  <si>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</si>
  <si>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</si>
  <si>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</si>
  <si>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</si>
  <si>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</si>
  <si>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</si>
  <si>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</si>
  <si>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</si>
  <si>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</si>
  <si>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</si>
  <si>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</si>
  <si>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</si>
  <si>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</si>
  <si>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</si>
  <si>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</si>
  <si>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</si>
  <si>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</si>
  <si>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</si>
  <si>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</si>
  <si>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</si>
  <si>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</si>
  <si>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</si>
  <si>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</si>
  <si>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</si>
  <si>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</si>
  <si>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</si>
  <si>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</si>
  <si>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</si>
  <si>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</si>
  <si>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</si>
  <si>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</si>
  <si>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</si>
  <si>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</si>
  <si>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</si>
  <si>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</si>
  <si>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</si>
  <si>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</si>
  <si>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</si>
  <si>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</si>
  <si>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</si>
  <si>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</si>
  <si>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</si>
  <si>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</si>
  <si>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</si>
  <si>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</si>
  <si>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</si>
  <si>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</si>
  <si>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</si>
  <si>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</si>
  <si>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</si>
  <si>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</si>
  <si>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</si>
  <si>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</si>
  <si>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</si>
  <si>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</si>
  <si>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</si>
  <si>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</si>
  <si>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</si>
  <si>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</si>
  <si>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</si>
  <si>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</si>
  <si>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</si>
  <si>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</si>
  <si>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</si>
  <si>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</si>
  <si>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</si>
  <si>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</si>
  <si>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</si>
  <si>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</si>
  <si>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</si>
  <si>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</si>
  <si>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</si>
  <si>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</si>
  <si>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</si>
  <si>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</si>
  <si>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</si>
  <si>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</si>
  <si>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</si>
  <si>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</si>
  <si>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</si>
  <si>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</si>
  <si>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</si>
  <si>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</si>
  <si>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</si>
  <si>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</si>
  <si>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</si>
  <si>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</si>
  <si>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</si>
  <si>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</si>
  <si>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</si>
  <si>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</si>
  <si>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</si>
  <si>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</si>
  <si>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</si>
  <si>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</si>
  <si>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</si>
  <si>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</si>
  <si>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</si>
  <si>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</si>
  <si>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</si>
  <si>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</si>
  <si>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</si>
  <si>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</si>
  <si>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</si>
  <si>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</si>
  <si>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</si>
  <si>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</si>
  <si>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</si>
  <si>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</si>
  <si>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</si>
  <si>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</si>
  <si>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</si>
  <si>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</si>
  <si>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</si>
  <si>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</si>
  <si>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</si>
  <si>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</si>
  <si>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</si>
  <si>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</si>
  <si>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</si>
  <si>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</si>
  <si>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</si>
  <si>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</si>
  <si>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</si>
  <si>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</si>
  <si>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</si>
  <si>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</si>
  <si>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</si>
  <si>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</si>
  <si>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</si>
  <si>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</si>
  <si>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</si>
  <si>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</si>
  <si>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</si>
  <si>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</si>
  <si>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</si>
  <si>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</si>
  <si>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</si>
  <si>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</si>
  <si>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</si>
  <si>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</si>
  <si>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</si>
  <si>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</si>
  <si>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</si>
  <si>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</si>
  <si>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</si>
  <si>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</si>
  <si>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</si>
  <si>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</si>
  <si>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</si>
  <si>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</si>
  <si>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</si>
  <si>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</si>
  <si>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</si>
  <si>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</si>
  <si>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</si>
  <si>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</si>
  <si>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</si>
  <si>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</si>
  <si>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</si>
  <si>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</si>
  <si>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</si>
  <si>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</si>
  <si>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</si>
  <si>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</si>
  <si>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</si>
  <si>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</si>
  <si>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</si>
  <si>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</si>
  <si>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</si>
  <si>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</si>
  <si>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</si>
  <si>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</si>
  <si>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</si>
  <si>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</si>
  <si>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</si>
  <si>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</si>
  <si>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</si>
  <si>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</si>
  <si>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</si>
  <si>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</si>
  <si>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</si>
  <si>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</si>
  <si>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</si>
  <si>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</si>
  <si>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</si>
  <si>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</si>
  <si>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</si>
  <si>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</si>
  <si>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</si>
  <si>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</si>
  <si>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</si>
  <si>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</si>
  <si>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</si>
  <si>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</si>
  <si>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</si>
  <si>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</si>
  <si>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</si>
  <si>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</si>
  <si>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</si>
  <si>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</si>
  <si>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</si>
  <si>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</si>
  <si>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</si>
  <si>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</si>
  <si>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</si>
  <si>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</si>
  <si>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</si>
  <si>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</si>
  <si>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</si>
  <si>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</si>
  <si>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</si>
  <si>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</si>
  <si>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</si>
  <si>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</si>
  <si>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</si>
  <si>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</si>
  <si>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</si>
  <si>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</si>
  <si>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</si>
  <si>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</si>
  <si>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</si>
  <si>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</si>
  <si>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</si>
  <si>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</si>
  <si>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</si>
  <si>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</si>
  <si>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</si>
  <si>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</si>
  <si>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</si>
  <si>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</si>
  <si>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</si>
  <si>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</si>
  <si>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</si>
  <si>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</si>
  <si>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</si>
  <si>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</si>
  <si>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</si>
  <si>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</si>
  <si>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</si>
  <si>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</si>
  <si>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</si>
  <si>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</si>
  <si>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</si>
  <si>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</si>
  <si>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</si>
  <si>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</si>
  <si>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</si>
  <si>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</si>
  <si>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</si>
  <si>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</si>
  <si>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</si>
  <si>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</si>
  <si>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</si>
  <si>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</si>
  <si>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</si>
  <si>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</si>
  <si>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</si>
  <si>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</si>
  <si>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</si>
  <si>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</si>
  <si>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</si>
  <si>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</si>
  <si>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</si>
  <si>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</si>
  <si>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</si>
  <si>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</si>
  <si>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</si>
  <si>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</si>
  <si>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</si>
  <si>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</si>
  <si>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</si>
  <si>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</si>
  <si>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</si>
  <si>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</si>
  <si>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</si>
  <si>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</si>
  <si>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</si>
  <si>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</si>
  <si>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</si>
  <si>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</si>
  <si>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</si>
  <si>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</si>
  <si>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</si>
  <si>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</si>
  <si>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</si>
  <si>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</si>
  <si>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</si>
  <si>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</si>
  <si>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</si>
  <si>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</si>
  <si>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</si>
  <si>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</si>
  <si>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</si>
  <si>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</si>
  <si>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</si>
  <si>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</si>
  <si>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</si>
  <si>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</si>
  <si>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</si>
  <si>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</si>
  <si>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</si>
  <si>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</si>
  <si>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</si>
  <si>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</si>
  <si>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</si>
  <si>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</si>
  <si>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</si>
  <si>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</si>
  <si>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</si>
  <si>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</si>
  <si>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</si>
  <si>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</si>
  <si>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</si>
  <si>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</si>
  <si>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</si>
  <si>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</si>
  <si>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</si>
  <si>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</si>
  <si>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</si>
  <si>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</si>
  <si>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</si>
  <si>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</si>
  <si>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</si>
  <si>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</si>
  <si>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</si>
  <si>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</si>
  <si>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</si>
  <si>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</si>
  <si>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</si>
  <si>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</si>
  <si>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</si>
  <si>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</si>
  <si>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</si>
  <si>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</si>
  <si>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</si>
  <si>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</si>
  <si>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</si>
  <si>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</si>
  <si>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</si>
  <si>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</si>
  <si>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</si>
  <si>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</si>
  <si>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</si>
  <si>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</si>
  <si>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</si>
  <si>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</si>
  <si>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</si>
  <si>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</si>
  <si>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</si>
  <si>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</si>
  <si>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</si>
  <si>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</si>
  <si>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</si>
  <si>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</si>
  <si>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</si>
  <si>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</si>
  <si>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</si>
  <si>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</si>
  <si>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</si>
  <si>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</si>
  <si>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</si>
  <si>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</si>
  <si>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</si>
  <si>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</si>
  <si>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</si>
  <si>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</si>
  <si>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</si>
  <si>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</si>
  <si>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</si>
  <si>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</si>
  <si>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</si>
  <si>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</si>
  <si>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</si>
  <si>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</si>
  <si>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</si>
  <si>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</si>
  <si>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</si>
  <si>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</si>
  <si>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</si>
  <si>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</si>
  <si>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</si>
  <si>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</si>
  <si>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</si>
  <si>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</si>
  <si>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</si>
  <si>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</si>
  <si>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</si>
  <si>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</si>
  <si>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</si>
  <si>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</si>
  <si>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</si>
  <si>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</si>
  <si>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</si>
  <si>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</si>
  <si>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</si>
  <si>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</si>
  <si>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</si>
  <si>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</si>
  <si>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</si>
  <si>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</si>
  <si>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</si>
  <si>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</si>
  <si>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</si>
  <si>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</si>
  <si>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</si>
  <si>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</si>
  <si>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</si>
  <si>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</si>
  <si>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</si>
  <si>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</si>
  <si>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</si>
  <si>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</si>
  <si>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</si>
  <si>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</si>
  <si>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</si>
  <si>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</si>
  <si>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</si>
  <si>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</si>
  <si>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</si>
  <si>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</si>
  <si>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</si>
  <si>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</si>
  <si>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</si>
  <si>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</si>
  <si>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</si>
  <si>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</si>
  <si>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</si>
  <si>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</si>
  <si>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</si>
  <si>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</si>
  <si>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</si>
  <si>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</si>
  <si>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</si>
  <si>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</si>
  <si>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</si>
  <si>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</si>
  <si>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</si>
  <si>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</si>
  <si>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</si>
  <si>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</si>
  <si>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</si>
  <si>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</si>
  <si>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</si>
  <si>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</si>
  <si>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</si>
  <si>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</si>
  <si>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</si>
  <si>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</si>
  <si>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</si>
  <si>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</si>
  <si>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</si>
  <si>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</si>
  <si>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</si>
  <si>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</si>
  <si>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</si>
  <si>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</si>
  <si>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</si>
  <si>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</si>
  <si>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</si>
  <si>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</si>
  <si>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</si>
  <si>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</si>
  <si>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</si>
  <si>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</si>
  <si>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</si>
  <si>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</si>
  <si>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</si>
  <si>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</si>
  <si>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</si>
  <si>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</si>
  <si>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</si>
  <si>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</si>
  <si>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</si>
  <si>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</si>
  <si>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</si>
  <si>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</si>
  <si>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</si>
  <si>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</si>
  <si>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</si>
  <si>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</si>
  <si>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</si>
  <si>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</si>
  <si>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</si>
  <si>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</si>
  <si>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</si>
  <si>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</si>
  <si>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</si>
  <si>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</si>
  <si>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</si>
  <si>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</si>
  <si>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</si>
  <si>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</si>
  <si>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</si>
  <si>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</si>
  <si>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</si>
  <si>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</si>
  <si>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</si>
  <si>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</si>
  <si>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</si>
  <si>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</si>
  <si>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</si>
  <si>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</si>
  <si>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</si>
  <si>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</si>
  <si>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</si>
  <si>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</si>
  <si>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</si>
  <si>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</si>
  <si>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</si>
  <si>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</si>
  <si>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</si>
  <si>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</si>
  <si>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</si>
  <si>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</si>
  <si>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</si>
  <si>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</si>
  <si>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</si>
  <si>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</si>
  <si>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</si>
  <si>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</si>
  <si>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</si>
  <si>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</si>
  <si>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</si>
  <si>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</si>
  <si>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</si>
  <si>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</si>
  <si>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</si>
  <si>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</si>
  <si>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</si>
  <si>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</si>
  <si>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</si>
  <si>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</si>
  <si>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</si>
  <si>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</si>
  <si>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</si>
  <si>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</si>
  <si>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</si>
  <si>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</si>
  <si>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</si>
  <si>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</si>
  <si>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</si>
  <si>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</si>
  <si>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</si>
  <si>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</si>
  <si>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</si>
  <si>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</si>
  <si>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</si>
  <si>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</si>
  <si>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</si>
  <si>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</si>
  <si>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</si>
  <si>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</si>
  <si>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</si>
  <si>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</si>
  <si>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</si>
  <si>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</si>
  <si>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</si>
  <si>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</si>
  <si>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</si>
  <si>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</si>
  <si>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</si>
  <si>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</si>
  <si>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</si>
  <si>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</si>
  <si>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</si>
  <si>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</si>
  <si>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</si>
  <si>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</si>
  <si>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</si>
  <si>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</si>
  <si>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</si>
  <si>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</si>
  <si>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</si>
  <si>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</si>
  <si>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</si>
  <si>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</si>
  <si>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</si>
  <si>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</si>
  <si>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</si>
  <si>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</si>
  <si>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</si>
  <si>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</si>
  <si>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</si>
  <si>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</si>
  <si>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</si>
  <si>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</si>
  <si>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</si>
  <si>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</si>
  <si>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</si>
  <si>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</si>
  <si>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</si>
  <si>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</si>
  <si>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</si>
  <si>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</si>
  <si>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</si>
  <si>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</si>
  <si>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</si>
  <si>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</si>
  <si>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</si>
  <si>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</si>
  <si>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</si>
  <si>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</si>
  <si>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</si>
  <si>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</si>
  <si>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</si>
  <si>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</si>
  <si>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</si>
  <si>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</si>
  <si>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</si>
  <si>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</si>
  <si>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</si>
  <si>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</si>
  <si>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</si>
  <si>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</si>
  <si>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</si>
  <si>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</si>
  <si>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</si>
  <si>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</si>
  <si>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</si>
  <si>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</si>
  <si>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</si>
  <si>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</si>
  <si>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</si>
  <si>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</si>
  <si>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</si>
  <si>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</si>
  <si>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</si>
  <si>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</si>
  <si>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</si>
  <si>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</si>
  <si>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</si>
  <si>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</si>
  <si>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</si>
  <si>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</si>
  <si>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</si>
  <si>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</si>
  <si>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</si>
  <si>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</si>
  <si>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</si>
  <si>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</si>
  <si>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</si>
  <si>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</si>
  <si>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</si>
  <si>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</si>
  <si>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</si>
  <si>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</si>
  <si>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</si>
  <si>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</si>
  <si>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</si>
  <si>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</si>
  <si>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</si>
  <si>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</si>
  <si>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</si>
  <si>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</si>
  <si>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</si>
  <si>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</si>
  <si>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</si>
  <si>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</si>
  <si>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</si>
  <si>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</si>
  <si>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</si>
  <si>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</si>
  <si>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</si>
  <si>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</si>
  <si>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</si>
  <si>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</si>
  <si>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</si>
  <si>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</si>
  <si>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</si>
  <si>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</si>
  <si>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</si>
  <si>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</si>
  <si>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</si>
  <si>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</si>
  <si>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</si>
  <si>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</si>
  <si>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</si>
  <si>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</si>
  <si>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</si>
  <si>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</si>
  <si>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</si>
  <si>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</si>
  <si>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</si>
  <si>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</si>
  <si>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</si>
  <si>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</si>
  <si>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</si>
  <si>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</si>
  <si>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</si>
  <si>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</si>
  <si>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</si>
  <si>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</si>
  <si>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</si>
  <si>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</si>
  <si>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</si>
  <si>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</si>
  <si>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</si>
  <si>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</si>
  <si>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</si>
  <si>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</si>
  <si>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</si>
  <si>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</si>
  <si>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</si>
  <si>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</si>
  <si>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</si>
  <si>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</si>
  <si>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</si>
  <si>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</si>
  <si>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</si>
  <si>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</si>
  <si>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</si>
  <si>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</si>
  <si>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</si>
  <si>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</si>
  <si>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</si>
  <si>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</si>
  <si>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</si>
  <si>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</si>
  <si>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</si>
  <si>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</si>
  <si>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</si>
  <si>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</si>
  <si>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</si>
  <si>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</si>
  <si>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</si>
  <si>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</si>
  <si>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</si>
  <si>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</si>
  <si>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</si>
  <si>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</si>
  <si>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</si>
  <si>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</si>
  <si>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</si>
  <si>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</si>
  <si>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</si>
  <si>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</si>
  <si>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</si>
  <si>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</si>
  <si>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</si>
  <si>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</si>
  <si>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</si>
  <si>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</si>
  <si>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</si>
  <si>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</si>
  <si>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</si>
  <si>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</si>
  <si>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</si>
  <si>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</si>
  <si>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</si>
  <si>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</si>
  <si>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</si>
  <si>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</si>
  <si>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</si>
  <si>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</si>
  <si>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</si>
  <si>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</si>
  <si>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</si>
  <si>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</si>
  <si>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</si>
  <si>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</si>
  <si>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</si>
  <si>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</si>
  <si>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</si>
  <si>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</si>
  <si>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</si>
  <si>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</si>
  <si>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</si>
  <si>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</si>
  <si>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</si>
  <si>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</si>
  <si>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</si>
  <si>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</si>
  <si>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</si>
  <si>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</si>
  <si>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</si>
  <si>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</si>
  <si>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</si>
  <si>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</si>
  <si>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</si>
  <si>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</si>
  <si>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</si>
  <si>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</si>
  <si>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</si>
  <si>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</si>
  <si>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</si>
  <si>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</si>
  <si>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</si>
  <si>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</si>
  <si>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</si>
  <si>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</si>
  <si>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</si>
  <si>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</si>
  <si>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</si>
  <si>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</si>
  <si>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</si>
  <si>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</si>
  <si>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</si>
  <si>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</si>
  <si>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</si>
  <si>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</si>
  <si>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</si>
  <si>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</si>
  <si>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</si>
  <si>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</si>
  <si>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</si>
  <si>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</si>
  <si>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</si>
  <si>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</si>
  <si>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</si>
  <si>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</si>
  <si>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</si>
  <si>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</si>
  <si>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</si>
  <si>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</si>
  <si>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</si>
  <si>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</si>
  <si>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</si>
  <si>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</si>
  <si>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</si>
  <si>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</si>
  <si>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</si>
  <si>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</si>
  <si>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</si>
  <si>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</si>
  <si>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</si>
  <si>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</si>
  <si>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</si>
  <si>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</si>
  <si>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</si>
  <si>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</si>
  <si>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</si>
  <si>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</si>
  <si>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</si>
  <si>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</si>
  <si>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</si>
  <si>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</si>
  <si>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</si>
  <si>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</si>
  <si>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</si>
  <si>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</si>
  <si>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</si>
  <si>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</si>
  <si>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</si>
  <si>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</si>
  <si>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</si>
  <si>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</si>
  <si>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</si>
  <si>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</si>
  <si>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</si>
  <si>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</si>
  <si>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</si>
  <si>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</si>
  <si>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</si>
  <si>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</si>
  <si>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</si>
  <si>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</si>
  <si>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</si>
  <si>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</si>
  <si>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</si>
  <si>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</si>
  <si>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</si>
  <si>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</si>
  <si>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</si>
  <si>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</si>
  <si>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</si>
  <si>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</si>
  <si>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</si>
  <si>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</si>
  <si>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</si>
  <si>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</si>
  <si>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</si>
  <si>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</si>
  <si>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</si>
  <si>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</si>
  <si>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</si>
  <si>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</si>
  <si>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</si>
  <si>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</si>
  <si>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</si>
  <si>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</si>
  <si>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</si>
  <si>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</si>
  <si>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</si>
  <si>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</si>
  <si>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</si>
  <si>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</si>
  <si>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</si>
  <si>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</si>
  <si>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</si>
  <si>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</si>
  <si>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</si>
  <si>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</si>
  <si>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</si>
  <si>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</si>
  <si>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</si>
  <si>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</si>
  <si>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</si>
  <si>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</si>
  <si>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</si>
  <si>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</si>
  <si>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</si>
  <si>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</si>
  <si>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</si>
  <si>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</si>
  <si>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</si>
  <si>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</si>
  <si>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</si>
  <si>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</si>
  <si>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</si>
  <si>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</si>
  <si>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</si>
  <si>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</si>
  <si>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</si>
  <si>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</si>
  <si>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</si>
  <si>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</si>
  <si>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</si>
  <si>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</si>
  <si>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</si>
  <si>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</si>
  <si>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</si>
  <si>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</si>
  <si>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</si>
  <si>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</si>
  <si>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</si>
  <si>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</si>
  <si>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</si>
  <si>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</si>
  <si>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</si>
  <si>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</si>
  <si>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</si>
  <si>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</si>
  <si>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</si>
  <si>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</si>
  <si>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</si>
  <si>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</si>
  <si>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</si>
  <si>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</si>
  <si>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</si>
  <si>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</si>
  <si>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</si>
  <si>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</si>
  <si>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</si>
  <si>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</si>
  <si>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</si>
  <si>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</si>
  <si>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</si>
  <si>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</si>
  <si>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</si>
  <si>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</si>
  <si>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</si>
  <si>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</si>
  <si>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</si>
  <si>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</si>
  <si>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</si>
  <si>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</si>
  <si>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</si>
  <si>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</si>
  <si>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</si>
  <si>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</si>
  <si>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</si>
  <si>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</si>
  <si>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</si>
  <si>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</si>
  <si>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</si>
  <si>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</si>
  <si>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</si>
  <si>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</si>
  <si>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</si>
  <si>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</si>
  <si>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</si>
  <si>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</si>
  <si>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</si>
  <si>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</si>
  <si>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</si>
  <si>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</si>
  <si>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</si>
  <si>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</si>
  <si>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</si>
  <si>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</si>
  <si>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</si>
  <si>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</si>
  <si>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</si>
  <si>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</si>
  <si>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</si>
  <si>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</si>
  <si>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</si>
  <si>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</si>
  <si>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</si>
  <si>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</si>
  <si>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</si>
  <si>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</si>
  <si>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</si>
  <si>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</si>
  <si>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</si>
  <si>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</si>
  <si>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</si>
  <si>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</si>
  <si>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</si>
  <si>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</si>
  <si>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</si>
  <si>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</si>
  <si>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</si>
  <si>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</si>
  <si>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</si>
  <si>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</si>
  <si>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</si>
  <si>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</si>
  <si>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</si>
  <si>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</si>
  <si>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</si>
  <si>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</si>
  <si>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</si>
  <si>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</si>
  <si>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</si>
  <si>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</si>
  <si>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</si>
  <si>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</si>
  <si>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</si>
  <si>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</si>
  <si>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</si>
  <si>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</si>
  <si>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</si>
  <si>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</si>
  <si>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</si>
  <si>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</si>
  <si>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</si>
  <si>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</si>
  <si>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</si>
  <si>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</si>
  <si>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</si>
  <si>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</si>
  <si>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</si>
  <si>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</si>
  <si>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</si>
  <si>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</si>
  <si>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</si>
  <si>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</si>
  <si>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</si>
  <si>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</si>
  <si>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</si>
  <si>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</si>
  <si>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</si>
  <si>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</si>
  <si>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</si>
  <si>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</si>
  <si>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</si>
  <si>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</si>
  <si>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</si>
  <si>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</si>
  <si>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</si>
  <si>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</si>
  <si>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</si>
  <si>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</si>
  <si>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</si>
  <si>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</si>
  <si>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</si>
  <si>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</si>
  <si>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</si>
  <si>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</si>
  <si>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</si>
  <si>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</si>
  <si>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</si>
  <si>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</si>
  <si>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</si>
  <si>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</si>
  <si>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</si>
  <si>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</si>
  <si>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</si>
  <si>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</si>
  <si>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</si>
  <si>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</si>
  <si>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</si>
  <si>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</si>
  <si>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</si>
  <si>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</si>
  <si>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</si>
  <si>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</si>
  <si>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</si>
  <si>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</si>
  <si>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</si>
  <si>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</si>
  <si>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</si>
  <si>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</si>
  <si>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</si>
  <si>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</si>
  <si>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</si>
  <si>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</si>
  <si>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</si>
  <si>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</si>
  <si>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</si>
  <si>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</si>
  <si>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</si>
  <si>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</si>
  <si>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</si>
  <si>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</si>
  <si>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</si>
  <si>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</si>
  <si>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</si>
  <si>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</si>
  <si>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</si>
  <si>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</si>
  <si>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</si>
  <si>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</si>
  <si>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</si>
  <si>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</si>
  <si>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</si>
  <si>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</si>
  <si>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</si>
  <si>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</si>
  <si>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</si>
  <si>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</si>
  <si>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</si>
  <si>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</si>
  <si>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</si>
  <si>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</si>
  <si>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</si>
  <si>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</si>
  <si>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</si>
  <si>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</si>
  <si>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</si>
  <si>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</si>
  <si>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</si>
  <si>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</si>
  <si>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</si>
  <si>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</si>
  <si>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</si>
  <si>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</si>
  <si>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</si>
  <si>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</si>
  <si>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</si>
  <si>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</si>
  <si>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</si>
  <si>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</si>
  <si>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</si>
  <si>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</si>
  <si>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</si>
  <si>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</si>
  <si>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</si>
  <si>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</si>
  <si>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</si>
  <si>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</si>
  <si>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</si>
  <si>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</si>
  <si>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</si>
  <si>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</si>
  <si>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</si>
  <si>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</si>
  <si>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</si>
  <si>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</si>
  <si>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</si>
  <si>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</si>
  <si>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</si>
  <si>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</si>
  <si>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</si>
  <si>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</si>
  <si>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</si>
  <si>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</si>
  <si>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</si>
  <si>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</si>
  <si>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</si>
  <si>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</si>
  <si>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</si>
  <si>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</si>
  <si>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</si>
  <si>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</si>
  <si>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</si>
  <si>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</si>
  <si>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</si>
  <si>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</si>
  <si>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</si>
  <si>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</si>
  <si>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</si>
  <si>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</si>
  <si>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</si>
  <si>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</si>
  <si>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</si>
  <si>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</si>
  <si>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</si>
  <si>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</si>
  <si>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</si>
  <si>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</si>
  <si>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</si>
  <si>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</si>
  <si>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</si>
  <si>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</si>
  <si>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</si>
  <si>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</si>
  <si>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</si>
  <si>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</si>
  <si>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</si>
  <si>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</si>
  <si>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</si>
  <si>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</si>
  <si>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</si>
  <si>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</si>
  <si>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</si>
  <si>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</si>
  <si>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</si>
  <si>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</si>
  <si>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</si>
  <si>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</si>
  <si>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</si>
  <si>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</si>
  <si>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</si>
  <si>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</si>
  <si>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</si>
  <si>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</si>
  <si>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</si>
  <si>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</si>
  <si>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</si>
  <si>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</si>
  <si>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</si>
  <si>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</si>
  <si>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</si>
  <si>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</si>
  <si>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</si>
  <si>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</si>
  <si>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</si>
  <si>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</si>
  <si>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</si>
  <si>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</si>
  <si>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</si>
  <si>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</si>
  <si>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</si>
  <si>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</si>
  <si>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</si>
  <si>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</si>
  <si>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</si>
  <si>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</si>
  <si>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</si>
  <si>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</si>
  <si>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</si>
  <si>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</si>
  <si>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</si>
  <si>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</si>
  <si>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</si>
  <si>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</si>
  <si>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</si>
  <si>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</si>
  <si>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</si>
  <si>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</si>
  <si>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</si>
  <si>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</si>
  <si>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</si>
  <si>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</si>
  <si>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</si>
  <si>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</si>
  <si>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</si>
  <si>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</si>
  <si>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</si>
  <si>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</si>
  <si>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</si>
  <si>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</si>
  <si>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</si>
  <si>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</si>
  <si>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</si>
  <si>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</si>
  <si>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</si>
  <si>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</si>
  <si>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</si>
  <si>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</si>
  <si>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</si>
  <si>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</si>
  <si>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</si>
  <si>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</si>
  <si>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</si>
  <si>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</si>
  <si>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</si>
  <si>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</si>
  <si>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</si>
  <si>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</si>
  <si>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</si>
  <si>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</si>
  <si>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</si>
  <si>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</si>
  <si>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</si>
  <si>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</si>
  <si>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</si>
  <si>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</si>
  <si>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</si>
  <si>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</si>
  <si>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</si>
  <si>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</si>
  <si>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</si>
  <si>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</si>
  <si>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</si>
  <si>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</si>
  <si>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</si>
  <si>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</si>
  <si>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</si>
  <si>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</si>
  <si>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</si>
  <si>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</si>
  <si>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</si>
  <si>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</si>
  <si>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</si>
  <si>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</si>
  <si>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</si>
  <si>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</si>
  <si>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</si>
  <si>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</si>
  <si>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</si>
  <si>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</si>
  <si>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</si>
  <si>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</si>
  <si>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</si>
  <si>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</si>
  <si>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</si>
  <si>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</si>
  <si>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</si>
  <si>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</si>
  <si>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</si>
  <si>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</si>
  <si>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</si>
  <si>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</si>
  <si>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</si>
  <si>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</si>
  <si>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</si>
  <si>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</si>
  <si>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</si>
  <si>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</si>
  <si>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</si>
  <si>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</si>
  <si>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</si>
  <si>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</si>
  <si>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</si>
  <si>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</si>
  <si>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</si>
  <si>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</si>
  <si>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</si>
  <si>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</si>
  <si>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</si>
  <si>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</si>
  <si>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</si>
  <si>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</si>
  <si>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</si>
  <si>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</si>
  <si>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</si>
  <si>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</si>
  <si>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</si>
  <si>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</si>
  <si>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</si>
  <si>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</si>
  <si>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</si>
  <si>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</si>
  <si>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</si>
  <si>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</si>
  <si>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</si>
  <si>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</si>
  <si>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</si>
  <si>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</si>
  <si>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</si>
  <si>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</si>
  <si>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</si>
  <si>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</si>
  <si>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</si>
  <si>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</si>
  <si>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</si>
  <si>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</si>
  <si>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</si>
  <si>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</si>
  <si>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</si>
  <si>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</si>
  <si>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</si>
  <si>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</si>
  <si>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</si>
  <si>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</si>
  <si>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</si>
  <si>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</si>
  <si>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</si>
  <si>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</si>
  <si>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</si>
  <si>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</si>
  <si>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</si>
  <si>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</si>
  <si>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</si>
  <si>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</si>
  <si>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</si>
  <si>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</si>
  <si>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</si>
  <si>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</si>
  <si>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</si>
  <si>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</si>
  <si>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</si>
  <si>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</si>
  <si>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</si>
  <si>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</si>
  <si>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</si>
  <si>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</si>
  <si>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</si>
  <si>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</si>
  <si>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</si>
  <si>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</si>
  <si>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</si>
  <si>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</si>
  <si>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</si>
  <si>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</si>
  <si>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</si>
  <si>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</si>
  <si>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</si>
  <si>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</si>
  <si>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</si>
  <si>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</si>
  <si>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</si>
  <si>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</si>
  <si>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</si>
  <si>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</si>
  <si>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</si>
  <si>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</si>
  <si>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</si>
  <si>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</si>
  <si>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</si>
  <si>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</si>
  <si>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</si>
  <si>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</si>
  <si>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</si>
  <si>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</si>
  <si>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</si>
  <si>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</si>
  <si>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</si>
  <si>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</si>
  <si>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</si>
  <si>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</si>
  <si>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</si>
  <si>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</si>
  <si>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</si>
  <si>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</si>
  <si>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</si>
  <si>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</si>
  <si>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</si>
  <si>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</si>
  <si>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</si>
  <si>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</si>
  <si>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</si>
  <si>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</si>
  <si>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</si>
  <si>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</si>
  <si>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</si>
  <si>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</si>
  <si>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</si>
  <si>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</si>
  <si>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</si>
  <si>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</si>
  <si>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</si>
  <si>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</si>
  <si>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</si>
  <si>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</si>
  <si>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</si>
  <si>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</si>
  <si>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</si>
  <si>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</si>
  <si>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</si>
  <si>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</si>
  <si>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</si>
  <si>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</si>
  <si>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</si>
  <si>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</si>
  <si>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</si>
  <si>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</si>
  <si>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</si>
  <si>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</si>
  <si>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</si>
  <si>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</si>
  <si>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</si>
  <si>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</si>
  <si>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</si>
  <si>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</si>
  <si>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</si>
  <si>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</si>
  <si>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</si>
  <si>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</si>
  <si>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</si>
  <si>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</si>
  <si>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</si>
  <si>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</si>
  <si>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</si>
  <si>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</si>
  <si>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</si>
  <si>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</si>
  <si>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</si>
  <si>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</si>
  <si>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</si>
  <si>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</si>
  <si>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</si>
  <si>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</si>
  <si>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</si>
  <si>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</si>
  <si>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</si>
  <si>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</si>
  <si>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</si>
  <si>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</si>
  <si>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</si>
  <si>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</si>
  <si>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</si>
  <si>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</si>
  <si>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</si>
  <si>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</si>
  <si>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</si>
  <si>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</si>
  <si>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</si>
  <si>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</si>
  <si>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</si>
  <si>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</si>
  <si>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</si>
  <si>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</si>
  <si>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</si>
  <si>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</si>
  <si>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</si>
  <si>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</si>
  <si>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</si>
  <si>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</si>
  <si>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</si>
  <si>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</si>
  <si>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</si>
  <si>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</si>
  <si>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</si>
  <si>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</si>
  <si>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</si>
  <si>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</si>
  <si>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</si>
  <si>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</si>
  <si>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</si>
  <si>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</si>
  <si>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</si>
  <si>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</si>
  <si>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</si>
  <si>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</si>
  <si>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</si>
  <si>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</si>
  <si>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</si>
  <si>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</si>
  <si>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</si>
  <si>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</si>
  <si>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</si>
  <si>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</si>
  <si>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</si>
  <si>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</si>
  <si>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</si>
  <si>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</si>
  <si>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</si>
  <si>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</si>
  <si>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</si>
  <si>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</si>
  <si>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</si>
  <si>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</si>
  <si>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</si>
  <si>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</si>
  <si>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</si>
  <si>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</si>
  <si>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</si>
  <si>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</si>
  <si>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</si>
  <si>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</si>
  <si>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</si>
  <si>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</si>
  <si>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</si>
  <si>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</si>
  <si>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</si>
  <si>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</si>
  <si>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</si>
  <si>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</si>
  <si>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</si>
  <si>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</si>
  <si>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</si>
  <si>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</si>
  <si>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</si>
  <si>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</si>
  <si>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</si>
  <si>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</si>
  <si>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</si>
  <si>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</si>
  <si>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</si>
  <si>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</si>
  <si>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</si>
  <si>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</si>
  <si>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</si>
  <si>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</si>
  <si>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</si>
  <si>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</si>
  <si>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</si>
  <si>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</si>
  <si>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</si>
  <si>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</si>
  <si>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</si>
  <si>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</si>
  <si>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</si>
  <si>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</si>
  <si>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</si>
  <si>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</si>
  <si>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</si>
  <si>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</si>
  <si>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</si>
  <si>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</si>
  <si>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</si>
  <si>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</si>
  <si>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</si>
  <si>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</si>
  <si>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</si>
  <si>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</si>
  <si>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</si>
  <si>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</si>
  <si>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</si>
  <si>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</si>
  <si>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</si>
  <si>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</si>
  <si>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</si>
  <si>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</si>
  <si>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</si>
  <si>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</si>
  <si>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</si>
  <si>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</si>
  <si>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</si>
  <si>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</si>
  <si>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</si>
  <si>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</si>
  <si>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</si>
  <si>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</si>
  <si>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</si>
  <si>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</si>
  <si>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</si>
  <si>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</si>
  <si>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</si>
  <si>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</si>
  <si>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</si>
  <si>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</si>
  <si>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</si>
  <si>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</si>
  <si>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</si>
  <si>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</si>
  <si>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</si>
  <si>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</si>
  <si>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</si>
  <si>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</si>
  <si>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</si>
  <si>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</si>
  <si>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</si>
  <si>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</si>
  <si>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</si>
  <si>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</si>
  <si>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</si>
  <si>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</si>
  <si>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</si>
  <si>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</si>
  <si>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</si>
  <si>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</si>
  <si>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</si>
  <si>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</si>
  <si>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</si>
  <si>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</si>
  <si>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</si>
  <si>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</si>
  <si>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</si>
  <si>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</si>
  <si>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</si>
  <si>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</si>
  <si>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</si>
  <si>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</si>
  <si>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</si>
  <si>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</si>
  <si>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</si>
  <si>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</si>
  <si>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</si>
  <si>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</si>
  <si>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</si>
  <si>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</si>
  <si>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</si>
  <si>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</si>
  <si>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</si>
  <si>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</si>
  <si>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</si>
  <si>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</si>
  <si>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</si>
  <si>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</si>
  <si>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</si>
  <si>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</si>
  <si>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</si>
  <si>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</si>
  <si>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</si>
  <si>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</si>
  <si>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</si>
  <si>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</si>
  <si>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</si>
  <si>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</si>
  <si>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</si>
  <si>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</si>
  <si>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</si>
  <si>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</si>
  <si>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</si>
  <si>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</si>
  <si>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</si>
  <si>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</si>
  <si>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</si>
  <si>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</si>
  <si>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</si>
  <si>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</si>
  <si>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</si>
  <si>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</si>
  <si>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</si>
  <si>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</si>
  <si>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</si>
  <si>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</si>
  <si>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</si>
  <si>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</si>
  <si>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</si>
  <si>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</si>
  <si>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</si>
  <si>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</si>
  <si>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</si>
  <si>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</si>
  <si>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</si>
  <si>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</si>
  <si>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</si>
  <si>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</si>
  <si>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</si>
  <si>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</si>
  <si>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</si>
  <si>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</si>
  <si>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</si>
  <si>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</si>
  <si>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</si>
  <si>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</si>
  <si>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</si>
  <si>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</si>
  <si>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</si>
  <si>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</si>
  <si>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</si>
  <si>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</si>
  <si>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</si>
  <si>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</si>
  <si>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</si>
  <si>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</si>
  <si>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</si>
  <si>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</si>
  <si>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</si>
  <si>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</si>
  <si>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</si>
  <si>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</si>
  <si>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</si>
  <si>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</si>
  <si>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</si>
  <si>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</si>
  <si>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</si>
  <si>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</si>
  <si>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</si>
  <si>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</si>
  <si>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</si>
  <si>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</si>
  <si>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</si>
  <si>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</si>
  <si>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</si>
  <si>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</si>
  <si>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</si>
  <si>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</si>
  <si>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</si>
  <si>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</si>
  <si>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</si>
  <si>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</si>
  <si>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</si>
  <si>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</si>
  <si>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</si>
  <si>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</si>
  <si>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</si>
  <si>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</si>
  <si>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</si>
  <si>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</si>
  <si>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</si>
  <si>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</si>
  <si>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</si>
  <si>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</si>
  <si>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</si>
  <si>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</si>
  <si>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</si>
  <si>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</si>
  <si>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</si>
  <si>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</si>
  <si>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</si>
  <si>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</si>
  <si>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</si>
  <si>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</si>
  <si>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</si>
  <si>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</si>
  <si>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</si>
  <si>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</si>
  <si>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</si>
  <si>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</si>
  <si>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</si>
  <si>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</si>
  <si>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</si>
  <si>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</si>
  <si>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</si>
  <si>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</si>
  <si>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</si>
  <si>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</si>
  <si>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</si>
  <si>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</si>
  <si>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</si>
  <si>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</si>
  <si>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</si>
  <si>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</si>
  <si>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</si>
  <si>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</si>
  <si>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</si>
  <si>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</si>
  <si>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</si>
  <si>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</si>
  <si>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</si>
  <si>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</si>
  <si>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</si>
  <si>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</si>
  <si>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</si>
  <si>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</si>
  <si>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</si>
  <si>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</si>
  <si>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</si>
  <si>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</si>
  <si>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</si>
  <si>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</si>
  <si>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</si>
  <si>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</si>
  <si>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</si>
  <si>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</si>
  <si>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</si>
  <si>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</si>
  <si>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</si>
  <si>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</si>
  <si>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</si>
  <si>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</si>
  <si>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</si>
  <si>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</si>
  <si>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</si>
  <si>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</si>
  <si>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</si>
  <si>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</si>
  <si>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</si>
  <si>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</si>
  <si>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</si>
  <si>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</si>
  <si>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</si>
  <si>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</si>
  <si>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</si>
  <si>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</si>
  <si>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</si>
  <si>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</si>
  <si>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</si>
  <si>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</si>
  <si>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</si>
  <si>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</si>
  <si>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</si>
  <si>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</si>
  <si>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</si>
  <si>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</si>
  <si>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</si>
  <si>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</si>
  <si>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</si>
  <si>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</si>
  <si>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</si>
  <si>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</si>
  <si>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</si>
  <si>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</si>
  <si>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</si>
  <si>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</si>
  <si>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</si>
  <si>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</si>
  <si>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</si>
  <si>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</si>
  <si>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</si>
  <si>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</si>
  <si>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</si>
  <si>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</si>
  <si>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</si>
  <si>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</si>
  <si>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</si>
  <si>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</si>
  <si>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</si>
  <si>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</si>
  <si>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</si>
  <si>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</si>
  <si>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</si>
  <si>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</si>
  <si>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</si>
  <si>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</si>
  <si>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</si>
  <si>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</si>
  <si>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</si>
  <si>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</si>
  <si>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</si>
  <si>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</si>
  <si>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</si>
  <si>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</si>
  <si>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</si>
  <si>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</si>
  <si>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</si>
  <si>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</si>
  <si>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</si>
  <si>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</si>
  <si>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</si>
  <si>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</si>
  <si>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</si>
  <si>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</si>
  <si>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</si>
  <si>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</si>
  <si>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</si>
  <si>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</si>
  <si>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</si>
  <si>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</si>
  <si>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</si>
  <si>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</si>
  <si>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</si>
  <si>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</si>
  <si>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</si>
  <si>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</si>
  <si>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</si>
  <si>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</si>
  <si>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</si>
  <si>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</si>
  <si>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</si>
  <si>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</si>
  <si>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</si>
  <si>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</si>
  <si>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</si>
  <si>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</si>
  <si>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</si>
  <si>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</si>
  <si>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</si>
  <si>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</si>
  <si>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</si>
  <si>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</si>
  <si>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</si>
  <si>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</si>
  <si>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</si>
  <si>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</si>
  <si>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</si>
  <si>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</si>
  <si>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</si>
  <si>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</si>
  <si>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</si>
  <si>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</si>
  <si>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</si>
  <si>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</si>
  <si>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</si>
  <si>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</si>
  <si>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</si>
  <si>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</si>
  <si>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</si>
  <si>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</si>
  <si>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</si>
  <si>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</si>
  <si>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</si>
  <si>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</si>
  <si>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</si>
  <si>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</si>
  <si>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</si>
  <si>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</si>
  <si>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</si>
  <si>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</si>
  <si>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</si>
  <si>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</si>
  <si>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</si>
  <si>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</si>
  <si>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</si>
  <si>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</si>
  <si>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</si>
  <si>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</si>
  <si>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</si>
  <si>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</si>
  <si>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</si>
  <si>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</si>
  <si>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</si>
  <si>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</si>
  <si>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</si>
  <si>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</si>
  <si>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</si>
  <si>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</si>
  <si>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</si>
  <si>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</si>
  <si>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</si>
  <si>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</si>
  <si>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</si>
  <si>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</si>
  <si>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</si>
  <si>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</si>
  <si>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</si>
  <si>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</si>
  <si>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</si>
  <si>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</si>
  <si>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</si>
  <si>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</si>
  <si>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</si>
  <si>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</si>
  <si>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</si>
  <si>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</si>
  <si>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</si>
  <si>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</si>
  <si>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</si>
  <si>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</si>
  <si>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</si>
  <si>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</si>
  <si>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</si>
  <si>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</si>
  <si>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</si>
  <si>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</si>
  <si>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</si>
  <si>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</si>
  <si>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</si>
  <si>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</si>
  <si>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</si>
  <si>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</si>
  <si>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</si>
  <si>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</si>
  <si>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</si>
  <si>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</si>
  <si>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</si>
  <si>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</si>
  <si>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</si>
  <si>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</si>
  <si>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</si>
  <si>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</si>
  <si>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</si>
  <si>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</si>
  <si>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</si>
  <si>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</si>
  <si>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</si>
  <si>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</si>
  <si>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</si>
  <si>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</si>
  <si>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</si>
  <si>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</si>
  <si>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</si>
  <si>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</si>
  <si>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</si>
  <si>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</si>
  <si>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</si>
  <si>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</si>
  <si>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</si>
  <si>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</si>
  <si>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</si>
  <si>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</si>
  <si>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</si>
  <si>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</si>
  <si>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</si>
  <si>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</si>
  <si>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</si>
  <si>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</si>
  <si>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</si>
  <si>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</si>
  <si>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</si>
  <si>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</si>
  <si>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</si>
  <si>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</si>
  <si>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</si>
  <si>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</si>
  <si>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</si>
  <si>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</si>
  <si>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</si>
  <si>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</si>
  <si>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</si>
  <si>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</si>
  <si>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</si>
  <si>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</si>
  <si>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</si>
  <si>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</si>
  <si>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</si>
  <si>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</si>
  <si>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</si>
  <si>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</si>
  <si>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</si>
  <si>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</si>
  <si>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</si>
  <si>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</si>
  <si>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</si>
  <si>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</si>
  <si>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</si>
  <si>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</si>
  <si>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</si>
  <si>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</si>
  <si>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</si>
  <si>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</si>
  <si>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</si>
  <si>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</si>
  <si>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</si>
  <si>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</si>
  <si>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</si>
  <si>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</si>
  <si>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</si>
  <si>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</si>
  <si>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</si>
  <si>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</si>
  <si>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</si>
  <si>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</si>
  <si>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</si>
  <si>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</si>
  <si>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</si>
  <si>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</si>
  <si>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</si>
  <si>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</si>
  <si>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</si>
  <si>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</si>
  <si>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</si>
  <si>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</si>
  <si>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</si>
  <si>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</si>
  <si>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</si>
  <si>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</si>
  <si>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</si>
  <si>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</si>
  <si>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</si>
  <si>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</si>
  <si>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</si>
  <si>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</si>
  <si>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</si>
  <si>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</si>
  <si>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</si>
  <si>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</si>
  <si>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</si>
  <si>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</si>
  <si>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</si>
  <si>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</si>
  <si>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</si>
  <si>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</si>
  <si>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</si>
  <si>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</si>
  <si>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</si>
  <si>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</si>
  <si>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</si>
  <si>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</si>
  <si>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</si>
  <si>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</si>
  <si>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</si>
  <si>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</si>
  <si>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</si>
  <si>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</si>
  <si>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</si>
  <si>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</si>
  <si>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</si>
  <si>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</si>
  <si>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</si>
  <si>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</si>
  <si>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</si>
  <si>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</si>
  <si>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</si>
  <si>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</si>
  <si>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</si>
  <si>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</si>
  <si>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</si>
  <si>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</si>
  <si>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</si>
  <si>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</si>
  <si>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</si>
  <si>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</si>
  <si>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</si>
  <si>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</si>
  <si>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</si>
  <si>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</si>
  <si>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</si>
  <si>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</si>
  <si>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</si>
  <si>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</si>
  <si>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</si>
  <si>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</si>
  <si>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</si>
  <si>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</si>
  <si>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</si>
  <si>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</si>
  <si>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</si>
  <si>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</si>
  <si>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</si>
  <si>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</si>
  <si>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</si>
  <si>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</si>
  <si>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</si>
  <si>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</si>
  <si>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</si>
  <si>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</si>
  <si>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</si>
  <si>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</si>
  <si>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</si>
  <si>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</si>
  <si>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</si>
  <si>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</si>
  <si>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</si>
  <si>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</si>
  <si>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</si>
  <si>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</si>
  <si>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</si>
  <si>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</si>
  <si>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</si>
  <si>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</si>
  <si>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</si>
  <si>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</si>
  <si>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</si>
  <si>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</si>
  <si>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</si>
  <si>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</si>
  <si>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</si>
  <si>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</si>
  <si>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</si>
  <si>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</si>
  <si>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</si>
  <si>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</si>
  <si>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</si>
  <si>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</si>
  <si>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</si>
  <si>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</si>
  <si>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</si>
  <si>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</si>
  <si>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</si>
  <si>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</si>
  <si>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</si>
  <si>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</si>
  <si>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</si>
  <si>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</si>
  <si>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</si>
  <si>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</si>
  <si>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</si>
  <si>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</si>
  <si>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</si>
  <si>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</si>
  <si>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</si>
  <si>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</si>
  <si>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</si>
  <si>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</si>
  <si>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</si>
  <si>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</si>
  <si>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</si>
  <si>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</si>
  <si>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</si>
  <si>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</si>
  <si>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</si>
  <si>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</si>
  <si>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</si>
  <si>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</si>
  <si>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</si>
  <si>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</si>
  <si>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</si>
  <si>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</si>
  <si>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</si>
  <si>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</si>
  <si>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</si>
  <si>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</si>
  <si>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</si>
  <si>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</si>
  <si>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</si>
  <si>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</si>
  <si>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</si>
  <si>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</si>
  <si>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</si>
  <si>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</si>
  <si>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</si>
  <si>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</si>
  <si>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</si>
  <si>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</si>
  <si>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</si>
  <si>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</si>
  <si>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</si>
  <si>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</si>
  <si>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</si>
  <si>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</si>
  <si>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</si>
  <si>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</si>
  <si>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</si>
  <si>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</si>
  <si>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</si>
  <si>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</si>
  <si>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</si>
  <si>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</si>
  <si>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</si>
  <si>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</si>
  <si>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</si>
  <si>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</si>
  <si>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</si>
  <si>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</si>
  <si>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</si>
  <si>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</si>
  <si>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</si>
  <si>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</si>
  <si>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</si>
  <si>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</si>
  <si>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</si>
  <si>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</si>
  <si>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</si>
  <si>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</si>
  <si>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</si>
  <si>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</si>
  <si>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</si>
  <si>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</si>
  <si>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</si>
  <si>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</si>
  <si>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</si>
  <si>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</si>
  <si>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</si>
  <si>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</si>
  <si>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</si>
  <si>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</si>
  <si>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</si>
  <si>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</si>
  <si>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</si>
  <si>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</si>
  <si>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</si>
  <si>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</si>
  <si>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</si>
  <si>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</si>
  <si>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</si>
  <si>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</si>
  <si>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</si>
  <si>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</si>
  <si>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</si>
  <si>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</si>
  <si>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</si>
  <si>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</si>
  <si>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</si>
  <si>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</si>
  <si>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</si>
  <si>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</si>
  <si>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</si>
  <si>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</si>
  <si>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</si>
  <si>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</si>
  <si>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</si>
  <si>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</si>
  <si>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</si>
  <si>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</si>
  <si>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</si>
  <si>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</si>
  <si>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</si>
  <si>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</si>
  <si>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</si>
  <si>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</si>
  <si>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</si>
  <si>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</si>
  <si>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</si>
  <si>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</si>
  <si>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</si>
  <si>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</si>
  <si>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</si>
  <si>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</si>
  <si>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</si>
  <si>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</si>
  <si>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</si>
  <si>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</si>
  <si>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</si>
  <si>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</si>
  <si>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</si>
  <si>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</si>
  <si>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</si>
  <si>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</si>
  <si>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</si>
  <si>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</si>
  <si>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</si>
  <si>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</si>
  <si>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</si>
  <si>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</si>
  <si>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</si>
  <si>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</si>
  <si>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</si>
  <si>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</si>
  <si>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</si>
  <si>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</si>
  <si>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</si>
  <si>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</si>
  <si>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</si>
  <si>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</si>
  <si>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</si>
  <si>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</si>
  <si>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</si>
  <si>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</si>
  <si>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</si>
  <si>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</si>
  <si>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</si>
  <si>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</si>
  <si>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</si>
  <si>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</si>
  <si>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</si>
  <si>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</si>
  <si>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</si>
  <si>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</si>
  <si>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</si>
  <si>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</si>
  <si>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</si>
  <si>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</si>
  <si>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</si>
  <si>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</si>
  <si>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</si>
  <si>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</si>
  <si>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</si>
  <si>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</si>
  <si>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</si>
  <si>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</si>
  <si>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</si>
  <si>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</si>
  <si>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</si>
  <si>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</si>
  <si>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</si>
  <si>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</si>
  <si>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</si>
  <si>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</si>
  <si>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</si>
  <si>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</si>
  <si>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</si>
  <si>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</si>
  <si>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</si>
  <si>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</si>
  <si>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</si>
  <si>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</si>
  <si>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</si>
  <si>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</si>
  <si>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</si>
  <si>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</si>
  <si>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</si>
  <si>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</si>
  <si>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</si>
  <si>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</si>
  <si>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</si>
  <si>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</si>
  <si>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</si>
  <si>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</si>
  <si>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</si>
  <si>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</si>
  <si>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</si>
  <si>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</si>
  <si>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</si>
  <si>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</si>
  <si>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</si>
  <si>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</si>
  <si>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</si>
  <si>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</si>
  <si>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</si>
  <si>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</si>
  <si>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</si>
  <si>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</si>
  <si>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</si>
  <si>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</si>
  <si>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</si>
  <si>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</si>
  <si>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</si>
  <si>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</si>
  <si>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</si>
  <si>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</si>
  <si>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</si>
  <si>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</si>
  <si>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</si>
  <si>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</si>
  <si>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</si>
  <si>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</si>
  <si>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</si>
  <si>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</si>
  <si>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</si>
  <si>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</si>
  <si>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</si>
  <si>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</si>
  <si>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</si>
  <si>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</si>
  <si>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</si>
  <si>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</si>
  <si>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</si>
  <si>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</si>
  <si>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</si>
  <si>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</si>
  <si>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</si>
  <si>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</si>
  <si>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</si>
  <si>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</si>
  <si>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</si>
  <si>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</si>
  <si>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</si>
  <si>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</si>
  <si>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</si>
  <si>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</si>
  <si>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</si>
  <si>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</si>
  <si>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</si>
  <si>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</si>
  <si>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</si>
  <si>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</si>
  <si>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</si>
  <si>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</si>
  <si>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</si>
  <si>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</si>
  <si>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</si>
  <si>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</si>
  <si>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</si>
  <si>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</si>
  <si>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</si>
  <si>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</si>
  <si>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</si>
  <si>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</si>
  <si>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</si>
  <si>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</si>
  <si>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</si>
  <si>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</si>
  <si>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</si>
  <si>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</si>
  <si>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</si>
  <si>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</si>
  <si>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</si>
  <si>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</si>
  <si>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</si>
  <si>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</si>
  <si>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</si>
  <si>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</si>
  <si>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</si>
  <si>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</si>
  <si>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</si>
  <si>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</si>
  <si>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</si>
  <si>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</si>
  <si>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</si>
  <si>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</si>
  <si>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</si>
  <si>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</si>
  <si>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</si>
  <si>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</si>
  <si>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</si>
  <si>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</si>
  <si>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</si>
  <si>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</si>
  <si>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</si>
  <si>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</si>
  <si>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</si>
  <si>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</si>
  <si>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</si>
  <si>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</si>
  <si>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</si>
  <si>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</si>
  <si>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</si>
  <si>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</si>
  <si>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</si>
  <si>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</si>
  <si>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</si>
  <si>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</si>
  <si>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</si>
  <si>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</si>
  <si>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</si>
  <si>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</si>
  <si>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</si>
  <si>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</si>
  <si>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</si>
  <si>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</si>
  <si>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</si>
  <si>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</si>
  <si>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</si>
  <si>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</si>
  <si>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</si>
  <si>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</si>
  <si>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</si>
  <si>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</si>
  <si>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</si>
  <si>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</si>
  <si>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</si>
  <si>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</si>
  <si>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</si>
  <si>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</si>
  <si>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</si>
  <si>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</si>
  <si>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</si>
  <si>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</si>
  <si>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</si>
  <si>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</si>
  <si>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</si>
  <si>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</si>
  <si>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</si>
  <si>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</si>
  <si>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</si>
  <si>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</si>
  <si>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</si>
  <si>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</si>
  <si>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</si>
  <si>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</si>
  <si>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</si>
  <si>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</si>
  <si>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</si>
  <si>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</si>
  <si>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</si>
  <si>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</si>
  <si>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</si>
  <si>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</si>
  <si>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</si>
  <si>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</si>
  <si>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</si>
  <si>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</si>
  <si>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</si>
  <si>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</si>
  <si>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</si>
  <si>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</si>
  <si>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</si>
  <si>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</si>
  <si>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</si>
  <si>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</si>
  <si>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</si>
  <si>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</si>
  <si>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</si>
  <si>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</si>
  <si>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</si>
  <si>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</si>
  <si>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</si>
  <si>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</si>
  <si>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</si>
  <si>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</si>
  <si>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</si>
  <si>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</si>
  <si>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</si>
  <si>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</si>
  <si>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</si>
  <si>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</si>
  <si>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</si>
  <si>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</si>
  <si>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</si>
  <si>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</si>
  <si>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</si>
  <si>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</si>
  <si>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</si>
  <si>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</si>
  <si>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</si>
  <si>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</si>
  <si>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</si>
  <si>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</si>
  <si>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</si>
  <si>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</si>
  <si>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</si>
  <si>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</si>
  <si>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</si>
  <si>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</si>
  <si>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</si>
  <si>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</si>
  <si>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</si>
  <si>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</si>
  <si>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</si>
  <si>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</si>
  <si>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</si>
  <si>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</si>
  <si>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</si>
  <si>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</si>
  <si>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</si>
  <si>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</si>
  <si>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</si>
  <si>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</si>
  <si>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</si>
  <si>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</si>
  <si>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</si>
  <si>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</si>
  <si>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</si>
  <si>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</si>
  <si>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</si>
  <si>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</si>
  <si>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</si>
  <si>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</si>
  <si>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</si>
  <si>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</si>
  <si>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</si>
  <si>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</si>
  <si>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</si>
  <si>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</si>
  <si>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</si>
  <si>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</si>
  <si>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</si>
  <si>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</si>
  <si>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</si>
  <si>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</si>
  <si>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</si>
  <si>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</si>
  <si>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</si>
  <si>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</si>
  <si>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</si>
  <si>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</si>
  <si>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</si>
  <si>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</si>
  <si>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</si>
  <si>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</si>
  <si>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</si>
  <si>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</si>
  <si>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</si>
  <si>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</si>
  <si>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</si>
  <si>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</si>
  <si>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</si>
  <si>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</si>
  <si>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</si>
  <si>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</si>
  <si>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</si>
  <si>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</si>
  <si>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</si>
  <si>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</si>
  <si>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</si>
  <si>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</si>
  <si>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</si>
  <si>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</si>
  <si>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</si>
  <si>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</si>
  <si>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</si>
  <si>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</si>
  <si>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</si>
  <si>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</si>
  <si>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</si>
  <si>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</si>
  <si>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</si>
  <si>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</si>
  <si>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</si>
  <si>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</si>
  <si>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</si>
  <si>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</si>
  <si>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</si>
  <si>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</si>
  <si>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</si>
  <si>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</si>
  <si>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</si>
  <si>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</si>
  <si>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</si>
  <si>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</si>
  <si>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</si>
  <si>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</si>
  <si>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</si>
  <si>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</si>
  <si>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</si>
  <si>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</si>
  <si>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</si>
  <si>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</si>
  <si>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</si>
  <si>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</si>
  <si>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</si>
  <si>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</si>
  <si>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</si>
  <si>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</si>
  <si>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</si>
  <si>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</si>
  <si>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</si>
  <si>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</si>
  <si>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</si>
  <si>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</si>
  <si>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</si>
  <si>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</si>
  <si>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</si>
  <si>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</si>
  <si>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</si>
  <si>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</si>
  <si>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</si>
  <si>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</si>
  <si>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</si>
  <si>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</si>
  <si>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</si>
  <si>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</si>
  <si>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</si>
  <si>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</si>
  <si>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</si>
  <si>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</si>
  <si>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</si>
  <si>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</si>
  <si>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</si>
  <si>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</si>
  <si>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</si>
  <si>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</si>
  <si>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</si>
  <si>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</si>
  <si>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</si>
  <si>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</si>
  <si>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</si>
  <si>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</si>
  <si>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</si>
  <si>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</si>
  <si>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</si>
  <si>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</si>
  <si>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</si>
  <si>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</si>
  <si>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</si>
  <si>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</si>
  <si>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</si>
  <si>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</si>
  <si>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</si>
  <si>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</si>
  <si>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</si>
  <si>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</si>
  <si>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</si>
  <si>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</si>
  <si>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</si>
  <si>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</si>
  <si>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</si>
  <si>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</si>
  <si>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</si>
  <si>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</si>
  <si>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</si>
  <si>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</si>
  <si>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</si>
  <si>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</si>
  <si>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</si>
  <si>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</si>
  <si>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</si>
  <si>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</si>
  <si>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</si>
  <si>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</si>
  <si>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</si>
  <si>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</si>
  <si>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</si>
  <si>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</si>
  <si>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</si>
  <si>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</si>
  <si>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</si>
  <si>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</si>
  <si>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</si>
  <si>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</si>
  <si>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</si>
  <si>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</si>
  <si>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</si>
  <si>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</si>
  <si>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</si>
  <si>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</si>
  <si>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</si>
  <si>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</si>
  <si>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</si>
  <si>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</si>
  <si>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</si>
  <si>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</si>
  <si>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</si>
  <si>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</si>
  <si>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</si>
  <si>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</si>
  <si>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</si>
  <si>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</si>
  <si>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</si>
  <si>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</si>
  <si>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</si>
  <si>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</si>
  <si>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</si>
  <si>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</si>
  <si>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</si>
  <si>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</si>
  <si>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</si>
  <si>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</si>
  <si>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</si>
  <si>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</si>
  <si>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</si>
  <si>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</si>
  <si>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</si>
  <si>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</si>
  <si>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</si>
  <si>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</si>
  <si>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</si>
  <si>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</si>
  <si>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</si>
  <si>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</si>
  <si>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</si>
  <si>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</si>
  <si>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</si>
  <si>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</si>
  <si>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</si>
  <si>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</si>
  <si>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</si>
  <si>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</si>
  <si>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</si>
  <si>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</si>
  <si>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</si>
  <si>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</si>
  <si>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</si>
  <si>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</si>
  <si>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</si>
  <si>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</si>
  <si>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</si>
  <si>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</si>
  <si>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</si>
  <si>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</si>
  <si>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</si>
  <si>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</si>
  <si>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</si>
  <si>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</si>
  <si>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</si>
  <si>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</si>
  <si>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</si>
  <si>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</si>
  <si>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</si>
  <si>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</si>
  <si>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</si>
  <si>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</si>
  <si>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</si>
  <si>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</si>
  <si>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</si>
  <si>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</si>
  <si>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</si>
  <si>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</si>
  <si>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</si>
  <si>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</si>
  <si>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</si>
  <si>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</si>
  <si>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</si>
  <si>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</si>
  <si>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</si>
  <si>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</si>
  <si>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</si>
  <si>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</si>
  <si>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</si>
  <si>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</si>
  <si>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</si>
  <si>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</si>
  <si>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</si>
  <si>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</si>
  <si>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</si>
  <si>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</si>
  <si>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</si>
  <si>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</si>
  <si>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</si>
  <si>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</si>
  <si>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</si>
  <si>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</si>
  <si>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</si>
  <si>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</si>
  <si>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</si>
  <si>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</si>
  <si>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</si>
  <si>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</si>
  <si>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</si>
  <si>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</si>
  <si>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</si>
  <si>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</si>
  <si>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</si>
  <si>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</si>
  <si>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</si>
  <si>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</si>
  <si>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</si>
  <si>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</si>
  <si>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</si>
  <si>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</si>
  <si>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</si>
  <si>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</si>
  <si>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</si>
  <si>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</si>
  <si>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</si>
  <si>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</si>
  <si>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</si>
  <si>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</si>
  <si>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</si>
  <si>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</si>
  <si>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</si>
  <si>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</si>
  <si>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</si>
  <si>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</si>
  <si>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</si>
  <si>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</si>
  <si>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</si>
  <si>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</si>
  <si>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</si>
  <si>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</si>
  <si>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</si>
  <si>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</si>
  <si>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</si>
  <si>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</si>
  <si>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</si>
  <si>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</si>
  <si>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</si>
  <si>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</si>
  <si>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</si>
  <si>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</si>
  <si>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</si>
  <si>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</si>
  <si>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</si>
  <si>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</si>
  <si>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</si>
  <si>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</si>
  <si>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</si>
  <si>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</si>
  <si>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</si>
  <si>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</si>
  <si>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</si>
  <si>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</si>
  <si>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</si>
  <si>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</si>
  <si>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</si>
  <si>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</si>
  <si>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</si>
  <si>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</si>
  <si>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</si>
  <si>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</si>
  <si>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</si>
  <si>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</si>
  <si>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</si>
  <si>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</si>
  <si>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</si>
  <si>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</si>
  <si>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</si>
  <si>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</si>
  <si>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</si>
  <si>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</si>
  <si>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</si>
  <si>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</si>
  <si>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</si>
  <si>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</si>
  <si>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</si>
  <si>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</si>
  <si>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</si>
  <si>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</si>
  <si>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</si>
  <si>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</si>
  <si>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</si>
  <si>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</si>
  <si>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</si>
  <si>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</si>
  <si>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</si>
  <si>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</si>
  <si>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</si>
  <si>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</si>
  <si>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</si>
  <si>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</si>
  <si>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</si>
  <si>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</si>
  <si>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</si>
  <si>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</si>
  <si>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</si>
  <si>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</si>
  <si>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</si>
  <si>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</si>
  <si>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</si>
  <si>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</si>
  <si>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</si>
  <si>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</si>
  <si>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</si>
  <si>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</si>
  <si>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</si>
  <si>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</si>
  <si>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</si>
  <si>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</si>
  <si>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</si>
  <si>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</si>
  <si>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</si>
  <si>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</si>
  <si>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</si>
  <si>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</si>
  <si>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</si>
  <si>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</si>
  <si>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</si>
  <si>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</si>
  <si>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</si>
  <si>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</si>
  <si>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</si>
  <si>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</si>
  <si>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</si>
  <si>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</si>
  <si>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</si>
  <si>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</si>
  <si>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</si>
  <si>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</si>
  <si>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</si>
  <si>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</si>
  <si>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</si>
  <si>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</si>
  <si>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</si>
  <si>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</si>
  <si>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</si>
  <si>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</si>
  <si>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</si>
  <si>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</si>
  <si>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</si>
  <si>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</si>
  <si>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</si>
  <si>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</si>
  <si>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</si>
  <si>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</si>
  <si>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</si>
  <si>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</si>
  <si>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</si>
  <si>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</si>
  <si>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</si>
  <si>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</si>
  <si>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</si>
  <si>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</si>
  <si>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</si>
  <si>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</si>
  <si>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</si>
  <si>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</si>
  <si>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</si>
  <si>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</si>
  <si>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</si>
  <si>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</si>
  <si>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</si>
  <si>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</si>
  <si>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</si>
  <si>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</si>
  <si>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</si>
  <si>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</si>
  <si>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</si>
  <si>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</si>
  <si>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</si>
  <si>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</si>
  <si>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</si>
  <si>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</si>
  <si>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</si>
  <si>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</si>
  <si>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</si>
  <si>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</si>
  <si>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</si>
  <si>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</si>
  <si>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</si>
  <si>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</si>
  <si>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</si>
  <si>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</si>
  <si>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</si>
  <si>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</si>
  <si>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</si>
  <si>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</si>
  <si>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</si>
  <si>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</si>
  <si>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</si>
  <si>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</si>
  <si>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</si>
  <si>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</si>
  <si>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</si>
  <si>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</si>
  <si>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</si>
  <si>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</si>
  <si>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</si>
  <si>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</si>
  <si>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</si>
  <si>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</si>
  <si>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</si>
  <si>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</si>
  <si>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</si>
  <si>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</si>
  <si>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</si>
  <si>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</si>
  <si>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</si>
  <si>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</si>
  <si>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</si>
  <si>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</si>
  <si>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</si>
  <si>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</si>
  <si>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</si>
  <si>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</si>
  <si>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</si>
  <si>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</si>
  <si>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</si>
  <si>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</si>
  <si>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</si>
  <si>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</si>
  <si>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</si>
  <si>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</si>
  <si>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</si>
  <si>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</si>
  <si>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</si>
  <si>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</si>
  <si>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</si>
  <si>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</si>
  <si>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</si>
  <si>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</si>
  <si>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</si>
  <si>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</si>
  <si>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</si>
  <si>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</si>
  <si>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</si>
  <si>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</si>
  <si>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</si>
  <si>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</si>
  <si>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</si>
  <si>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</si>
  <si>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</si>
  <si>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</si>
  <si>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</si>
  <si>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</si>
  <si>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</si>
  <si>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</si>
  <si>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</si>
  <si>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</si>
  <si>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</si>
  <si>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</si>
  <si>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</si>
  <si>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</si>
  <si>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</si>
  <si>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</si>
  <si>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</si>
  <si>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</si>
  <si>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</si>
  <si>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</si>
  <si>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</si>
  <si>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</si>
  <si>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</si>
  <si>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</si>
  <si>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</si>
  <si>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</si>
  <si>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</si>
  <si>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</si>
  <si>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</si>
  <si>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</si>
  <si>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</si>
  <si>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</si>
  <si>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</si>
  <si>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</si>
  <si>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</si>
  <si>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</si>
  <si>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</si>
  <si>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</si>
  <si>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</si>
  <si>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</si>
  <si>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</si>
  <si>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</si>
  <si>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</si>
  <si>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</si>
  <si>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</si>
  <si>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</si>
  <si>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</si>
  <si>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</si>
  <si>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</si>
  <si>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</si>
  <si>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</si>
  <si>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</si>
  <si>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</si>
  <si>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</si>
  <si>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</si>
  <si>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</si>
  <si>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</si>
  <si>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</si>
  <si>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</si>
  <si>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</si>
  <si>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</si>
  <si>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</si>
  <si>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</si>
  <si>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</si>
  <si>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</si>
  <si>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</si>
  <si>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</si>
  <si>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</si>
  <si>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</si>
  <si>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</si>
  <si>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</si>
  <si>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</si>
  <si>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</si>
  <si>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</si>
  <si>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</si>
  <si>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</si>
  <si>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</si>
  <si>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</si>
  <si>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</si>
  <si>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</si>
  <si>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</si>
  <si>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</si>
  <si>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</si>
  <si>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</si>
  <si>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</si>
  <si>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</si>
  <si>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</si>
  <si>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</si>
  <si>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</si>
  <si>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</si>
  <si>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</si>
  <si>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</si>
  <si>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</si>
  <si>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</si>
  <si>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</si>
  <si>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</si>
  <si>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</si>
  <si>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</si>
  <si>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</si>
  <si>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</si>
  <si>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</si>
  <si>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</si>
  <si>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</si>
  <si>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</si>
  <si>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</si>
  <si>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</si>
  <si>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</si>
  <si>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</si>
  <si>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</si>
  <si>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</si>
  <si>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</si>
  <si>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</si>
  <si>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</si>
  <si>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</si>
  <si>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</si>
  <si>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</si>
  <si>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</si>
  <si>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</si>
  <si>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</si>
  <si>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</si>
  <si>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</si>
  <si>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</si>
  <si>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</si>
  <si>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</si>
  <si>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</si>
  <si>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</si>
  <si>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</si>
  <si>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</si>
  <si>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</si>
  <si>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</si>
  <si>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</si>
  <si>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</si>
  <si>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</si>
  <si>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</si>
  <si>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</si>
  <si>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</si>
  <si>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</si>
  <si>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</si>
  <si>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</si>
  <si>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</si>
  <si>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</si>
  <si>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</si>
  <si>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</si>
  <si>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</si>
  <si>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</si>
  <si>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</si>
  <si>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</si>
  <si>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</si>
  <si>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</si>
  <si>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</si>
  <si>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</si>
  <si>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</si>
  <si>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</si>
  <si>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</si>
  <si>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</si>
  <si>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</si>
  <si>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</si>
  <si>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</si>
  <si>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</si>
  <si>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</si>
  <si>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</si>
  <si>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</si>
  <si>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</si>
  <si>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</si>
  <si>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</si>
  <si>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</si>
  <si>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</si>
  <si>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</si>
  <si>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</si>
  <si>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</si>
  <si>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</si>
  <si>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</si>
  <si>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</si>
  <si>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</si>
  <si>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</si>
  <si>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</si>
  <si>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</si>
  <si>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</si>
  <si>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</si>
  <si>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</si>
  <si>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</si>
  <si>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</si>
  <si>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</si>
  <si>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</si>
  <si>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</si>
  <si>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</si>
  <si>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</si>
  <si>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</si>
  <si>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</si>
  <si>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</si>
  <si>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</si>
  <si>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</si>
  <si>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</si>
  <si>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</si>
  <si>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</si>
  <si>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</si>
  <si>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</si>
  <si>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</si>
  <si>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</si>
  <si>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</si>
  <si>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</si>
  <si>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</si>
  <si>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</si>
  <si>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</si>
  <si>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</si>
  <si>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</si>
  <si>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</si>
  <si>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</si>
  <si>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</si>
  <si>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</si>
  <si>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</si>
  <si>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</si>
  <si>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</si>
  <si>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</si>
  <si>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</si>
  <si>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</si>
  <si>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</si>
  <si>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</si>
  <si>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</si>
  <si>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</si>
  <si>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</si>
  <si>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</si>
  <si>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</si>
  <si>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</si>
  <si>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</si>
  <si>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</si>
  <si>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</si>
  <si>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</si>
  <si>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</si>
  <si>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</si>
  <si>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</si>
  <si>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</si>
  <si>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</si>
  <si>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</si>
  <si>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</si>
  <si>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</si>
  <si>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</si>
  <si>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</si>
  <si>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</si>
  <si>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</si>
  <si>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</si>
  <si>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</si>
  <si>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</si>
  <si>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</si>
  <si>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</si>
  <si>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</si>
  <si>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</si>
  <si>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</si>
  <si>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</si>
  <si>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</si>
  <si>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</si>
  <si>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</si>
  <si>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</si>
  <si>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</si>
  <si>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</si>
  <si>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</si>
  <si>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</si>
  <si>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</si>
  <si>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</si>
  <si>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</si>
  <si>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</si>
  <si>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</si>
  <si>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</si>
  <si>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</si>
  <si>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</si>
  <si>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</si>
  <si>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</si>
  <si>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</si>
  <si>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</si>
  <si>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</si>
  <si>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</si>
  <si>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</si>
  <si>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</si>
  <si>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</si>
  <si>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</si>
  <si>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</si>
  <si>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</si>
  <si>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</si>
  <si>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</si>
  <si>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</si>
  <si>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</si>
  <si>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</si>
  <si>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</si>
  <si>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</si>
  <si>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</si>
  <si>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</si>
  <si>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</si>
  <si>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</si>
  <si>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</si>
  <si>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</si>
  <si>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</si>
  <si>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</si>
  <si>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</si>
  <si>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</si>
  <si>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</si>
  <si>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</si>
  <si>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</si>
  <si>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</si>
  <si>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</si>
  <si>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</si>
  <si>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</si>
  <si>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</si>
  <si>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</si>
  <si>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</si>
  <si>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</si>
  <si>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</si>
  <si>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</si>
  <si>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</si>
  <si>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</si>
  <si>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</si>
  <si>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</si>
  <si>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</si>
  <si>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</si>
  <si>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</si>
  <si>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</si>
  <si>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</si>
  <si>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</si>
  <si>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</si>
  <si>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</si>
  <si>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</si>
  <si>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</si>
  <si>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</si>
  <si>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</si>
  <si>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</si>
  <si>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</si>
  <si>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</si>
  <si>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</si>
  <si>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</si>
  <si>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</si>
  <si>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</si>
  <si>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</si>
  <si>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</si>
  <si>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</si>
  <si>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</si>
  <si>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</si>
  <si>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</si>
  <si>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</si>
  <si>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</si>
  <si>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</si>
  <si>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</si>
  <si>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</si>
  <si>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</si>
  <si>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</si>
  <si>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</si>
  <si>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</si>
  <si>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</si>
  <si>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</si>
  <si>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</si>
  <si>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</si>
  <si>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</si>
  <si>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</si>
  <si>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</si>
  <si>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</si>
  <si>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</si>
  <si>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</si>
  <si>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</si>
  <si>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</si>
  <si>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</si>
  <si>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</si>
  <si>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</si>
  <si>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</si>
  <si>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</si>
  <si>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</si>
  <si>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</si>
  <si>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</si>
  <si>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</si>
  <si>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</si>
  <si>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</si>
  <si>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</si>
  <si>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</si>
  <si>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</si>
  <si>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</si>
  <si>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</si>
  <si>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</si>
  <si>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</si>
  <si>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</si>
  <si>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</si>
  <si>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</si>
  <si>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</si>
  <si>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</si>
  <si>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</si>
  <si>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</si>
  <si>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</si>
  <si>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</si>
  <si>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</si>
  <si>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</si>
  <si>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</si>
  <si>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</si>
  <si>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</si>
  <si>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</si>
  <si>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</si>
  <si>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</si>
  <si>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</si>
  <si>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</si>
  <si>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</si>
  <si>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</si>
  <si>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</si>
  <si>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</si>
  <si>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</si>
  <si>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</si>
  <si>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</si>
  <si>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</si>
  <si>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</si>
  <si>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</si>
  <si>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</si>
  <si>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</si>
  <si>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</si>
  <si>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</si>
  <si>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</si>
  <si>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</si>
  <si>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</si>
  <si>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</si>
  <si>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</si>
  <si>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</si>
  <si>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</si>
  <si>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</si>
  <si>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</si>
  <si>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</si>
  <si>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</si>
  <si>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</si>
  <si>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</si>
  <si>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</si>
  <si>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</si>
  <si>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</si>
  <si>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</si>
  <si>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</si>
  <si>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</si>
  <si>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</si>
  <si>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</si>
  <si>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</si>
  <si>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</si>
  <si>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</si>
  <si>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</si>
  <si>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</si>
  <si>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</si>
  <si>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</si>
  <si>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</si>
  <si>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</si>
  <si>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</si>
  <si>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</si>
  <si>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</si>
  <si>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</si>
  <si>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</si>
  <si>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</si>
  <si>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</si>
  <si>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</si>
  <si>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</si>
  <si>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</si>
  <si>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</si>
  <si>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</si>
  <si>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</si>
  <si>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</si>
  <si>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</si>
  <si>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</si>
  <si>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</si>
  <si>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</si>
  <si>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</si>
  <si>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</si>
  <si>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</si>
  <si>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</si>
  <si>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</si>
  <si>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</si>
  <si>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</si>
  <si>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</si>
  <si>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</si>
  <si>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</si>
  <si>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</si>
  <si>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</si>
  <si>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</si>
  <si>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</si>
  <si>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</si>
  <si>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</si>
  <si>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</si>
  <si>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</si>
  <si>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</si>
  <si>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</si>
  <si>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</si>
  <si>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</si>
  <si>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</si>
  <si>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</si>
  <si>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</si>
  <si>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</si>
  <si>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</si>
  <si>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</si>
  <si>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</si>
  <si>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</si>
  <si>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</si>
  <si>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</si>
  <si>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</si>
  <si>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</si>
  <si>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</si>
  <si>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</si>
  <si>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</si>
  <si>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</si>
  <si>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</si>
  <si>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</si>
  <si>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</si>
  <si>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</si>
  <si>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</si>
  <si>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</si>
  <si>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</si>
  <si>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</si>
  <si>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</si>
  <si>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</si>
  <si>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</si>
  <si>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</si>
  <si>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</si>
  <si>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</si>
  <si>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</si>
  <si>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</si>
  <si>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</si>
  <si>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</si>
  <si>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</si>
  <si>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</si>
  <si>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</si>
  <si>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</si>
  <si>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</si>
  <si>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</si>
  <si>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</si>
  <si>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</si>
  <si>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</si>
  <si>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</si>
  <si>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</si>
  <si>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</si>
  <si>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</si>
  <si>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</si>
  <si>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</si>
  <si>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</si>
  <si>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</si>
  <si>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</si>
  <si>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</si>
  <si>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</si>
  <si>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</si>
  <si>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</si>
  <si>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</si>
  <si>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</si>
  <si>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</si>
  <si>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</si>
  <si>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</si>
  <si>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</si>
  <si>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</si>
  <si>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</si>
  <si>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</si>
  <si>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</si>
  <si>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</si>
  <si>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</si>
  <si>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</si>
  <si>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</si>
  <si>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</si>
  <si>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</si>
  <si>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</si>
  <si>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</si>
  <si>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</si>
  <si>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</si>
  <si>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</si>
  <si>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</si>
  <si>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</si>
  <si>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</si>
  <si>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</si>
  <si>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</si>
  <si>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</si>
  <si>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</si>
  <si>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</si>
  <si>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</si>
  <si>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</si>
  <si>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</si>
  <si>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</si>
  <si>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</si>
  <si>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</si>
  <si>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</si>
  <si>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</si>
  <si>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</si>
  <si>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</si>
  <si>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</si>
  <si>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</si>
  <si>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</si>
  <si>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</si>
  <si>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</si>
  <si>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</si>
  <si>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</si>
  <si>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</si>
  <si>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</si>
  <si>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</si>
  <si>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</si>
  <si>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</si>
  <si>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</si>
  <si>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</si>
  <si>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</si>
  <si>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</si>
  <si>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</si>
  <si>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</si>
  <si>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</si>
  <si>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</si>
  <si>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</si>
  <si>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</si>
  <si>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</si>
  <si>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</si>
  <si>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</si>
  <si>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</si>
  <si>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</si>
  <si>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</si>
  <si>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</si>
  <si>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</si>
  <si>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</si>
  <si>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</si>
  <si>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</si>
  <si>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</si>
  <si>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</si>
  <si>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</si>
  <si>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</si>
  <si>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</si>
  <si>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</si>
  <si>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</si>
  <si>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</si>
  <si>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</si>
  <si>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</si>
  <si>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</si>
  <si>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</si>
  <si>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</si>
  <si>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</si>
  <si>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</si>
  <si>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</si>
  <si>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</si>
  <si>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</si>
  <si>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</si>
  <si>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</si>
  <si>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</si>
  <si>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</si>
  <si>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</si>
  <si>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</si>
  <si>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</si>
  <si>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</si>
  <si>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</si>
  <si>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</si>
  <si>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</si>
  <si>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</si>
  <si>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</si>
  <si>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</si>
  <si>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</si>
  <si>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</si>
  <si>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</si>
  <si>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</si>
  <si>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</si>
  <si>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</si>
  <si>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</si>
  <si>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</si>
  <si>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</si>
  <si>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</si>
  <si>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</si>
  <si>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</si>
  <si>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</si>
  <si>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</si>
  <si>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</si>
  <si>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</si>
  <si>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</si>
  <si>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</si>
  <si>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</si>
  <si>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</si>
  <si>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</si>
  <si>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</si>
  <si>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</si>
  <si>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</si>
  <si>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</si>
  <si>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</si>
  <si>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</si>
  <si>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</si>
  <si>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</si>
  <si>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</si>
  <si>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</si>
  <si>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</si>
  <si>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</si>
  <si>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</si>
  <si>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</si>
  <si>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</si>
  <si>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</si>
  <si>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</si>
  <si>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</si>
  <si>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</si>
  <si>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</si>
  <si>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</si>
  <si>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</si>
  <si>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</si>
  <si>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</si>
  <si>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</si>
  <si>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</si>
  <si>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</si>
  <si>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</si>
  <si>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</si>
  <si>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</si>
  <si>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</si>
  <si>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</si>
  <si>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</si>
  <si>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</si>
  <si>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</si>
  <si>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</si>
  <si>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</si>
  <si>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</si>
  <si>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</si>
  <si>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</si>
  <si>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</si>
  <si>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</si>
  <si>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</si>
  <si>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</si>
  <si>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</si>
  <si>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</si>
  <si>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</si>
  <si>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</si>
  <si>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</si>
  <si>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</si>
  <si>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</si>
  <si>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</si>
  <si>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</si>
  <si>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</si>
  <si>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</si>
  <si>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</si>
  <si>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</si>
  <si>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</si>
  <si>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</si>
  <si>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</si>
  <si>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</si>
  <si>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</si>
  <si>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</si>
  <si>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</si>
  <si>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</si>
  <si>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</si>
  <si>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</si>
  <si>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</si>
  <si>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</si>
  <si>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</si>
  <si>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</si>
  <si>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</si>
  <si>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</si>
  <si>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</si>
  <si>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</si>
  <si>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</si>
  <si>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</si>
  <si>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</si>
  <si>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</si>
  <si>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</si>
  <si>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</si>
  <si>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</si>
  <si>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</si>
  <si>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</si>
  <si>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</si>
  <si>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</si>
  <si>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</si>
  <si>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</si>
  <si>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</si>
  <si>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</si>
  <si>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</si>
  <si>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</si>
  <si>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</si>
  <si>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</si>
  <si>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</si>
  <si>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</si>
  <si>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</si>
  <si>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</si>
  <si>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</si>
  <si>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</si>
  <si>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</si>
  <si>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</si>
  <si>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</si>
  <si>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</si>
  <si>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</si>
  <si>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</si>
  <si>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</si>
  <si>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</si>
  <si>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</si>
  <si>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</si>
  <si>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</si>
  <si>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</si>
  <si>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</si>
  <si>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</si>
  <si>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</si>
  <si>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</si>
  <si>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</si>
  <si>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</si>
  <si>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</si>
  <si>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</si>
  <si>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</si>
  <si>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</si>
  <si>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</si>
  <si>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</si>
  <si>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</si>
  <si>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</si>
  <si>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</si>
  <si>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</si>
  <si>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</si>
  <si>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</si>
  <si>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</si>
  <si>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</si>
  <si>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</si>
  <si>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</si>
  <si>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</si>
  <si>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</si>
  <si>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</si>
  <si>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</si>
  <si>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</si>
  <si>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</si>
  <si>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</si>
  <si>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</si>
  <si>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</si>
  <si>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</si>
  <si>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</si>
  <si>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</si>
  <si>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</si>
  <si>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</si>
  <si>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</si>
  <si>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</si>
  <si>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</si>
  <si>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</si>
  <si>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</si>
  <si>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</si>
  <si>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</si>
  <si>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</si>
  <si>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</si>
  <si>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</si>
  <si>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</si>
  <si>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</si>
  <si>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</si>
  <si>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</si>
  <si>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</si>
  <si>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</si>
  <si>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</si>
  <si>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</si>
  <si>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</si>
  <si>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</si>
  <si>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</si>
  <si>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</si>
  <si>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</si>
  <si>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</si>
  <si>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</si>
  <si>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</si>
  <si>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</si>
  <si>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</si>
  <si>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</si>
  <si>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</si>
  <si>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</si>
  <si>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</si>
  <si>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</si>
  <si>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</si>
  <si>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</si>
  <si>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</si>
  <si>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</si>
  <si>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</si>
  <si>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</si>
  <si>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</si>
  <si>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</si>
  <si>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</si>
  <si>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</si>
  <si>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</si>
  <si>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</si>
  <si>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</si>
  <si>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</si>
  <si>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</si>
  <si>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</si>
  <si>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</si>
  <si>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</si>
  <si>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</si>
  <si>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</si>
  <si>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</si>
  <si>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</si>
  <si>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</si>
  <si>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</si>
  <si>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</si>
  <si>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</si>
  <si>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</si>
  <si>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</si>
  <si>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</si>
  <si>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</si>
  <si>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</si>
  <si>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</si>
  <si>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</si>
  <si>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</si>
  <si>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</si>
  <si>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</si>
  <si>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</si>
  <si>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</si>
  <si>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</si>
  <si>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</si>
  <si>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</si>
  <si>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</si>
  <si>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</si>
  <si>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</si>
  <si>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</si>
  <si>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</si>
  <si>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</si>
  <si>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</si>
  <si>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</si>
  <si>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</si>
  <si>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</si>
  <si>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</si>
  <si>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</si>
  <si>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</si>
  <si>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</si>
  <si>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</si>
  <si>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</si>
  <si>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</si>
  <si>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</si>
  <si>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</si>
  <si>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</si>
  <si>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</si>
  <si>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</si>
  <si>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</si>
  <si>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</si>
  <si>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</si>
  <si>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</si>
  <si>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</si>
  <si>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</si>
  <si>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</si>
  <si>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</si>
  <si>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</si>
  <si>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</si>
  <si>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</si>
  <si>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</si>
  <si>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</si>
  <si>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</si>
  <si>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</si>
  <si>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</si>
  <si>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</si>
  <si>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</si>
  <si>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</si>
  <si>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</si>
  <si>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</si>
  <si>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</si>
  <si>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</si>
  <si>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</si>
  <si>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</si>
  <si>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</si>
  <si>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</si>
  <si>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</si>
  <si>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</si>
  <si>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</si>
  <si>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</si>
  <si>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</si>
  <si>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</si>
  <si>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</si>
  <si>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</si>
  <si>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</si>
  <si>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</si>
  <si>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</si>
  <si>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</si>
  <si>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</si>
  <si>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</si>
  <si>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</si>
  <si>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</si>
  <si>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</si>
  <si>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</si>
  <si>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</si>
  <si>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</si>
  <si>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</si>
  <si>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</si>
  <si>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</si>
  <si>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</si>
  <si>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</si>
  <si>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</si>
  <si>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</si>
  <si>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</si>
  <si>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</si>
  <si>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</si>
  <si>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</si>
  <si>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</si>
  <si>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</si>
  <si>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</si>
  <si>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</si>
  <si>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</si>
  <si>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</si>
  <si>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</si>
  <si>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</si>
  <si>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</si>
  <si>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</si>
  <si>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</si>
  <si>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</si>
  <si>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</si>
  <si>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</si>
  <si>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</si>
  <si>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</si>
  <si>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</si>
  <si>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</si>
  <si>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</si>
  <si>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</si>
  <si>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</si>
  <si>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</si>
  <si>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</si>
  <si>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</si>
  <si>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</si>
  <si>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</si>
  <si>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</si>
  <si>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</si>
  <si>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</si>
  <si>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</si>
  <si>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</si>
  <si>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</si>
  <si>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</si>
  <si>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</si>
  <si>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</si>
  <si>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</si>
  <si>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</si>
  <si>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</si>
  <si>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</si>
  <si>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</si>
  <si>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</si>
  <si>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</si>
  <si>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</si>
  <si>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</si>
  <si>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</si>
  <si>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</si>
  <si>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</si>
  <si>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</si>
  <si>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</si>
  <si>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</si>
  <si>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</si>
  <si>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</si>
  <si>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</si>
  <si>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</si>
  <si>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</si>
  <si>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</si>
  <si>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</si>
  <si>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</si>
  <si>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</si>
  <si>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</si>
  <si>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</si>
  <si>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</si>
  <si>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</si>
  <si>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</si>
  <si>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</si>
  <si>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</si>
  <si>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</si>
  <si>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</si>
  <si>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</si>
  <si>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</si>
  <si>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</si>
  <si>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</si>
  <si>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</si>
  <si>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</si>
  <si>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</si>
  <si>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</si>
  <si>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</si>
  <si>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</si>
  <si>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</si>
  <si>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</si>
  <si>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</si>
  <si>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</si>
  <si>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</si>
  <si>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</si>
  <si>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</si>
  <si>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</si>
  <si>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</si>
  <si>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</si>
  <si>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</si>
  <si>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</si>
  <si>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</si>
  <si>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</si>
  <si>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</si>
  <si>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</si>
  <si>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</si>
  <si>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</si>
  <si>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</si>
  <si>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</si>
  <si>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</si>
  <si>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</si>
  <si>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</si>
  <si>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</si>
  <si>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</si>
  <si>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</si>
  <si>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</si>
  <si>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</si>
  <si>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</si>
  <si>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</si>
  <si>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</si>
  <si>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</si>
  <si>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</si>
  <si>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</si>
  <si>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</si>
  <si>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</si>
  <si>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</si>
  <si>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</si>
  <si>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</si>
  <si>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</si>
  <si>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</si>
  <si>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</si>
  <si>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</si>
  <si>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</si>
  <si>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</si>
  <si>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</si>
  <si>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</si>
  <si>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</si>
  <si>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</si>
  <si>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</si>
  <si>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</si>
  <si>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</si>
  <si>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</si>
  <si>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</si>
  <si>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</si>
  <si>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</si>
  <si>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</si>
  <si>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</si>
  <si>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</si>
  <si>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</si>
  <si>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</si>
  <si>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</si>
  <si>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</si>
  <si>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</si>
  <si>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</si>
  <si>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</si>
  <si>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</si>
  <si>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</si>
  <si>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</si>
  <si>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</si>
  <si>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</si>
  <si>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</si>
  <si>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</si>
  <si>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</si>
  <si>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</si>
  <si>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</si>
  <si>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</si>
  <si>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</si>
  <si>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</si>
  <si>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</si>
  <si>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</si>
  <si>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</si>
  <si>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</si>
  <si>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</si>
  <si>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</si>
  <si>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</si>
  <si>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</si>
  <si>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</si>
  <si>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</si>
  <si>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</si>
  <si>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</si>
  <si>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</si>
  <si>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</si>
  <si>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</si>
  <si>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</si>
  <si>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</si>
  <si>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</si>
  <si>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</si>
  <si>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</si>
  <si>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</si>
  <si>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</si>
  <si>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</si>
  <si>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</si>
  <si>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</si>
  <si>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</si>
  <si>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</si>
  <si>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</si>
  <si>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</si>
  <si>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</si>
  <si>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</si>
  <si>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</si>
  <si>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</si>
  <si>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</si>
  <si>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</si>
  <si>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</si>
  <si>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</si>
  <si>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</si>
  <si>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</si>
  <si>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</si>
  <si>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</si>
  <si>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</si>
  <si>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</si>
  <si>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</si>
  <si>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</si>
  <si>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</si>
  <si>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</si>
  <si>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</si>
  <si>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</si>
  <si>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</si>
  <si>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</si>
  <si>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</si>
  <si>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</si>
  <si>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</si>
  <si>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</si>
  <si>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</si>
  <si>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</si>
  <si>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</si>
  <si>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</si>
  <si>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</si>
  <si>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</si>
  <si>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</si>
  <si>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</si>
  <si>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</si>
  <si>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</si>
  <si>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</si>
  <si>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</si>
  <si>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</si>
  <si>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</si>
  <si>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</si>
  <si>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</si>
  <si>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</si>
  <si>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</si>
  <si>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</si>
  <si>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</si>
  <si>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</si>
  <si>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</si>
  <si>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</si>
  <si>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</si>
  <si>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</si>
  <si>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</si>
  <si>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</si>
  <si>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</si>
  <si>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</si>
  <si>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</si>
  <si>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</si>
  <si>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</si>
  <si>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</si>
  <si>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</si>
  <si>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</si>
  <si>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</si>
  <si>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</si>
  <si>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</si>
  <si>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</si>
  <si>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</si>
  <si>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</si>
  <si>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</si>
  <si>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</si>
  <si>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</si>
  <si>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</si>
  <si>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</si>
  <si>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</si>
  <si>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</si>
  <si>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</si>
  <si>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</si>
  <si>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</si>
  <si>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</si>
  <si>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</si>
  <si>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</si>
  <si>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</si>
  <si>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</si>
  <si>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</si>
  <si>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</si>
  <si>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</si>
  <si>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</si>
  <si>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</si>
  <si>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</si>
  <si>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</si>
  <si>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</si>
  <si>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</si>
  <si>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</si>
  <si>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</si>
  <si>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</si>
  <si>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</si>
  <si>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</si>
  <si>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</si>
  <si>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</si>
  <si>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</si>
  <si>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</si>
  <si>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</si>
  <si>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</si>
  <si>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</si>
  <si>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</si>
  <si>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</si>
  <si>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</si>
  <si>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</si>
  <si>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</si>
  <si>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</si>
  <si>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</si>
  <si>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</si>
  <si>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</si>
  <si>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</si>
  <si>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</si>
  <si>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</si>
  <si>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</si>
  <si>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</si>
  <si>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</si>
  <si>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</si>
  <si>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</si>
  <si>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</si>
  <si>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</si>
  <si>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</si>
  <si>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</si>
  <si>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</si>
  <si>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</si>
  <si>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</si>
  <si>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</si>
  <si>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</si>
  <si>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</si>
  <si>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</si>
  <si>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</si>
  <si>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</si>
  <si>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</si>
  <si>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</si>
  <si>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</si>
  <si>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</si>
  <si>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</si>
  <si>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</si>
  <si>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</si>
  <si>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</si>
  <si>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</si>
  <si>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</si>
  <si>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</si>
  <si>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</si>
  <si>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</si>
  <si>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</si>
  <si>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</si>
  <si>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</si>
  <si>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</si>
  <si>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</si>
  <si>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</si>
  <si>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</si>
  <si>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</si>
  <si>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</si>
  <si>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</si>
  <si>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</si>
  <si>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</si>
  <si>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</si>
  <si>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</si>
  <si>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</si>
  <si>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</si>
  <si>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</si>
  <si>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</si>
  <si>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</si>
  <si>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</si>
  <si>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</si>
  <si>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</si>
  <si>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</si>
  <si>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</si>
  <si>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</si>
  <si>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</si>
  <si>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</si>
  <si>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</si>
  <si>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</si>
  <si>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</si>
  <si>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</si>
  <si>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</si>
  <si>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</si>
  <si>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</si>
  <si>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</si>
  <si>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</si>
  <si>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</si>
  <si>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</si>
  <si>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</si>
  <si>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</si>
  <si>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</si>
  <si>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</si>
  <si>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</si>
  <si>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</si>
  <si>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</si>
  <si>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</si>
  <si>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</si>
  <si>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</si>
  <si>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</si>
  <si>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</si>
  <si>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</si>
  <si>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</si>
  <si>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</si>
  <si>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</si>
  <si>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</si>
  <si>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</si>
  <si>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</si>
  <si>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</si>
  <si>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</si>
  <si>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</si>
  <si>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</si>
  <si>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</si>
  <si>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</si>
  <si>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</si>
  <si>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</si>
  <si>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</si>
  <si>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</si>
  <si>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</si>
  <si>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</si>
  <si>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</si>
  <si>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</si>
  <si>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</si>
  <si>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</si>
  <si>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</si>
  <si>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</si>
  <si>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</si>
  <si>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</si>
  <si>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</si>
  <si>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</si>
  <si>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</si>
  <si>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</si>
  <si>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</si>
  <si>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</si>
  <si>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</si>
  <si>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</si>
  <si>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</si>
  <si>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</si>
  <si>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</si>
  <si>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</si>
  <si>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</si>
  <si>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</si>
  <si>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</si>
  <si>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</si>
  <si>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</si>
  <si>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</si>
  <si>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</si>
  <si>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</si>
  <si>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</si>
  <si>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</si>
  <si>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</si>
  <si>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</si>
  <si>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</si>
  <si>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</si>
  <si>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</si>
  <si>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</si>
  <si>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</si>
  <si>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</si>
  <si>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</si>
  <si>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</si>
  <si>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</si>
  <si>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</si>
  <si>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</si>
  <si>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</si>
  <si>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</si>
  <si>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</si>
  <si>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</si>
  <si>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</si>
  <si>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</si>
  <si>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</si>
  <si>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</si>
  <si>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</si>
  <si>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</si>
  <si>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</si>
  <si>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</si>
  <si>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</si>
  <si>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</si>
  <si>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</si>
  <si>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</si>
  <si>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</si>
  <si>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</si>
  <si>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</si>
  <si>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</si>
  <si>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</si>
  <si>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</si>
  <si>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</si>
  <si>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</si>
  <si>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</si>
  <si>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</si>
  <si>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</si>
  <si>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</si>
  <si>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</si>
  <si>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</si>
  <si>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</si>
  <si>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</si>
  <si>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</si>
  <si>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</si>
  <si>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</si>
  <si>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</si>
  <si>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</si>
  <si>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</si>
  <si>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</si>
  <si>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</si>
  <si>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</si>
  <si>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</si>
  <si>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</si>
  <si>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</si>
  <si>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</si>
  <si>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</si>
  <si>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</si>
  <si>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</si>
  <si>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</si>
  <si>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</si>
  <si>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</si>
  <si>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</si>
  <si>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</si>
  <si>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</si>
  <si>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</si>
  <si>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</si>
  <si>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</si>
  <si>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</si>
  <si>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</si>
  <si>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</si>
  <si>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</si>
  <si>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</si>
  <si>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</si>
  <si>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</si>
  <si>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</si>
  <si>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</si>
  <si>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</si>
  <si>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</si>
  <si>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</si>
  <si>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</si>
  <si>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</si>
  <si>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</si>
  <si>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</si>
  <si>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</si>
  <si>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</si>
  <si>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</si>
  <si>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</si>
  <si>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</si>
  <si>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</si>
  <si>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</si>
  <si>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</si>
  <si>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</si>
  <si>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</si>
  <si>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</si>
  <si>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</si>
  <si>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</si>
  <si>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</si>
  <si>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</si>
  <si>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</si>
  <si>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</si>
  <si>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</si>
  <si>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</si>
  <si>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</si>
  <si>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</si>
  <si>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</si>
  <si>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</si>
  <si>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</si>
  <si>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</si>
  <si>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</si>
  <si>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</si>
  <si>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</si>
  <si>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</si>
  <si>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</si>
  <si>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</si>
  <si>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</si>
  <si>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</si>
  <si>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</si>
  <si>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</si>
  <si>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</si>
  <si>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</si>
  <si>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</si>
  <si>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</si>
  <si>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</si>
  <si>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</si>
  <si>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</si>
  <si>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</si>
  <si>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</si>
  <si>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</si>
  <si>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</si>
  <si>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</si>
  <si>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</si>
  <si>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</si>
  <si>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</si>
  <si>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</si>
  <si>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</si>
  <si>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</si>
  <si>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</si>
  <si>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</si>
  <si>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</si>
  <si>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</si>
  <si>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</si>
  <si>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</si>
  <si>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</si>
  <si>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</si>
  <si>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</si>
  <si>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</si>
  <si>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</si>
  <si>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</si>
  <si>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</si>
  <si>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</si>
  <si>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</si>
  <si>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</si>
  <si>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</si>
  <si>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</si>
  <si>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</si>
  <si>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</si>
  <si>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</si>
  <si>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</si>
  <si>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</si>
  <si>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</si>
  <si>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</si>
  <si>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</si>
  <si>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</si>
  <si>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</si>
  <si>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</si>
  <si>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</si>
  <si>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</si>
  <si>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</si>
  <si>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</si>
  <si>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</si>
  <si>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</si>
  <si>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</si>
  <si>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</si>
  <si>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</si>
  <si>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</si>
  <si>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</si>
  <si>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</si>
  <si>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</si>
  <si>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</si>
  <si>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</si>
  <si>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</si>
  <si>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</si>
  <si>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</si>
  <si>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</si>
  <si>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</si>
  <si>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</si>
  <si>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</si>
  <si>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</si>
  <si>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</si>
  <si>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</si>
  <si>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</si>
  <si>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</si>
  <si>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</si>
  <si>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</si>
  <si>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</si>
  <si>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</si>
  <si>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</si>
  <si>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</si>
  <si>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</si>
  <si>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</si>
  <si>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</si>
  <si>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</si>
  <si>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</si>
  <si>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</si>
  <si>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</si>
  <si>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</si>
  <si>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</si>
  <si>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</si>
  <si>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</si>
  <si>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</si>
  <si>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</si>
  <si>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</si>
  <si>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</si>
  <si>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</si>
  <si>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</si>
  <si>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</si>
  <si>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</si>
  <si>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</si>
  <si>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</si>
  <si>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</si>
  <si>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</si>
  <si>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</si>
  <si>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</si>
  <si>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</si>
  <si>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</si>
  <si>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</si>
  <si>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</si>
  <si>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</si>
  <si>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</si>
  <si>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</si>
  <si>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</si>
  <si>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</si>
  <si>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</si>
  <si>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</si>
  <si>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</si>
  <si>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</si>
  <si>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</si>
  <si>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</si>
  <si>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</si>
  <si>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</si>
  <si>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</si>
  <si>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</si>
  <si>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</si>
  <si>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</si>
  <si>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</si>
  <si>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</si>
  <si>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</si>
  <si>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</si>
  <si>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</si>
  <si>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</si>
  <si>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</si>
  <si>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</si>
  <si>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</si>
  <si>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</si>
  <si>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</si>
  <si>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</si>
  <si>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</si>
  <si>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</si>
  <si>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</si>
  <si>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</si>
  <si>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</si>
  <si>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</si>
  <si>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</si>
  <si>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</si>
  <si>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</si>
  <si>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</si>
  <si>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</si>
  <si>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</si>
  <si>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</si>
  <si>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</si>
  <si>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</si>
  <si>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</si>
  <si>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</si>
  <si>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</si>
  <si>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</si>
  <si>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</si>
  <si>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</si>
  <si>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</si>
  <si>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</si>
  <si>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</si>
  <si>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</si>
  <si>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</si>
  <si>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</si>
  <si>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</si>
  <si>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</si>
  <si>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</si>
  <si>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</si>
  <si>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</si>
  <si>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</si>
  <si>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</si>
  <si>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</si>
  <si>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</si>
  <si>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</si>
  <si>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</si>
  <si>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</si>
  <si>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</si>
  <si>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</si>
  <si>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</si>
  <si>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</si>
  <si>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</si>
  <si>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</si>
  <si>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</si>
  <si>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</si>
  <si>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</si>
  <si>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</si>
  <si>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</si>
  <si>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</si>
  <si>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</si>
  <si>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</si>
  <si>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</si>
  <si>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</si>
  <si>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</si>
  <si>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</si>
  <si>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</si>
  <si>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</si>
  <si>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</si>
  <si>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</si>
  <si>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</si>
  <si>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</si>
  <si>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</si>
  <si>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</si>
  <si>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</si>
  <si>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</si>
  <si>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</si>
  <si>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</si>
  <si>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</si>
  <si>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</si>
  <si>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</si>
  <si>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</si>
  <si>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</si>
  <si>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</si>
  <si>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</si>
  <si>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</si>
  <si>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</si>
  <si>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</si>
  <si>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</si>
  <si>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</si>
  <si>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</si>
  <si>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</si>
  <si>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</si>
  <si>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</si>
  <si>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</si>
  <si>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</si>
  <si>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</si>
  <si>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</si>
  <si>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</si>
  <si>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</si>
  <si>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</si>
  <si>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</si>
  <si>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</si>
  <si>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</si>
  <si>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</si>
  <si>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</si>
  <si>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</si>
  <si>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</si>
  <si>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</si>
  <si>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</si>
  <si>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</si>
  <si>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</si>
  <si>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</si>
  <si>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</si>
  <si>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</si>
  <si>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</si>
  <si>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</si>
  <si>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</si>
  <si>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</si>
  <si>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</si>
  <si>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</si>
  <si>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</si>
  <si>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</si>
  <si>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</si>
  <si>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</si>
  <si>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</si>
  <si>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</si>
  <si>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</si>
  <si>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</si>
  <si>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</si>
  <si>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</si>
  <si>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</si>
  <si>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</si>
  <si>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</si>
  <si>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</si>
  <si>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</si>
  <si>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</si>
  <si>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</si>
  <si>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</si>
  <si>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</si>
  <si>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</si>
  <si>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</si>
  <si>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</si>
  <si>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</si>
  <si>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</si>
  <si>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</si>
  <si>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</si>
  <si>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</si>
  <si>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</si>
  <si>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</si>
  <si>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</si>
  <si>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</si>
  <si>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</si>
  <si>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</si>
  <si>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</si>
  <si>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</si>
  <si>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</si>
  <si>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</si>
  <si>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</si>
  <si>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</si>
  <si>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</si>
  <si>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</si>
  <si>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</si>
  <si>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</si>
  <si>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</si>
  <si>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</si>
  <si>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</si>
  <si>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</si>
  <si>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</si>
  <si>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</si>
  <si>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</si>
  <si>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</si>
  <si>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</si>
  <si>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</si>
  <si>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</si>
  <si>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</si>
  <si>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</si>
  <si>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</si>
  <si>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</si>
  <si>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</si>
  <si>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</si>
  <si>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</si>
  <si>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</si>
  <si>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</si>
  <si>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</si>
  <si>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</si>
  <si>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</si>
  <si>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</si>
  <si>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</si>
  <si>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</si>
  <si>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</si>
  <si>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</si>
  <si>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</si>
  <si>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</si>
  <si>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</si>
  <si>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</si>
  <si>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</si>
  <si>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</si>
  <si>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</si>
  <si>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</si>
  <si>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</si>
  <si>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</si>
  <si>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</si>
  <si>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</si>
  <si>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</si>
  <si>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</si>
  <si>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</si>
  <si>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</si>
  <si>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</si>
  <si>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</si>
  <si>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</si>
  <si>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</si>
  <si>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</si>
  <si>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</si>
  <si>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</si>
  <si>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</si>
  <si>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</si>
  <si>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</si>
  <si>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</si>
  <si>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</si>
  <si>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</si>
  <si>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</si>
  <si>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</si>
  <si>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</si>
  <si>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</si>
  <si>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</si>
  <si>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</si>
  <si>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</si>
  <si>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</si>
  <si>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</si>
  <si>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</si>
  <si>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</si>
  <si>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</si>
  <si>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</si>
  <si>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</si>
  <si>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</si>
  <si>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</si>
  <si>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</si>
  <si>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</si>
  <si>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</si>
  <si>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</si>
  <si>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</si>
  <si>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</si>
  <si>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</si>
  <si>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</si>
  <si>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</si>
  <si>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</si>
  <si>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</si>
  <si>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</si>
  <si>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</si>
  <si>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</si>
  <si>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</si>
  <si>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</si>
  <si>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</si>
  <si>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</si>
  <si>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</si>
  <si>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</si>
  <si>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</si>
  <si>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</si>
  <si>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</si>
  <si>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</si>
  <si>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</si>
  <si>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</si>
  <si>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</si>
  <si>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</si>
  <si>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</si>
  <si>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</si>
  <si>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</si>
  <si>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</si>
  <si>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</si>
  <si>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</si>
  <si>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</si>
  <si>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</si>
  <si>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</si>
  <si>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</si>
  <si>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</si>
  <si>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</si>
  <si>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</si>
  <si>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</si>
  <si>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</si>
  <si>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</si>
  <si>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</si>
  <si>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</si>
  <si>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</si>
  <si>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</si>
  <si>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</si>
  <si>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</si>
  <si>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</si>
  <si>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</si>
  <si>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</si>
  <si>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</si>
  <si>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</si>
  <si>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</si>
  <si>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</si>
  <si>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</si>
  <si>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</si>
  <si>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</si>
  <si>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</si>
  <si>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</si>
  <si>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</si>
  <si>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</si>
  <si>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</si>
  <si>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</si>
  <si>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</si>
  <si>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</si>
  <si>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</si>
  <si>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</si>
  <si>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</si>
  <si>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</si>
  <si>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</si>
  <si>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</si>
  <si>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</si>
  <si>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</si>
  <si>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</si>
  <si>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</si>
  <si>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</si>
  <si>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</si>
  <si>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</si>
  <si>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</si>
  <si>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</si>
  <si>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</si>
  <si>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</si>
  <si>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</si>
  <si>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</si>
  <si>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</si>
  <si>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</si>
  <si>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</si>
  <si>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</si>
  <si>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</si>
  <si>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</si>
  <si>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</si>
  <si>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</si>
  <si>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</si>
  <si>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</si>
  <si>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</si>
  <si>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</si>
  <si>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</si>
  <si>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</si>
  <si>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</si>
  <si>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</si>
  <si>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</si>
  <si>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</si>
  <si>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</si>
  <si>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</si>
  <si>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</si>
  <si>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</si>
  <si>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</si>
  <si>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</si>
  <si>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</si>
  <si>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</si>
  <si>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</si>
  <si>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</si>
  <si>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</si>
  <si>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</si>
  <si>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</si>
  <si>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</si>
  <si>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</si>
  <si>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</si>
  <si>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</si>
  <si>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</si>
  <si>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</si>
  <si>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</si>
  <si>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</si>
  <si>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</si>
  <si>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</si>
  <si>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</si>
  <si>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</si>
  <si>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</si>
  <si>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</si>
  <si>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</si>
  <si>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</si>
  <si>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</si>
  <si>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</si>
  <si>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</si>
  <si>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</si>
  <si>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</si>
  <si>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</si>
  <si>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</si>
  <si>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</si>
  <si>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</si>
  <si>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</si>
  <si>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</si>
  <si>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</si>
  <si>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</si>
  <si>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</si>
  <si>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</si>
  <si>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</si>
  <si>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</si>
  <si>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</si>
  <si>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</si>
  <si>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</si>
  <si>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</si>
  <si>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</si>
  <si>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</si>
  <si>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</si>
  <si>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</si>
  <si>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</si>
  <si>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</si>
  <si>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</si>
  <si>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</si>
  <si>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</si>
  <si>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</si>
  <si>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</si>
  <si>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</si>
  <si>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</si>
  <si>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</si>
  <si>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</si>
  <si>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</si>
  <si>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</si>
  <si>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</si>
  <si>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</si>
  <si>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</si>
  <si>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</si>
  <si>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</si>
  <si>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</si>
  <si>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</si>
  <si>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</si>
  <si>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</si>
  <si>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</si>
  <si>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</si>
  <si>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</si>
  <si>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</si>
  <si>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</si>
  <si>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</si>
  <si>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</si>
  <si>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</si>
  <si>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</si>
  <si>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</si>
  <si>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</si>
  <si>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</si>
  <si>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</si>
  <si>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</si>
  <si>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</si>
  <si>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</si>
  <si>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</si>
  <si>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</si>
  <si>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</si>
  <si>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</si>
  <si>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</si>
  <si>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</si>
  <si>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</si>
  <si>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</si>
  <si>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</si>
  <si>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</si>
  <si>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</si>
  <si>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</si>
  <si>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</si>
  <si>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</si>
  <si>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</si>
  <si>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</si>
  <si>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</si>
  <si>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</si>
  <si>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</si>
  <si>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</si>
  <si>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</si>
  <si>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</si>
  <si>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</si>
  <si>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</si>
  <si>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</si>
  <si>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</si>
  <si>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</si>
  <si>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</si>
  <si>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</si>
  <si>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</si>
  <si>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</si>
  <si>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</si>
  <si>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</si>
  <si>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</si>
  <si>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</si>
  <si>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</si>
  <si>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</si>
  <si>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</si>
  <si>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</si>
  <si>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</si>
  <si>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</si>
  <si>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</si>
  <si>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</si>
  <si>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</si>
  <si>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</si>
  <si>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</si>
  <si>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</si>
  <si>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</si>
  <si>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</si>
  <si>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</si>
  <si>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</si>
  <si>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</si>
  <si>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</si>
  <si>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</si>
  <si>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</si>
  <si>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</si>
  <si>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</si>
  <si>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</si>
  <si>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</si>
  <si>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</si>
  <si>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</si>
  <si>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</si>
  <si>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</si>
  <si>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</si>
  <si>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</si>
  <si>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</si>
  <si>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</si>
  <si>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</si>
  <si>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</si>
  <si>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</si>
  <si>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</si>
  <si>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</si>
  <si>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</si>
  <si>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</si>
  <si>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</si>
  <si>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</si>
  <si>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</si>
  <si>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</si>
  <si>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</si>
  <si>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</si>
  <si>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</si>
  <si>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</si>
  <si>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</si>
  <si>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</si>
  <si>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</si>
  <si>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</si>
  <si>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</si>
  <si>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</si>
  <si>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</si>
  <si>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</si>
  <si>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</si>
  <si>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</si>
  <si>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</si>
  <si>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</si>
  <si>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</si>
  <si>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</si>
  <si>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</si>
  <si>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</si>
  <si>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</si>
  <si>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</si>
  <si>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</si>
  <si>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</si>
  <si>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</si>
  <si>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</si>
  <si>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</si>
  <si>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</si>
  <si>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</si>
  <si>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</si>
  <si>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</si>
  <si>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</si>
  <si>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</si>
  <si>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</si>
  <si>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</si>
  <si>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</si>
  <si>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</si>
  <si>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</si>
  <si>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</si>
  <si>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</si>
  <si>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</si>
  <si>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</si>
  <si>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</si>
  <si>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</si>
  <si>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</si>
  <si>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</si>
  <si>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</si>
  <si>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</si>
  <si>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</si>
  <si>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</si>
  <si>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</si>
  <si>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</si>
  <si>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</si>
  <si>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</si>
  <si>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</si>
  <si>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</si>
  <si>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</si>
  <si>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</si>
  <si>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</si>
  <si>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</si>
  <si>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</si>
  <si>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</si>
  <si>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</si>
  <si>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</si>
  <si>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</si>
  <si>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</si>
  <si>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</si>
  <si>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</si>
  <si>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</si>
  <si>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</si>
  <si>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</si>
  <si>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</si>
  <si>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</si>
  <si>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</si>
  <si>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</si>
  <si>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</si>
  <si>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</si>
  <si>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</si>
  <si>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</si>
  <si>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</si>
  <si>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</si>
  <si>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</si>
  <si>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</si>
  <si>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</si>
  <si>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</si>
  <si>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</si>
  <si>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</si>
  <si>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</si>
  <si>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</si>
  <si>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</si>
  <si>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</si>
  <si>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</si>
  <si>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</si>
  <si>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</si>
  <si>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</si>
  <si>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</si>
  <si>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</si>
  <si>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</si>
  <si>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</si>
  <si>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</si>
  <si>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</si>
  <si>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</si>
  <si>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</si>
  <si>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</si>
  <si>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</si>
  <si>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</si>
  <si>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</si>
  <si>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</si>
  <si>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</si>
  <si>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</si>
  <si>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</si>
  <si>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</si>
  <si>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</si>
  <si>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</si>
  <si>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</si>
  <si>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</si>
  <si>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</si>
  <si>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</si>
  <si>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</si>
  <si>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</si>
  <si>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</si>
  <si>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</si>
  <si>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</si>
  <si>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</si>
  <si>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</si>
  <si>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</si>
  <si>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</si>
  <si>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</si>
  <si>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</si>
  <si>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</si>
  <si>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</si>
  <si>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</si>
  <si>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</si>
  <si>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</si>
  <si>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</si>
  <si>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</si>
  <si>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</si>
  <si>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</si>
  <si>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</si>
  <si>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</si>
  <si>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</si>
  <si>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</si>
  <si>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</si>
  <si>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</si>
  <si>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</si>
  <si>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</si>
  <si>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</si>
  <si>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</si>
  <si>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</si>
  <si>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</si>
  <si>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</si>
  <si>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</si>
  <si>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</si>
  <si>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</si>
  <si>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</si>
  <si>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</si>
  <si>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</si>
  <si>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</si>
  <si>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</si>
  <si>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</si>
  <si>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</si>
  <si>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</si>
  <si>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</si>
  <si>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</si>
  <si>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</si>
  <si>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</si>
  <si>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</si>
  <si>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</si>
  <si>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</si>
  <si>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</si>
  <si>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</si>
  <si>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</si>
  <si>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</si>
  <si>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</si>
  <si>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</si>
  <si>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</si>
  <si>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</si>
  <si>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</si>
  <si>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</si>
  <si>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</si>
  <si>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</si>
  <si>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</si>
  <si>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</si>
  <si>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</si>
  <si>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</si>
  <si>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</si>
  <si>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</si>
  <si>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</si>
  <si>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</si>
  <si>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</si>
  <si>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</si>
  <si>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</si>
  <si>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</si>
  <si>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</si>
  <si>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</si>
  <si>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</si>
  <si>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</si>
  <si>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</si>
  <si>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</si>
  <si>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</si>
  <si>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</si>
  <si>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</si>
  <si>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</si>
  <si>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</si>
  <si>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</si>
  <si>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</si>
  <si>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</si>
  <si>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</si>
  <si>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</si>
  <si>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</si>
  <si>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</si>
  <si>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</si>
  <si>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</si>
  <si>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</si>
  <si>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</si>
  <si>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</si>
  <si>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</si>
  <si>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</si>
  <si>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</si>
  <si>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</si>
  <si>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</si>
  <si>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</si>
  <si>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</si>
  <si>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</si>
  <si>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</si>
  <si>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</si>
  <si>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</si>
  <si>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</si>
  <si>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</si>
  <si>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</si>
  <si>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</si>
  <si>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</si>
  <si>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</si>
  <si>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</si>
  <si>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</si>
  <si>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</si>
  <si>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</si>
  <si>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</si>
  <si>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</si>
  <si>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</si>
  <si>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</si>
  <si>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</si>
  <si>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</si>
  <si>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</si>
  <si>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</si>
  <si>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</si>
  <si>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</si>
  <si>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</si>
  <si>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</si>
  <si>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</si>
  <si>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</si>
  <si>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</si>
  <si>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</si>
  <si>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</si>
  <si>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</si>
  <si>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</si>
  <si>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</si>
  <si>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</si>
  <si>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</si>
  <si>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</si>
  <si>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</si>
  <si>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</si>
  <si>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</si>
  <si>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</si>
  <si>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</si>
  <si>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</si>
  <si>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</si>
  <si>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</si>
  <si>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</si>
  <si>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</si>
  <si>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</si>
  <si>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</si>
  <si>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</si>
  <si>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</si>
  <si>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</si>
  <si>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</si>
  <si>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</si>
  <si>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</si>
  <si>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</si>
  <si>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</si>
  <si>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</si>
  <si>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</si>
  <si>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</si>
  <si>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</si>
  <si>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</si>
  <si>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</si>
  <si>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</si>
  <si>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</si>
  <si>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</si>
  <si>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</si>
  <si>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</si>
  <si>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</si>
  <si>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</si>
  <si>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</si>
  <si>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</si>
  <si>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</si>
  <si>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</si>
  <si>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</si>
  <si>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</si>
  <si>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</si>
  <si>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</si>
  <si>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</si>
  <si>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</si>
  <si>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</si>
  <si>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</si>
  <si>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</si>
  <si>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</si>
  <si>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</si>
  <si>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</si>
  <si>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</si>
  <si>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</si>
  <si>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</si>
  <si>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</si>
  <si>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</si>
  <si>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</si>
  <si>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</si>
  <si>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</si>
  <si>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</si>
  <si>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</si>
  <si>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</si>
  <si>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</si>
  <si>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</si>
  <si>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</si>
  <si>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</si>
  <si>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</si>
  <si>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</si>
  <si>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</si>
  <si>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</si>
  <si>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</si>
  <si>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</si>
  <si>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</si>
  <si>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</si>
  <si>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</si>
  <si>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</si>
  <si>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</si>
  <si>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</si>
  <si>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</si>
  <si>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</si>
  <si>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</si>
  <si>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</si>
  <si>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</si>
  <si>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</si>
  <si>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</si>
  <si>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</si>
  <si>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</si>
  <si>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</si>
  <si>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</si>
  <si>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</si>
  <si>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</si>
  <si>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</si>
  <si>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</si>
  <si>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</si>
  <si>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</si>
  <si>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</si>
  <si>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</si>
  <si>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</si>
  <si>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</si>
  <si>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</si>
  <si>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</si>
  <si>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</si>
  <si>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</si>
  <si>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</si>
  <si>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</si>
  <si>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</si>
  <si>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</si>
  <si>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</si>
  <si>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</si>
  <si>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</si>
  <si>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</si>
  <si>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</si>
  <si>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</si>
  <si>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</si>
  <si>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</si>
  <si>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</si>
  <si>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</si>
  <si>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</si>
  <si>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</si>
  <si>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</si>
  <si>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</si>
  <si>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</si>
  <si>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</si>
  <si>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</si>
  <si>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</si>
  <si>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</si>
  <si>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</si>
  <si>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</si>
  <si>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</si>
  <si>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</si>
  <si>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</si>
  <si>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</si>
  <si>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</si>
  <si>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</si>
  <si>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</si>
  <si>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</si>
  <si>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</si>
  <si>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</si>
  <si>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</si>
  <si>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</si>
  <si>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</si>
  <si>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</si>
  <si>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</si>
  <si>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</si>
  <si>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</si>
  <si>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</si>
  <si>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</si>
  <si>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</si>
  <si>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</si>
  <si>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</si>
  <si>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</si>
  <si>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</si>
  <si>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</si>
  <si>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</si>
  <si>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</si>
  <si>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</si>
  <si>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</si>
  <si>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</si>
  <si>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</si>
  <si>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</si>
  <si>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</si>
  <si>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</si>
  <si>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</si>
  <si>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</si>
  <si>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</si>
  <si>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</si>
  <si>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</si>
  <si>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</si>
  <si>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</si>
  <si>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</si>
  <si>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</si>
  <si>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</si>
  <si>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</si>
  <si>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</si>
  <si>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</si>
  <si>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</si>
  <si>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</si>
  <si>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</si>
  <si>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</si>
  <si>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</si>
  <si>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</si>
  <si>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</si>
  <si>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</si>
  <si>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</si>
  <si>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</si>
  <si>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</si>
  <si>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</si>
  <si>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</si>
  <si>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</si>
  <si>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</si>
  <si>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</si>
  <si>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</si>
  <si>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</si>
  <si>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</si>
  <si>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</si>
  <si>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</si>
  <si>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</si>
  <si>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</si>
  <si>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</si>
  <si>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</si>
  <si>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</si>
  <si>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</si>
  <si>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</si>
  <si>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</si>
  <si>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</si>
  <si>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</si>
  <si>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</si>
  <si>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</si>
  <si>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</si>
  <si>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</si>
  <si>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</si>
  <si>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</si>
  <si>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</si>
  <si>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</si>
  <si>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</si>
  <si>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</si>
  <si>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</si>
  <si>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</si>
  <si>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</si>
  <si>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</si>
  <si>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</si>
  <si>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</si>
  <si>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</si>
  <si>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</si>
  <si>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</si>
  <si>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</si>
  <si>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</si>
  <si>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</si>
  <si>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</si>
  <si>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</si>
  <si>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</si>
  <si>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</si>
  <si>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</si>
  <si>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</si>
  <si>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</si>
  <si>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</si>
  <si>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</si>
  <si>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</si>
  <si>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</si>
  <si>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</si>
  <si>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</si>
  <si>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</si>
  <si>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</si>
  <si>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</si>
  <si>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</si>
  <si>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</si>
  <si>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</si>
  <si>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</si>
  <si>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</si>
  <si>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</si>
  <si>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</si>
  <si>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</si>
  <si>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</si>
  <si>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</si>
  <si>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</si>
  <si>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</si>
  <si>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</si>
  <si>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</si>
  <si>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</si>
  <si>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</si>
  <si>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</si>
  <si>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</si>
  <si>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</si>
  <si>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</si>
  <si>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</si>
  <si>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</si>
  <si>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</si>
  <si>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</si>
  <si>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</si>
  <si>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</si>
  <si>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</si>
  <si>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</si>
  <si>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</si>
  <si>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</si>
  <si>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</si>
  <si>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</si>
  <si>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</si>
  <si>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</si>
  <si>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</si>
  <si>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</si>
  <si>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</si>
  <si>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</si>
  <si>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</si>
  <si>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</si>
  <si>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</si>
  <si>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</si>
  <si>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</si>
  <si>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</si>
  <si>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</si>
  <si>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</si>
  <si>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</si>
  <si>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</si>
  <si>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</si>
  <si>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</si>
  <si>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</si>
  <si>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</si>
  <si>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</si>
  <si>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</si>
  <si>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</si>
  <si>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</si>
  <si>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</si>
  <si>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</si>
  <si>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</si>
  <si>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</si>
  <si>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</si>
  <si>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</si>
  <si>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</si>
  <si>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</si>
  <si>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</si>
  <si>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</si>
  <si>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</si>
  <si>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</si>
  <si>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</si>
  <si>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</si>
  <si>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</si>
  <si>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</si>
  <si>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</si>
  <si>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</si>
  <si>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</si>
  <si>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</si>
  <si>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</si>
  <si>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</si>
  <si>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</si>
  <si>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</si>
  <si>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</si>
  <si>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</si>
  <si>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</si>
  <si>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</si>
  <si>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</si>
  <si>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</si>
  <si>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</si>
  <si>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</si>
  <si>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</si>
  <si>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</si>
  <si>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</si>
  <si>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</si>
  <si>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</si>
  <si>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</si>
  <si>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</si>
  <si>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</si>
  <si>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</si>
  <si>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</si>
  <si>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</si>
  <si>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</si>
  <si>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</si>
  <si>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</si>
  <si>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</si>
  <si>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</si>
  <si>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</si>
  <si>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</si>
  <si>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</si>
  <si>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</si>
  <si>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</si>
  <si>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</si>
  <si>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</si>
  <si>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</si>
  <si>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</si>
  <si>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</si>
  <si>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</si>
  <si>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</si>
  <si>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</si>
  <si>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</si>
  <si>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</si>
  <si>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</si>
  <si>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</si>
  <si>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</si>
  <si>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</si>
  <si>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</si>
  <si>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</si>
  <si>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</si>
  <si>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</si>
  <si>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</si>
  <si>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</si>
  <si>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</si>
  <si>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</si>
  <si>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</si>
  <si>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</si>
  <si>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</si>
  <si>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</si>
  <si>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</si>
  <si>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</si>
  <si>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</si>
  <si>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</si>
  <si>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</si>
  <si>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</si>
  <si>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</si>
  <si>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</si>
  <si>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</si>
  <si>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</si>
  <si>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</si>
  <si>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</si>
  <si>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</si>
  <si>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</si>
  <si>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</si>
  <si>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</si>
  <si>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</si>
  <si>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</si>
  <si>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</si>
  <si>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</si>
  <si>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</si>
  <si>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</si>
  <si>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</si>
  <si>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</si>
  <si>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</si>
  <si>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</si>
  <si>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</si>
  <si>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</si>
  <si>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</si>
  <si>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</si>
  <si>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</si>
  <si>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</si>
  <si>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</si>
  <si>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</si>
  <si>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</si>
  <si>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</si>
  <si>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</si>
  <si>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</si>
  <si>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</si>
  <si>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</si>
  <si>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</si>
  <si>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</si>
  <si>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</si>
  <si>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</si>
  <si>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</si>
  <si>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</si>
  <si>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</si>
  <si>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</si>
  <si>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</si>
  <si>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</si>
  <si>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</si>
  <si>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</si>
  <si>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</si>
  <si>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</si>
  <si>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</si>
  <si>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</si>
  <si>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</si>
  <si>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</si>
  <si>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</si>
  <si>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</si>
  <si>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</si>
  <si>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</si>
  <si>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</si>
  <si>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</si>
  <si>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</si>
  <si>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</si>
  <si>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</si>
  <si>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</si>
  <si>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</si>
  <si>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</si>
  <si>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</si>
  <si>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</si>
  <si>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</si>
  <si>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</si>
  <si>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</si>
  <si>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</si>
  <si>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</si>
  <si>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</si>
  <si>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</si>
  <si>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</si>
  <si>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</si>
  <si>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</si>
  <si>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</si>
  <si>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</si>
  <si>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</si>
  <si>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</si>
  <si>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</si>
  <si>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</si>
  <si>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</si>
  <si>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</si>
  <si>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</si>
  <si>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</si>
  <si>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</si>
  <si>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</si>
  <si>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</si>
  <si>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</si>
  <si>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</si>
  <si>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</si>
  <si>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</si>
  <si>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</si>
  <si>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</si>
  <si>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</si>
  <si>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</si>
  <si>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</si>
  <si>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</si>
  <si>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</si>
  <si>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</si>
  <si>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</si>
  <si>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</si>
  <si>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</si>
  <si>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</si>
  <si>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</si>
  <si>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</si>
  <si>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</si>
  <si>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</si>
  <si>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</si>
  <si>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</si>
  <si>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</si>
  <si>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</si>
  <si>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</si>
  <si>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</si>
  <si>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</si>
  <si>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</si>
  <si>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</si>
  <si>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</si>
  <si>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</si>
  <si>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</si>
  <si>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</si>
  <si>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</si>
  <si>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</si>
  <si>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</si>
  <si>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</si>
  <si>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</si>
  <si>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</si>
  <si>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</si>
  <si>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</si>
  <si>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</si>
  <si>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</si>
  <si>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</si>
  <si>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</si>
  <si>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</si>
  <si>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</si>
  <si>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</si>
  <si>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</si>
  <si>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</si>
  <si>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</si>
  <si>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</si>
  <si>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</si>
  <si>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</si>
  <si>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</si>
  <si>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</si>
  <si>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</si>
  <si>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</si>
  <si>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</si>
  <si>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</si>
  <si>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</si>
  <si>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</si>
  <si>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</si>
  <si>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</si>
  <si>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</si>
  <si>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</si>
  <si>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</si>
  <si>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</si>
  <si>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</si>
  <si>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</si>
  <si>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</si>
  <si>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</si>
  <si>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</si>
  <si>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</si>
  <si>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</si>
  <si>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</si>
  <si>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</si>
  <si>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</si>
  <si>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</si>
  <si>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</si>
  <si>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</si>
  <si>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</si>
  <si>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</si>
  <si>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</si>
  <si>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</si>
  <si>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</si>
  <si>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</si>
  <si>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</si>
  <si>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</si>
  <si>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</si>
  <si>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</si>
  <si>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</si>
  <si>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</si>
  <si>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</si>
  <si>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</si>
  <si>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</si>
  <si>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</si>
  <si>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</si>
  <si>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</si>
  <si>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</si>
  <si>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</si>
  <si>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</si>
  <si>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</si>
  <si>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</si>
  <si>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</si>
  <si>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</si>
  <si>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</si>
  <si>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</si>
  <si>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</si>
  <si>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</si>
  <si>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</si>
  <si>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</si>
  <si>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</si>
  <si>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</si>
  <si>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</si>
  <si>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</si>
  <si>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</si>
  <si>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</si>
  <si>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</si>
  <si>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</si>
  <si>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</si>
  <si>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</si>
  <si>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</si>
  <si>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</si>
  <si>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</si>
  <si>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</si>
  <si>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</si>
  <si>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</si>
  <si>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</si>
  <si>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</si>
  <si>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</si>
  <si>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</si>
  <si>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</si>
  <si>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</si>
  <si>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</si>
  <si>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</si>
  <si>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</si>
  <si>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</si>
  <si>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</si>
  <si>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</si>
  <si>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</si>
  <si>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</si>
  <si>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</si>
  <si>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</si>
  <si>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</si>
  <si>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</si>
  <si>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</si>
  <si>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</si>
  <si>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</si>
  <si>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</si>
  <si>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</si>
  <si>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</si>
  <si>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</si>
  <si>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</si>
  <si>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</si>
  <si>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</si>
  <si>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</si>
  <si>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</si>
  <si>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</si>
  <si>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</si>
  <si>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</si>
  <si>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</si>
  <si>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</si>
  <si>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</si>
  <si>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</si>
  <si>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</si>
  <si>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</si>
  <si>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</si>
  <si>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</si>
  <si>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</si>
  <si>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</si>
  <si>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</si>
  <si>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</si>
  <si>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</si>
  <si>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</si>
  <si>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</si>
  <si>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</si>
  <si>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</si>
  <si>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</si>
  <si>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</si>
  <si>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</si>
  <si>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</si>
  <si>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</si>
  <si>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</si>
  <si>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</si>
  <si>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</si>
  <si>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</si>
  <si>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</si>
  <si>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</si>
  <si>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</si>
  <si>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</si>
  <si>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</si>
  <si>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</si>
  <si>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</si>
  <si>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</si>
  <si>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</si>
  <si>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</si>
  <si>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</si>
  <si>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</si>
  <si>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</si>
  <si>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</si>
  <si>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</si>
  <si>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</si>
  <si>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</si>
  <si>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</si>
  <si>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</si>
  <si>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</si>
  <si>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</si>
  <si>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</si>
  <si>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</si>
  <si>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</si>
  <si>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</si>
  <si>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</si>
  <si>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</si>
  <si>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</si>
  <si>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</si>
  <si>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</si>
  <si>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</si>
  <si>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</si>
  <si>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</si>
  <si>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</si>
  <si>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</si>
  <si>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</si>
  <si>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</si>
  <si>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</si>
  <si>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</si>
  <si>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</si>
  <si>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</si>
  <si>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</si>
  <si>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</si>
  <si>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</si>
  <si>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</si>
  <si>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</si>
  <si>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</si>
  <si>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</si>
  <si>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</si>
  <si>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</si>
  <si>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</si>
  <si>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</si>
  <si>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</si>
  <si>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</si>
  <si>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</si>
  <si>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</si>
  <si>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</si>
  <si>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</si>
  <si>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</si>
  <si>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</si>
  <si>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</si>
  <si>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</si>
  <si>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</si>
  <si>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</si>
  <si>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</si>
  <si>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</si>
  <si>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</si>
  <si>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</si>
  <si>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</si>
  <si>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</si>
  <si>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Engro 7th Floor</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</si>
  <si>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</si>
  <si>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</si>
  <si>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</si>
  <si>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</si>
  <si>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</si>
  <si>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</si>
  <si>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</si>
  <si>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</si>
  <si>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</si>
  <si>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</si>
  <si>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</si>
  <si>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</si>
  <si>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</si>
  <si>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</si>
  <si>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</si>
  <si>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</si>
  <si>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</si>
  <si>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</si>
  <si>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</si>
  <si>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</si>
  <si>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</si>
  <si>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</si>
  <si>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</si>
  <si>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</si>
  <si>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</si>
  <si>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</si>
  <si>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</si>
  <si>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</si>
  <si>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</si>
  <si>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</si>
  <si>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</si>
  <si>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</si>
  <si>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</si>
  <si>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</si>
  <si>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</si>
  <si>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</si>
  <si>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</si>
  <si>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</si>
  <si>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</si>
  <si>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</si>
  <si>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</si>
  <si>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</si>
  <si>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</si>
  <si>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</si>
  <si>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</si>
  <si>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</si>
  <si>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</si>
  <si>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</si>
  <si>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</si>
  <si>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</si>
  <si>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</si>
  <si>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</si>
  <si>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</si>
  <si>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</si>
  <si>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</si>
  <si>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</si>
  <si>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</si>
  <si>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</si>
  <si>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</si>
  <si>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</si>
  <si>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Cash to Majid Insulator in Engro 19th Floor (given to BH)</t>
  </si>
  <si>
    <t>Rs 5 Lac on Mar 24 bill in acc of MSE acc as BH recommended</t>
  </si>
  <si>
    <t>Rs 5 Lac on April 24 bill in acc of MSE acc as BH recommended</t>
  </si>
  <si>
    <t>Rs 5 Lac on May 24 bill in acc of MSE acc as BH recommended</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</si>
  <si>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</si>
  <si>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</si>
  <si>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</si>
  <si>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</si>
  <si>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</si>
  <si>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</si>
  <si>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Online to rafay in rehmat shipping (Online by Adeel)</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</si>
  <si>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</si>
  <si>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</si>
  <si>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</si>
  <si>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</si>
  <si>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</si>
  <si>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</si>
  <si>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</si>
  <si>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</si>
  <si>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</si>
  <si>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</si>
  <si>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</si>
  <si>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</si>
  <si>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</si>
  <si>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</si>
  <si>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</si>
  <si>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</si>
  <si>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</si>
  <si>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</si>
  <si>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</si>
  <si>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</si>
  <si>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</si>
  <si>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</si>
  <si>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</si>
  <si>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</si>
  <si>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</si>
  <si>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</si>
  <si>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</si>
  <si>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</si>
  <si>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</si>
  <si>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</si>
  <si>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</si>
  <si>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</si>
  <si>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</si>
  <si>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</si>
  <si>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</si>
  <si>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</si>
  <si>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</si>
  <si>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</si>
  <si>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</si>
  <si>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</si>
  <si>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</si>
  <si>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</si>
  <si>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</si>
  <si>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</si>
  <si>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</si>
  <si>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</si>
  <si>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</si>
  <si>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</si>
  <si>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</si>
  <si>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</si>
  <si>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</si>
  <si>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</si>
  <si>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</si>
  <si>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</si>
  <si>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Received O/M May 23 Bill</t>
  </si>
  <si>
    <t>sheet purchaseed in BAF from al madina by shahid</t>
  </si>
  <si>
    <t>to mumtaz for misc expenses</t>
  </si>
  <si>
    <t>Irfan, Kamran ahsan</t>
  </si>
  <si>
    <t>Laptop</t>
  </si>
  <si>
    <t>Online to umair for Laptop purchased</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</si>
  <si>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</si>
  <si>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</si>
  <si>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</si>
  <si>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</si>
  <si>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</si>
  <si>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</si>
  <si>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</si>
  <si>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</si>
  <si>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</si>
  <si>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</si>
  <si>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</si>
  <si>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</si>
  <si>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</si>
  <si>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</si>
  <si>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</si>
  <si>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</si>
  <si>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</si>
  <si>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</si>
  <si>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</si>
  <si>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</si>
  <si>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</si>
  <si>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Sheet to Noman ducting (by adeel)</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</si>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</sst>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12" fillId="0" borderId="0" xfId="0" applyFont="1"/>
    <xf numFmtId="0" fontId="12" fillId="13" borderId="0" xfId="0" applyFont="1" applyFill="1"/>
    <xf numFmtId="0" fontId="20" fillId="0" borderId="8" xfId="0" applyFont="1" applyBorder="1" applyAlignment="1">
      <alignment horizontal="left" indent="1"/>
    </xf>
    <xf numFmtId="165" fontId="20" fillId="0" borderId="9" xfId="0" applyNumberFormat="1" applyFont="1" applyBorder="1" applyAlignment="1">
      <alignment vertical="center"/>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5" fillId="10" borderId="1" xfId="0" applyFont="1" applyFill="1" applyBorder="1"/>
    <xf numFmtId="0" fontId="15" fillId="10" borderId="1" xfId="0" applyFont="1" applyFill="1" applyBorder="1" applyAlignment="1">
      <alignment vertical="center"/>
    </xf>
    <xf numFmtId="0" fontId="11" fillId="10" borderId="1" xfId="0" applyFont="1" applyFill="1" applyBorder="1"/>
    <xf numFmtId="165" fontId="15" fillId="10" borderId="1" xfId="1" applyNumberFormat="1" applyFont="1" applyFill="1" applyBorder="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0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09-Jul-24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79.766409490738" createdVersion="5" refreshedVersion="8" minRefreshableVersion="3" recordCount="4199" xr:uid="{00000000-000A-0000-FFFF-FFFF2F000000}">
  <cacheSource type="worksheet">
    <worksheetSource ref="A1:H5583" sheet="Supplier"/>
  </cacheSource>
  <cacheFields count="8">
    <cacheField name="Date" numFmtId="0">
      <sharedItems containsNonDate="0" containsDate="1" containsString="0" containsBlank="1" minDate="2015-11-24T00:00:00" maxDate="2024-07-07T00:00:00" count="139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6T00:00:00"/>
        <d v="2024-06-27T00:00:00"/>
        <d v="2024-06-29T00:00:00"/>
        <d v="2024-07-05T00:00:00"/>
        <d v="2024-07-06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tahiri Masjid"/>
        <s v="Gul Ahmed"/>
        <s v="CITI Bank"/>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82.704175694445" createdVersion="5" refreshedVersion="8" minRefreshableVersion="3" recordCount="20046" xr:uid="{00000000-000A-0000-FFFF-FFFF2E000000}">
  <cacheSource type="worksheet">
    <worksheetSource ref="A1:H20841" sheet="Posting"/>
  </cacheSource>
  <cacheFields count="8">
    <cacheField name="Date" numFmtId="0">
      <sharedItems containsDate="1" containsBlank="1" containsMixedTypes="1" minDate="2013-12-15T00:00:00" maxDate="2024-07-10T00:00:00" count="237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06T00:00:00"/>
        <d v="2024-07-08T00:00:00"/>
        <d v="2024-07-09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4">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DHL office"/>
        <s v="Various sites" u="1"/>
        <s v="psychiatry"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2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35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to BH)"/>
        <s v="Rs 5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rehmat shipping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5 Lac on Mar 24 bill in acc of MSE acc as BH recommended"/>
        <s v="Rs 5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s v="Online to murtaza hassan shah for folding in J outlet (by adeel)"/>
        <s v="to amir for super card for july 24"/>
        <s v="USB purchsed"/>
        <s v="to mumtaz for misc expenses"/>
        <s v="Sheet purchased for J Outlet lahore (online by adeel)"/>
        <s v="Advance to safe and sound (online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s v="misc purchases by Engr ahsan (cash given to jahangeer)"/>
        <s v="Online to m mustaf for EY lunch (online by adeel)"/>
        <s v="misc purchases by talha"/>
        <s v="MCB chq 1973738917 SST Paid for the month of May 24 tot amt = 683,778"/>
        <s v="MCB chq 1973738919"/>
        <s v="Received O/M April 24 Bill"/>
        <s v="Received O/M May 23 Bill"/>
        <s v="received June 20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29"/>
    <x v="13"/>
    <m/>
    <m/>
    <n v="500000"/>
    <n v="-500000"/>
    <s v="Sheet hawala to Sami ducting (from Al madina)"/>
  </r>
  <r>
    <x v="1233"/>
    <x v="130"/>
    <x v="20"/>
    <s v="184"/>
    <n v="69112"/>
    <m/>
    <n v="69112"/>
    <m/>
  </r>
  <r>
    <x v="1233"/>
    <x v="123"/>
    <x v="4"/>
    <s v="21118"/>
    <n v="130000"/>
    <m/>
    <n v="130000"/>
    <m/>
  </r>
  <r>
    <x v="1234"/>
    <x v="129"/>
    <x v="22"/>
    <s v="55470"/>
    <n v="40223"/>
    <m/>
    <n v="40223"/>
    <m/>
  </r>
  <r>
    <x v="1234"/>
    <x v="130"/>
    <x v="22"/>
    <s v="55471"/>
    <n v="10403"/>
    <m/>
    <n v="10403"/>
    <m/>
  </r>
  <r>
    <x v="1234"/>
    <x v="131"/>
    <x v="3"/>
    <s v="6043"/>
    <n v="70329"/>
    <m/>
    <n v="70329"/>
    <m/>
  </r>
  <r>
    <x v="1234"/>
    <x v="122"/>
    <x v="20"/>
    <m/>
    <m/>
    <n v="54293"/>
    <n v="-54293"/>
    <s v="Sheet hawala to noman = Total = 500,000"/>
  </r>
  <r>
    <x v="1234"/>
    <x v="105"/>
    <x v="20"/>
    <m/>
    <m/>
    <n v="214017"/>
    <n v="-214017"/>
    <m/>
  </r>
  <r>
    <x v="1234"/>
    <x v="123"/>
    <x v="20"/>
    <m/>
    <m/>
    <n v="231690"/>
    <n v="-231690"/>
    <m/>
  </r>
  <r>
    <x v="1235"/>
    <x v="98"/>
    <x v="16"/>
    <m/>
    <m/>
    <n v="100000"/>
    <n v="-100000"/>
    <s v="Online by Al madina steel = 300,000"/>
  </r>
  <r>
    <x v="1235"/>
    <x v="129"/>
    <x v="16"/>
    <m/>
    <m/>
    <n v="200000"/>
    <n v="-200000"/>
    <m/>
  </r>
  <r>
    <x v="1235"/>
    <x v="123"/>
    <x v="20"/>
    <s v="185"/>
    <n v="261620"/>
    <m/>
    <n v="261620"/>
    <m/>
  </r>
  <r>
    <x v="1235"/>
    <x v="77"/>
    <x v="20"/>
    <s v="186"/>
    <n v="255098"/>
    <m/>
    <n v="255098"/>
    <m/>
  </r>
  <r>
    <x v="1235"/>
    <x v="132"/>
    <x v="20"/>
    <s v="187"/>
    <n v="195823"/>
    <m/>
    <n v="195823"/>
    <m/>
  </r>
  <r>
    <x v="1236"/>
    <x v="130"/>
    <x v="22"/>
    <m/>
    <m/>
    <n v="1000000"/>
    <n v="-1000000"/>
    <s v="advance given for XLPE insulation deal (chq from adeel chq amt = 1500,000)"/>
  </r>
  <r>
    <x v="1236"/>
    <x v="133"/>
    <x v="22"/>
    <m/>
    <m/>
    <n v="500000"/>
    <n v="-500000"/>
    <s v="advance given for Fire Equipment deal (chq from adeel chq amt = 1500,000)"/>
  </r>
  <r>
    <x v="1236"/>
    <x v="77"/>
    <x v="20"/>
    <m/>
    <m/>
    <n v="255098"/>
    <n v="-255098"/>
    <s v="Sheet to Noman engr (by al madina steel) total amt = 1,175,000"/>
  </r>
  <r>
    <x v="1236"/>
    <x v="102"/>
    <x v="20"/>
    <m/>
    <m/>
    <n v="24451"/>
    <n v="-24451"/>
    <m/>
  </r>
  <r>
    <x v="1236"/>
    <x v="122"/>
    <x v="20"/>
    <m/>
    <m/>
    <n v="37853"/>
    <n v="-37853"/>
    <m/>
  </r>
  <r>
    <x v="1236"/>
    <x v="123"/>
    <x v="20"/>
    <m/>
    <m/>
    <n v="261620"/>
    <n v="-261620"/>
    <m/>
  </r>
  <r>
    <x v="1236"/>
    <x v="130"/>
    <x v="20"/>
    <m/>
    <m/>
    <n v="69112"/>
    <n v="-69112"/>
    <m/>
  </r>
  <r>
    <x v="1236"/>
    <x v="132"/>
    <x v="20"/>
    <m/>
    <m/>
    <n v="195823"/>
    <n v="-195823"/>
    <m/>
  </r>
  <r>
    <x v="1236"/>
    <x v="46"/>
    <x v="20"/>
    <m/>
    <m/>
    <n v="331043"/>
    <n v="-331043"/>
    <m/>
  </r>
  <r>
    <x v="1237"/>
    <x v="46"/>
    <x v="20"/>
    <m/>
    <m/>
    <n v="949640"/>
    <n v="-949640"/>
    <s v="Sheet to Noman ducting (by adeel) amt = 949640"/>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4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8"/>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8"/>
    <x v="9478"/>
    <n v="250000"/>
    <m/>
    <n v="-250000"/>
    <x v="114"/>
  </r>
  <r>
    <x v="2204"/>
    <x v="4"/>
    <x v="811"/>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20"/>
    <x v="9882"/>
    <n v="50000"/>
    <m/>
    <n v="-50000"/>
    <x v="114"/>
  </r>
  <r>
    <x v="2205"/>
    <x v="91"/>
    <x v="474"/>
    <x v="233"/>
    <n v="1000"/>
    <m/>
    <n v="-1000"/>
    <x v="114"/>
  </r>
  <r>
    <x v="2205"/>
    <x v="73"/>
    <x v="2"/>
    <x v="9883"/>
    <n v="1500"/>
    <m/>
    <n v="-1500"/>
    <x v="114"/>
  </r>
  <r>
    <x v="2205"/>
    <x v="94"/>
    <x v="749"/>
    <x v="898"/>
    <n v="50000"/>
    <m/>
    <n v="-50000"/>
    <x v="114"/>
  </r>
  <r>
    <x v="2205"/>
    <x v="94"/>
    <x v="278"/>
    <x v="9884"/>
    <n v="4900"/>
    <m/>
    <n v="-4900"/>
    <x v="114"/>
  </r>
  <r>
    <x v="2205"/>
    <x v="7"/>
    <x v="2"/>
    <x v="1696"/>
    <n v="1500"/>
    <m/>
    <n v="-1500"/>
    <x v="114"/>
  </r>
  <r>
    <x v="2205"/>
    <x v="94"/>
    <x v="735"/>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2"/>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3"/>
    <n v="3600"/>
    <m/>
    <n v="-3600"/>
    <x v="114"/>
  </r>
  <r>
    <x v="2207"/>
    <x v="98"/>
    <x v="518"/>
    <x v="898"/>
    <n v="100000"/>
    <m/>
    <n v="-100000"/>
    <x v="114"/>
  </r>
  <r>
    <x v="2207"/>
    <x v="4"/>
    <x v="679"/>
    <x v="9894"/>
    <n v="4000"/>
    <m/>
    <n v="-4000"/>
    <x v="114"/>
  </r>
  <r>
    <x v="2208"/>
    <x v="94"/>
    <x v="771"/>
    <x v="9478"/>
    <n v="250000"/>
    <m/>
    <n v="-250000"/>
    <x v="114"/>
  </r>
  <r>
    <x v="2209"/>
    <x v="94"/>
    <x v="548"/>
    <x v="9895"/>
    <n v="200000"/>
    <m/>
    <n v="-200000"/>
    <x v="114"/>
  </r>
  <r>
    <x v="2209"/>
    <x v="94"/>
    <x v="716"/>
    <x v="9896"/>
    <n v="40000"/>
    <m/>
    <n v="-40000"/>
    <x v="114"/>
  </r>
  <r>
    <x v="2209"/>
    <x v="94"/>
    <x v="758"/>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3"/>
    <x v="9904"/>
    <n v="8000"/>
    <m/>
    <n v="-8000"/>
    <x v="114"/>
  </r>
  <r>
    <x v="2210"/>
    <x v="81"/>
    <x v="743"/>
    <x v="9904"/>
    <n v="8000"/>
    <m/>
    <n v="-8000"/>
    <x v="114"/>
  </r>
  <r>
    <x v="2210"/>
    <x v="55"/>
    <x v="743"/>
    <x v="9904"/>
    <n v="8000"/>
    <m/>
    <n v="-8000"/>
    <x v="114"/>
  </r>
  <r>
    <x v="2210"/>
    <x v="61"/>
    <x v="743"/>
    <x v="9904"/>
    <n v="4000"/>
    <m/>
    <n v="-4000"/>
    <x v="114"/>
  </r>
  <r>
    <x v="2210"/>
    <x v="77"/>
    <x v="743"/>
    <x v="9904"/>
    <n v="12000"/>
    <m/>
    <n v="-12000"/>
    <x v="114"/>
  </r>
  <r>
    <x v="2210"/>
    <x v="67"/>
    <x v="743"/>
    <x v="9904"/>
    <n v="20000"/>
    <m/>
    <n v="-20000"/>
    <x v="114"/>
  </r>
  <r>
    <x v="2210"/>
    <x v="98"/>
    <x v="309"/>
    <x v="9905"/>
    <n v="18000"/>
    <m/>
    <n v="-18000"/>
    <x v="114"/>
  </r>
  <r>
    <x v="2210"/>
    <x v="5"/>
    <x v="309"/>
    <x v="9905"/>
    <n v="7000"/>
    <m/>
    <n v="-7000"/>
    <x v="114"/>
  </r>
  <r>
    <x v="2210"/>
    <x v="73"/>
    <x v="793"/>
    <x v="9828"/>
    <n v="15000"/>
    <m/>
    <n v="-15000"/>
    <x v="114"/>
  </r>
  <r>
    <x v="2210"/>
    <x v="99"/>
    <x v="467"/>
    <x v="9828"/>
    <n v="25000"/>
    <m/>
    <n v="-25000"/>
    <x v="114"/>
  </r>
  <r>
    <x v="2210"/>
    <x v="37"/>
    <x v="278"/>
    <x v="3875"/>
    <n v="22000"/>
    <m/>
    <n v="-22000"/>
    <x v="114"/>
  </r>
  <r>
    <x v="2210"/>
    <x v="109"/>
    <x v="770"/>
    <x v="9906"/>
    <n v="20000"/>
    <m/>
    <n v="-20000"/>
    <x v="114"/>
  </r>
  <r>
    <x v="2210"/>
    <x v="81"/>
    <x v="309"/>
    <x v="9907"/>
    <n v="31000"/>
    <m/>
    <n v="-31000"/>
    <x v="114"/>
  </r>
  <r>
    <x v="2210"/>
    <x v="65"/>
    <x v="309"/>
    <x v="9907"/>
    <n v="19000"/>
    <m/>
    <n v="-19000"/>
    <x v="114"/>
  </r>
  <r>
    <x v="2211"/>
    <x v="91"/>
    <x v="813"/>
    <x v="9908"/>
    <n v="400000"/>
    <m/>
    <n v="-400000"/>
    <x v="114"/>
  </r>
  <r>
    <x v="2212"/>
    <x v="98"/>
    <x v="518"/>
    <x v="9909"/>
    <n v="40000"/>
    <m/>
    <n v="-40000"/>
    <x v="114"/>
  </r>
  <r>
    <x v="2212"/>
    <x v="94"/>
    <x v="814"/>
    <x v="9910"/>
    <n v="3600"/>
    <m/>
    <n v="-3600"/>
    <x v="114"/>
  </r>
  <r>
    <x v="2212"/>
    <x v="91"/>
    <x v="278"/>
    <x v="5233"/>
    <n v="4000"/>
    <m/>
    <n v="-4000"/>
    <x v="114"/>
  </r>
  <r>
    <x v="2213"/>
    <x v="73"/>
    <x v="78"/>
    <x v="9911"/>
    <n v="2098980"/>
    <m/>
    <n v="-2098980"/>
    <x v="114"/>
  </r>
  <r>
    <x v="2214"/>
    <x v="58"/>
    <x v="773"/>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3"/>
    <x v="8845"/>
    <n v="10000"/>
    <m/>
    <n v="-10000"/>
    <x v="114"/>
  </r>
  <r>
    <x v="2214"/>
    <x v="94"/>
    <x v="814"/>
    <x v="9917"/>
    <n v="1600"/>
    <m/>
    <n v="-1600"/>
    <x v="114"/>
  </r>
  <r>
    <x v="2215"/>
    <x v="104"/>
    <x v="278"/>
    <x v="9918"/>
    <n v="789650"/>
    <m/>
    <n v="-789650"/>
    <x v="114"/>
  </r>
  <r>
    <x v="2215"/>
    <x v="91"/>
    <x v="822"/>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3"/>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4"/>
    <x v="9932"/>
    <n v="204000"/>
    <m/>
    <n v="-204000"/>
    <x v="114"/>
  </r>
  <r>
    <x v="2218"/>
    <x v="1"/>
    <x v="465"/>
    <x v="9933"/>
    <n v="15000"/>
    <m/>
    <n v="-15000"/>
    <x v="114"/>
  </r>
  <r>
    <x v="2218"/>
    <x v="94"/>
    <x v="553"/>
    <x v="9934"/>
    <n v="156000"/>
    <m/>
    <n v="-156000"/>
    <x v="114"/>
  </r>
  <r>
    <x v="2218"/>
    <x v="98"/>
    <x v="750"/>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7"/>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4"/>
    <x v="9948"/>
    <n v="500000"/>
    <m/>
    <n v="-500000"/>
    <x v="114"/>
  </r>
  <r>
    <x v="2220"/>
    <x v="91"/>
    <x v="824"/>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5"/>
    <x v="9955"/>
    <n v="100000"/>
    <m/>
    <n v="-100000"/>
    <x v="114"/>
  </r>
  <r>
    <x v="2204"/>
    <x v="73"/>
    <x v="800"/>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6"/>
    <x v="9959"/>
    <n v="179360"/>
    <m/>
    <n v="-179360"/>
    <x v="114"/>
  </r>
  <r>
    <x v="2219"/>
    <x v="55"/>
    <x v="734"/>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1"/>
    <x v="9980"/>
    <n v="250000"/>
    <m/>
    <n v="-250000"/>
    <x v="115"/>
  </r>
  <r>
    <x v="2223"/>
    <x v="94"/>
    <x v="816"/>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8"/>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7"/>
    <x v="10011"/>
    <n v="27500"/>
    <m/>
    <n v="-27500"/>
    <x v="115"/>
  </r>
  <r>
    <x v="2226"/>
    <x v="110"/>
    <x v="827"/>
    <x v="10011"/>
    <n v="7000"/>
    <m/>
    <n v="-7000"/>
    <x v="115"/>
  </r>
  <r>
    <x v="2226"/>
    <x v="100"/>
    <x v="749"/>
    <x v="10012"/>
    <n v="100000"/>
    <m/>
    <n v="-100000"/>
    <x v="115"/>
  </r>
  <r>
    <x v="2226"/>
    <x v="95"/>
    <x v="775"/>
    <x v="10013"/>
    <n v="15350"/>
    <m/>
    <n v="-15350"/>
    <x v="115"/>
  </r>
  <r>
    <x v="2226"/>
    <x v="84"/>
    <x v="775"/>
    <x v="10013"/>
    <n v="46500"/>
    <m/>
    <n v="-46500"/>
    <x v="115"/>
  </r>
  <r>
    <x v="2226"/>
    <x v="79"/>
    <x v="775"/>
    <x v="10013"/>
    <n v="80500"/>
    <m/>
    <n v="-80500"/>
    <x v="115"/>
  </r>
  <r>
    <x v="2226"/>
    <x v="94"/>
    <x v="775"/>
    <x v="10013"/>
    <n v="157650"/>
    <m/>
    <n v="-157650"/>
    <x v="115"/>
  </r>
  <r>
    <x v="2227"/>
    <x v="4"/>
    <x v="4"/>
    <x v="8114"/>
    <n v="3000"/>
    <m/>
    <n v="-3000"/>
    <x v="115"/>
  </r>
  <r>
    <x v="2227"/>
    <x v="94"/>
    <x v="743"/>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5"/>
    <n v="15000"/>
    <m/>
    <n v="-15000"/>
    <x v="115"/>
  </r>
  <r>
    <x v="2227"/>
    <x v="73"/>
    <x v="2"/>
    <x v="9883"/>
    <n v="1500"/>
    <m/>
    <n v="-1500"/>
    <x v="115"/>
  </r>
  <r>
    <x v="2227"/>
    <x v="7"/>
    <x v="198"/>
    <x v="10016"/>
    <n v="2450"/>
    <m/>
    <n v="-2450"/>
    <x v="115"/>
  </r>
  <r>
    <x v="2227"/>
    <x v="94"/>
    <x v="474"/>
    <x v="233"/>
    <n v="200"/>
    <m/>
    <n v="-200"/>
    <x v="115"/>
  </r>
  <r>
    <x v="2227"/>
    <x v="92"/>
    <x v="817"/>
    <x v="10017"/>
    <n v="130000"/>
    <m/>
    <n v="-130000"/>
    <x v="115"/>
  </r>
  <r>
    <x v="2227"/>
    <x v="77"/>
    <x v="324"/>
    <x v="10018"/>
    <n v="250000"/>
    <m/>
    <n v="-250000"/>
    <x v="115"/>
  </r>
  <r>
    <x v="2227"/>
    <x v="98"/>
    <x v="518"/>
    <x v="10019"/>
    <n v="65000"/>
    <m/>
    <n v="-65000"/>
    <x v="115"/>
  </r>
  <r>
    <x v="2227"/>
    <x v="23"/>
    <x v="286"/>
    <x v="10020"/>
    <n v="45000"/>
    <m/>
    <n v="-45000"/>
    <x v="115"/>
  </r>
  <r>
    <x v="2227"/>
    <x v="97"/>
    <x v="829"/>
    <x v="10021"/>
    <n v="50000"/>
    <m/>
    <n v="-50000"/>
    <x v="115"/>
  </r>
  <r>
    <x v="2228"/>
    <x v="7"/>
    <x v="27"/>
    <x v="5156"/>
    <n v="865"/>
    <m/>
    <n v="-865"/>
    <x v="115"/>
  </r>
  <r>
    <x v="2228"/>
    <x v="91"/>
    <x v="474"/>
    <x v="10022"/>
    <n v="1500"/>
    <m/>
    <n v="-1500"/>
    <x v="115"/>
  </r>
  <r>
    <x v="2228"/>
    <x v="111"/>
    <x v="773"/>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30"/>
    <x v="10031"/>
    <n v="40000"/>
    <m/>
    <n v="-40000"/>
    <x v="115"/>
  </r>
  <r>
    <x v="2228"/>
    <x v="23"/>
    <x v="831"/>
    <x v="10032"/>
    <n v="50000"/>
    <m/>
    <n v="-50000"/>
    <x v="115"/>
  </r>
  <r>
    <x v="2228"/>
    <x v="52"/>
    <x v="796"/>
    <x v="10033"/>
    <n v="400000"/>
    <m/>
    <n v="-400000"/>
    <x v="115"/>
  </r>
  <r>
    <x v="2228"/>
    <x v="98"/>
    <x v="816"/>
    <x v="9981"/>
    <n v="750000"/>
    <m/>
    <n v="-750000"/>
    <x v="115"/>
  </r>
  <r>
    <x v="2228"/>
    <x v="97"/>
    <x v="278"/>
    <x v="10034"/>
    <n v="354000"/>
    <m/>
    <n v="-354000"/>
    <x v="115"/>
  </r>
  <r>
    <x v="2230"/>
    <x v="97"/>
    <x v="789"/>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2"/>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6"/>
    <n v="70000"/>
    <m/>
    <n v="-70000"/>
    <x v="115"/>
  </r>
  <r>
    <x v="2233"/>
    <x v="92"/>
    <x v="278"/>
    <x v="10047"/>
    <n v="25000"/>
    <m/>
    <n v="-25000"/>
    <x v="115"/>
  </r>
  <r>
    <x v="2234"/>
    <x v="98"/>
    <x v="826"/>
    <x v="10048"/>
    <n v="10000"/>
    <m/>
    <n v="-10000"/>
    <x v="115"/>
  </r>
  <r>
    <x v="2234"/>
    <x v="94"/>
    <x v="278"/>
    <x v="10049"/>
    <n v="1260"/>
    <m/>
    <n v="-1260"/>
    <x v="115"/>
  </r>
  <r>
    <x v="2234"/>
    <x v="94"/>
    <x v="277"/>
    <x v="10050"/>
    <n v="14000"/>
    <m/>
    <n v="-14000"/>
    <x v="115"/>
  </r>
  <r>
    <x v="2234"/>
    <x v="97"/>
    <x v="740"/>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50"/>
    <x v="10061"/>
    <n v="200000"/>
    <m/>
    <n v="-200000"/>
    <x v="115"/>
  </r>
  <r>
    <x v="2235"/>
    <x v="98"/>
    <x v="278"/>
    <x v="10062"/>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3"/>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2"/>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3"/>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3"/>
    <x v="898"/>
    <n v="10000"/>
    <m/>
    <n v="-10000"/>
    <x v="115"/>
  </r>
  <r>
    <x v="2240"/>
    <x v="97"/>
    <x v="757"/>
    <x v="10081"/>
    <n v="151275"/>
    <m/>
    <n v="-151275"/>
    <x v="115"/>
  </r>
  <r>
    <x v="2241"/>
    <x v="67"/>
    <x v="474"/>
    <x v="233"/>
    <n v="300"/>
    <m/>
    <n v="-300"/>
    <x v="115"/>
  </r>
  <r>
    <x v="2241"/>
    <x v="4"/>
    <x v="4"/>
    <x v="8114"/>
    <n v="4000"/>
    <m/>
    <n v="-4000"/>
    <x v="115"/>
  </r>
  <r>
    <x v="2241"/>
    <x v="97"/>
    <x v="474"/>
    <x v="233"/>
    <n v="1000"/>
    <m/>
    <n v="-1000"/>
    <x v="115"/>
  </r>
  <r>
    <x v="2241"/>
    <x v="105"/>
    <x v="833"/>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9"/>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6"/>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4"/>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1"/>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5"/>
    <x v="10106"/>
    <n v="370000"/>
    <m/>
    <n v="-370000"/>
    <x v="115"/>
  </r>
  <r>
    <x v="2246"/>
    <x v="92"/>
    <x v="836"/>
    <x v="10107"/>
    <n v="2000000"/>
    <m/>
    <n v="-2000000"/>
    <x v="115"/>
  </r>
  <r>
    <x v="2246"/>
    <x v="73"/>
    <x v="208"/>
    <x v="10108"/>
    <n v="600000"/>
    <m/>
    <n v="-600000"/>
    <x v="115"/>
  </r>
  <r>
    <x v="2246"/>
    <x v="94"/>
    <x v="208"/>
    <x v="10108"/>
    <n v="400000"/>
    <m/>
    <n v="-400000"/>
    <x v="115"/>
  </r>
  <r>
    <x v="2247"/>
    <x v="95"/>
    <x v="474"/>
    <x v="233"/>
    <n v="400"/>
    <m/>
    <n v="-400"/>
    <x v="115"/>
  </r>
  <r>
    <x v="2247"/>
    <x v="58"/>
    <x v="773"/>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7"/>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9"/>
    <x v="10121"/>
    <n v="25000"/>
    <m/>
    <n v="-25000"/>
    <x v="115"/>
  </r>
  <r>
    <x v="2248"/>
    <x v="112"/>
    <x v="2"/>
    <x v="10122"/>
    <n v="10000"/>
    <m/>
    <n v="-10000"/>
    <x v="115"/>
  </r>
  <r>
    <x v="2248"/>
    <x v="100"/>
    <x v="2"/>
    <x v="3557"/>
    <n v="4870"/>
    <m/>
    <n v="-4870"/>
    <x v="115"/>
  </r>
  <r>
    <x v="2226"/>
    <x v="80"/>
    <x v="768"/>
    <x v="10123"/>
    <n v="120000"/>
    <m/>
    <n v="-120000"/>
    <x v="115"/>
  </r>
  <r>
    <x v="2226"/>
    <x v="69"/>
    <x v="768"/>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3"/>
    <x v="10130"/>
    <n v="150000"/>
    <m/>
    <n v="-150000"/>
    <x v="115"/>
  </r>
  <r>
    <x v="2248"/>
    <x v="23"/>
    <x v="838"/>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1"/>
    <x v="55"/>
    <x v="97"/>
    <x v="9184"/>
    <n v="6700"/>
    <m/>
    <n v="-6700"/>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4"/>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9"/>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8"/>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40"/>
    <x v="10170"/>
    <n v="37000"/>
    <m/>
    <n v="-37000"/>
    <x v="116"/>
  </r>
  <r>
    <x v="2251"/>
    <x v="23"/>
    <x v="285"/>
    <x v="10171"/>
    <n v="500"/>
    <m/>
    <n v="-500"/>
    <x v="116"/>
  </r>
  <r>
    <x v="2251"/>
    <x v="79"/>
    <x v="324"/>
    <x v="10172"/>
    <n v="250000"/>
    <m/>
    <n v="-250000"/>
    <x v="116"/>
  </r>
  <r>
    <x v="2251"/>
    <x v="112"/>
    <x v="324"/>
    <x v="10172"/>
    <n v="250000"/>
    <m/>
    <n v="-250000"/>
    <x v="116"/>
  </r>
  <r>
    <x v="2251"/>
    <x v="80"/>
    <x v="841"/>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2"/>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3"/>
    <x v="898"/>
    <n v="10000"/>
    <m/>
    <n v="-10000"/>
    <x v="116"/>
  </r>
  <r>
    <x v="2256"/>
    <x v="7"/>
    <x v="176"/>
    <x v="10179"/>
    <n v="7900"/>
    <m/>
    <n v="-7900"/>
    <x v="116"/>
  </r>
  <r>
    <x v="2256"/>
    <x v="94"/>
    <x v="743"/>
    <x v="10180"/>
    <n v="40000"/>
    <m/>
    <n v="-40000"/>
    <x v="116"/>
  </r>
  <r>
    <x v="2256"/>
    <x v="97"/>
    <x v="369"/>
    <x v="10181"/>
    <n v="247325"/>
    <m/>
    <n v="-247325"/>
    <x v="116"/>
  </r>
  <r>
    <x v="2256"/>
    <x v="106"/>
    <x v="369"/>
    <x v="10182"/>
    <n v="288500"/>
    <m/>
    <n v="-288500"/>
    <x v="116"/>
  </r>
  <r>
    <x v="2256"/>
    <x v="87"/>
    <x v="369"/>
    <x v="10183"/>
    <n v="41812"/>
    <m/>
    <n v="-41812"/>
    <x v="116"/>
  </r>
  <r>
    <x v="2256"/>
    <x v="91"/>
    <x v="740"/>
    <x v="10184"/>
    <n v="25000"/>
    <m/>
    <n v="-25000"/>
    <x v="116"/>
  </r>
  <r>
    <x v="2256"/>
    <x v="94"/>
    <x v="465"/>
    <x v="10185"/>
    <n v="8000"/>
    <m/>
    <n v="-8000"/>
    <x v="116"/>
  </r>
  <r>
    <x v="2256"/>
    <x v="73"/>
    <x v="843"/>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4"/>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9"/>
    <x v="10196"/>
    <n v="200000"/>
    <m/>
    <n v="-200000"/>
    <x v="116"/>
  </r>
  <r>
    <x v="2259"/>
    <x v="112"/>
    <x v="779"/>
    <x v="10196"/>
    <n v="200000"/>
    <m/>
    <n v="-200000"/>
    <x v="116"/>
  </r>
  <r>
    <x v="2259"/>
    <x v="91"/>
    <x v="845"/>
    <x v="10197"/>
    <n v="200000"/>
    <m/>
    <n v="-200000"/>
    <x v="116"/>
  </r>
  <r>
    <x v="2259"/>
    <x v="73"/>
    <x v="518"/>
    <x v="10198"/>
    <n v="65000"/>
    <m/>
    <n v="-65000"/>
    <x v="116"/>
  </r>
  <r>
    <x v="2259"/>
    <x v="111"/>
    <x v="518"/>
    <x v="10198"/>
    <n v="35000"/>
    <m/>
    <n v="-35000"/>
    <x v="116"/>
  </r>
  <r>
    <x v="2259"/>
    <x v="104"/>
    <x v="846"/>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6"/>
    <x v="10202"/>
    <n v="80000"/>
    <m/>
    <n v="-80000"/>
    <x v="116"/>
  </r>
  <r>
    <x v="2261"/>
    <x v="91"/>
    <x v="474"/>
    <x v="233"/>
    <n v="800"/>
    <m/>
    <n v="-800"/>
    <x v="116"/>
  </r>
  <r>
    <x v="2261"/>
    <x v="105"/>
    <x v="535"/>
    <x v="10200"/>
    <n v="200000"/>
    <m/>
    <n v="-200000"/>
    <x v="116"/>
  </r>
  <r>
    <x v="2261"/>
    <x v="61"/>
    <x v="847"/>
    <x v="898"/>
    <n v="150000"/>
    <m/>
    <n v="-150000"/>
    <x v="116"/>
  </r>
  <r>
    <x v="2261"/>
    <x v="112"/>
    <x v="474"/>
    <x v="10203"/>
    <n v="5000"/>
    <m/>
    <n v="-5000"/>
    <x v="116"/>
  </r>
  <r>
    <x v="2261"/>
    <x v="23"/>
    <x v="838"/>
    <x v="10204"/>
    <n v="150000"/>
    <m/>
    <n v="-150000"/>
    <x v="116"/>
  </r>
  <r>
    <x v="2261"/>
    <x v="94"/>
    <x v="758"/>
    <x v="898"/>
    <n v="250000"/>
    <m/>
    <n v="-250000"/>
    <x v="116"/>
  </r>
  <r>
    <x v="2261"/>
    <x v="3"/>
    <x v="848"/>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8"/>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62"/>
    <x v="37"/>
    <x v="849"/>
    <x v="898"/>
    <n v="22000"/>
    <m/>
    <n v="-22000"/>
    <x v="116"/>
  </r>
  <r>
    <x v="2262"/>
    <x v="73"/>
    <x v="849"/>
    <x v="898"/>
    <n v="43600"/>
    <m/>
    <n v="-43600"/>
    <x v="116"/>
  </r>
  <r>
    <x v="2262"/>
    <x v="105"/>
    <x v="390"/>
    <x v="10214"/>
    <n v="20000"/>
    <m/>
    <n v="-20000"/>
    <x v="116"/>
  </r>
  <r>
    <x v="2262"/>
    <x v="23"/>
    <x v="278"/>
    <x v="10215"/>
    <n v="5000"/>
    <m/>
    <n v="-5000"/>
    <x v="116"/>
  </r>
  <r>
    <x v="2262"/>
    <x v="23"/>
    <x v="695"/>
    <x v="10216"/>
    <n v="20000"/>
    <m/>
    <n v="-20000"/>
    <x v="116"/>
  </r>
  <r>
    <x v="2262"/>
    <x v="4"/>
    <x v="4"/>
    <x v="8114"/>
    <n v="2000"/>
    <m/>
    <n v="-2000"/>
    <x v="116"/>
  </r>
  <r>
    <x v="2263"/>
    <x v="4"/>
    <x v="4"/>
    <x v="8114"/>
    <n v="3000"/>
    <m/>
    <n v="-3000"/>
    <x v="116"/>
  </r>
  <r>
    <x v="2263"/>
    <x v="1"/>
    <x v="474"/>
    <x v="10217"/>
    <n v="300"/>
    <m/>
    <n v="-300"/>
    <x v="116"/>
  </r>
  <r>
    <x v="2263"/>
    <x v="98"/>
    <x v="43"/>
    <x v="10218"/>
    <n v="7060"/>
    <m/>
    <n v="-7060"/>
    <x v="116"/>
  </r>
  <r>
    <x v="2263"/>
    <x v="79"/>
    <x v="634"/>
    <x v="10219"/>
    <n v="11850"/>
    <m/>
    <n v="-11850"/>
    <x v="116"/>
  </r>
  <r>
    <x v="2263"/>
    <x v="100"/>
    <x v="474"/>
    <x v="233"/>
    <n v="230"/>
    <m/>
    <n v="-230"/>
    <x v="116"/>
  </r>
  <r>
    <x v="2264"/>
    <x v="4"/>
    <x v="4"/>
    <x v="8114"/>
    <n v="4000"/>
    <m/>
    <n v="-4000"/>
    <x v="116"/>
  </r>
  <r>
    <x v="2264"/>
    <x v="37"/>
    <x v="850"/>
    <x v="10220"/>
    <n v="29210"/>
    <m/>
    <n v="-29210"/>
    <x v="116"/>
  </r>
  <r>
    <x v="2264"/>
    <x v="94"/>
    <x v="474"/>
    <x v="233"/>
    <n v="450"/>
    <m/>
    <n v="-450"/>
    <x v="116"/>
  </r>
  <r>
    <x v="2264"/>
    <x v="112"/>
    <x v="435"/>
    <x v="10221"/>
    <n v="23000"/>
    <m/>
    <n v="-23000"/>
    <x v="116"/>
  </r>
  <r>
    <x v="2264"/>
    <x v="114"/>
    <x v="2"/>
    <x v="10222"/>
    <n v="1500"/>
    <m/>
    <n v="-1500"/>
    <x v="116"/>
  </r>
  <r>
    <x v="2265"/>
    <x v="94"/>
    <x v="474"/>
    <x v="898"/>
    <n v="1600"/>
    <m/>
    <n v="-1600"/>
    <x v="116"/>
  </r>
  <r>
    <x v="2265"/>
    <x v="100"/>
    <x v="474"/>
    <x v="898"/>
    <n v="2700"/>
    <m/>
    <n v="-2700"/>
    <x v="116"/>
  </r>
  <r>
    <x v="2265"/>
    <x v="116"/>
    <x v="278"/>
    <x v="10223"/>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4"/>
    <n v="1000"/>
    <m/>
    <n v="-1000"/>
    <x v="116"/>
  </r>
  <r>
    <x v="2266"/>
    <x v="100"/>
    <x v="2"/>
    <x v="8380"/>
    <n v="1300"/>
    <m/>
    <n v="-1300"/>
    <x v="116"/>
  </r>
  <r>
    <x v="2266"/>
    <x v="94"/>
    <x v="278"/>
    <x v="10225"/>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6"/>
    <n v="210000"/>
    <m/>
    <n v="-210000"/>
    <x v="116"/>
  </r>
  <r>
    <x v="2266"/>
    <x v="100"/>
    <x v="278"/>
    <x v="10227"/>
    <n v="237000"/>
    <m/>
    <n v="-237000"/>
    <x v="116"/>
  </r>
  <r>
    <x v="2266"/>
    <x v="112"/>
    <x v="278"/>
    <x v="10227"/>
    <n v="237000"/>
    <m/>
    <n v="-237000"/>
    <x v="116"/>
  </r>
  <r>
    <x v="2266"/>
    <x v="114"/>
    <x v="611"/>
    <x v="10228"/>
    <n v="50000"/>
    <m/>
    <n v="-50000"/>
    <x v="116"/>
  </r>
  <r>
    <x v="2266"/>
    <x v="94"/>
    <x v="2"/>
    <x v="3557"/>
    <n v="3800"/>
    <m/>
    <n v="-3800"/>
    <x v="116"/>
  </r>
  <r>
    <x v="2266"/>
    <x v="7"/>
    <x v="27"/>
    <x v="10229"/>
    <n v="111378"/>
    <m/>
    <n v="-111378"/>
    <x v="116"/>
  </r>
  <r>
    <x v="2266"/>
    <x v="4"/>
    <x v="27"/>
    <x v="10229"/>
    <n v="73578"/>
    <m/>
    <n v="-73578"/>
    <x v="116"/>
  </r>
  <r>
    <x v="2267"/>
    <x v="100"/>
    <x v="277"/>
    <x v="898"/>
    <n v="15000"/>
    <m/>
    <n v="-15000"/>
    <x v="116"/>
  </r>
  <r>
    <x v="2267"/>
    <x v="112"/>
    <x v="278"/>
    <x v="10230"/>
    <n v="25600"/>
    <m/>
    <n v="-25600"/>
    <x v="116"/>
  </r>
  <r>
    <x v="2267"/>
    <x v="112"/>
    <x v="278"/>
    <x v="10231"/>
    <n v="42000"/>
    <m/>
    <n v="-42000"/>
    <x v="116"/>
  </r>
  <r>
    <x v="2267"/>
    <x v="4"/>
    <x v="4"/>
    <x v="8114"/>
    <n v="4000"/>
    <m/>
    <n v="-4000"/>
    <x v="116"/>
  </r>
  <r>
    <x v="2267"/>
    <x v="98"/>
    <x v="314"/>
    <x v="6422"/>
    <n v="100000"/>
    <m/>
    <n v="-100000"/>
    <x v="116"/>
  </r>
  <r>
    <x v="2267"/>
    <x v="94"/>
    <x v="694"/>
    <x v="10232"/>
    <n v="8000"/>
    <m/>
    <n v="-8000"/>
    <x v="116"/>
  </r>
  <r>
    <x v="2267"/>
    <x v="112"/>
    <x v="851"/>
    <x v="10233"/>
    <n v="34000"/>
    <m/>
    <n v="-34000"/>
    <x v="116"/>
  </r>
  <r>
    <x v="2267"/>
    <x v="112"/>
    <x v="278"/>
    <x v="9642"/>
    <n v="1000"/>
    <m/>
    <n v="-1000"/>
    <x v="116"/>
  </r>
  <r>
    <x v="2267"/>
    <x v="98"/>
    <x v="852"/>
    <x v="10234"/>
    <n v="70000"/>
    <m/>
    <n v="-70000"/>
    <x v="116"/>
  </r>
  <r>
    <x v="2267"/>
    <x v="104"/>
    <x v="753"/>
    <x v="10235"/>
    <n v="187340"/>
    <m/>
    <n v="-187340"/>
    <x v="116"/>
  </r>
  <r>
    <x v="2267"/>
    <x v="115"/>
    <x v="619"/>
    <x v="10236"/>
    <n v="2000000"/>
    <m/>
    <n v="-2000000"/>
    <x v="116"/>
  </r>
  <r>
    <x v="2268"/>
    <x v="112"/>
    <x v="474"/>
    <x v="898"/>
    <n v="3200"/>
    <m/>
    <n v="-3200"/>
    <x v="116"/>
  </r>
  <r>
    <x v="2268"/>
    <x v="112"/>
    <x v="278"/>
    <x v="10237"/>
    <n v="7050"/>
    <m/>
    <n v="-7050"/>
    <x v="116"/>
  </r>
  <r>
    <x v="2268"/>
    <x v="4"/>
    <x v="4"/>
    <x v="8114"/>
    <n v="3000"/>
    <m/>
    <n v="-3000"/>
    <x v="116"/>
  </r>
  <r>
    <x v="2268"/>
    <x v="4"/>
    <x v="278"/>
    <x v="10238"/>
    <n v="4280"/>
    <m/>
    <n v="-4280"/>
    <x v="116"/>
  </r>
  <r>
    <x v="2268"/>
    <x v="112"/>
    <x v="853"/>
    <x v="10239"/>
    <n v="30000"/>
    <m/>
    <n v="-30000"/>
    <x v="116"/>
  </r>
  <r>
    <x v="2268"/>
    <x v="100"/>
    <x v="853"/>
    <x v="10239"/>
    <n v="30000"/>
    <m/>
    <n v="-30000"/>
    <x v="116"/>
  </r>
  <r>
    <x v="2268"/>
    <x v="94"/>
    <x v="634"/>
    <x v="10240"/>
    <n v="44000"/>
    <m/>
    <n v="-44000"/>
    <x v="116"/>
  </r>
  <r>
    <x v="2268"/>
    <x v="100"/>
    <x v="285"/>
    <x v="7872"/>
    <n v="500"/>
    <m/>
    <n v="-500"/>
    <x v="116"/>
  </r>
  <r>
    <x v="2268"/>
    <x v="4"/>
    <x v="4"/>
    <x v="8114"/>
    <n v="4000"/>
    <m/>
    <n v="-4000"/>
    <x v="116"/>
  </r>
  <r>
    <x v="2268"/>
    <x v="100"/>
    <x v="548"/>
    <x v="10241"/>
    <n v="500000"/>
    <m/>
    <n v="-500000"/>
    <x v="116"/>
  </r>
  <r>
    <x v="2269"/>
    <x v="115"/>
    <x v="465"/>
    <x v="898"/>
    <n v="10000"/>
    <m/>
    <n v="-10000"/>
    <x v="116"/>
  </r>
  <r>
    <x v="2269"/>
    <x v="115"/>
    <x v="278"/>
    <x v="10242"/>
    <n v="118000"/>
    <m/>
    <n v="-118000"/>
    <x v="116"/>
  </r>
  <r>
    <x v="2269"/>
    <x v="116"/>
    <x v="474"/>
    <x v="898"/>
    <n v="1800"/>
    <m/>
    <n v="-1800"/>
    <x v="116"/>
  </r>
  <r>
    <x v="2269"/>
    <x v="114"/>
    <x v="278"/>
    <x v="10243"/>
    <n v="1750"/>
    <m/>
    <n v="-1750"/>
    <x v="116"/>
  </r>
  <r>
    <x v="2269"/>
    <x v="94"/>
    <x v="278"/>
    <x v="10244"/>
    <n v="6500"/>
    <m/>
    <n v="-6500"/>
    <x v="116"/>
  </r>
  <r>
    <x v="2269"/>
    <x v="4"/>
    <x v="4"/>
    <x v="8114"/>
    <n v="4000"/>
    <m/>
    <n v="-4000"/>
    <x v="116"/>
  </r>
  <r>
    <x v="2269"/>
    <x v="79"/>
    <x v="818"/>
    <x v="10245"/>
    <n v="245000"/>
    <m/>
    <n v="-245000"/>
    <x v="116"/>
  </r>
  <r>
    <x v="2269"/>
    <x v="91"/>
    <x v="824"/>
    <x v="10246"/>
    <n v="400000"/>
    <m/>
    <n v="-400000"/>
    <x v="116"/>
  </r>
  <r>
    <x v="2270"/>
    <x v="91"/>
    <x v="644"/>
    <x v="10247"/>
    <n v="54293"/>
    <m/>
    <n v="-54293"/>
    <x v="116"/>
  </r>
  <r>
    <x v="2270"/>
    <x v="94"/>
    <x v="644"/>
    <x v="10247"/>
    <n v="214017"/>
    <m/>
    <n v="-214017"/>
    <x v="116"/>
  </r>
  <r>
    <x v="2270"/>
    <x v="97"/>
    <x v="644"/>
    <x v="10247"/>
    <n v="231690"/>
    <m/>
    <n v="-231690"/>
    <x v="116"/>
  </r>
  <r>
    <x v="2270"/>
    <x v="104"/>
    <x v="846"/>
    <x v="10248"/>
    <n v="87880"/>
    <m/>
    <n v="-87880"/>
    <x v="116"/>
  </r>
  <r>
    <x v="2270"/>
    <x v="112"/>
    <x v="846"/>
    <x v="10248"/>
    <n v="87880"/>
    <m/>
    <n v="-87880"/>
    <x v="116"/>
  </r>
  <r>
    <x v="2270"/>
    <x v="94"/>
    <x v="634"/>
    <x v="10249"/>
    <n v="11000"/>
    <m/>
    <n v="-11000"/>
    <x v="116"/>
  </r>
  <r>
    <x v="2270"/>
    <x v="100"/>
    <x v="634"/>
    <x v="10249"/>
    <n v="11500"/>
    <m/>
    <n v="-11500"/>
    <x v="116"/>
  </r>
  <r>
    <x v="2270"/>
    <x v="94"/>
    <x v="687"/>
    <x v="10250"/>
    <n v="4600"/>
    <m/>
    <n v="-4600"/>
    <x v="116"/>
  </r>
  <r>
    <x v="2270"/>
    <x v="112"/>
    <x v="687"/>
    <x v="10250"/>
    <n v="78900"/>
    <m/>
    <n v="-78900"/>
    <x v="116"/>
  </r>
  <r>
    <x v="2270"/>
    <x v="77"/>
    <x v="592"/>
    <x v="10251"/>
    <n v="43900"/>
    <m/>
    <n v="-43900"/>
    <x v="116"/>
  </r>
  <r>
    <x v="2270"/>
    <x v="65"/>
    <x v="592"/>
    <x v="10251"/>
    <n v="33559"/>
    <m/>
    <n v="-33559"/>
    <x v="116"/>
  </r>
  <r>
    <x v="2270"/>
    <x v="84"/>
    <x v="592"/>
    <x v="10251"/>
    <n v="93755"/>
    <m/>
    <n v="-93755"/>
    <x v="116"/>
  </r>
  <r>
    <x v="2270"/>
    <x v="79"/>
    <x v="592"/>
    <x v="10251"/>
    <n v="22780"/>
    <m/>
    <n v="-22780"/>
    <x v="116"/>
  </r>
  <r>
    <x v="2270"/>
    <x v="94"/>
    <x v="592"/>
    <x v="10251"/>
    <n v="306006"/>
    <m/>
    <n v="-306006"/>
    <x v="116"/>
  </r>
  <r>
    <x v="2270"/>
    <x v="104"/>
    <x v="518"/>
    <x v="10252"/>
    <n v="100000"/>
    <m/>
    <n v="-100000"/>
    <x v="116"/>
  </r>
  <r>
    <x v="2270"/>
    <x v="116"/>
    <x v="278"/>
    <x v="10253"/>
    <n v="15500"/>
    <m/>
    <n v="-15500"/>
    <x v="116"/>
  </r>
  <r>
    <x v="2270"/>
    <x v="4"/>
    <x v="4"/>
    <x v="8114"/>
    <n v="4000"/>
    <m/>
    <n v="-4000"/>
    <x v="116"/>
  </r>
  <r>
    <x v="2270"/>
    <x v="116"/>
    <x v="278"/>
    <x v="2251"/>
    <n v="1936"/>
    <m/>
    <n v="-1936"/>
    <x v="116"/>
  </r>
  <r>
    <x v="2270"/>
    <x v="23"/>
    <x v="278"/>
    <x v="10254"/>
    <n v="10000"/>
    <m/>
    <n v="-10000"/>
    <x v="116"/>
  </r>
  <r>
    <x v="2270"/>
    <x v="23"/>
    <x v="474"/>
    <x v="233"/>
    <n v="1000"/>
    <m/>
    <n v="-1000"/>
    <x v="116"/>
  </r>
  <r>
    <x v="2270"/>
    <x v="116"/>
    <x v="474"/>
    <x v="233"/>
    <n v="500"/>
    <m/>
    <n v="-500"/>
    <x v="116"/>
  </r>
  <r>
    <x v="2270"/>
    <x v="116"/>
    <x v="285"/>
    <x v="10255"/>
    <n v="1000"/>
    <m/>
    <n v="-1000"/>
    <x v="116"/>
  </r>
  <r>
    <x v="2271"/>
    <x v="100"/>
    <x v="474"/>
    <x v="898"/>
    <n v="1000"/>
    <m/>
    <n v="-1000"/>
    <x v="116"/>
  </r>
  <r>
    <x v="2271"/>
    <x v="91"/>
    <x v="854"/>
    <x v="10256"/>
    <n v="25000"/>
    <m/>
    <n v="-25000"/>
    <x v="116"/>
  </r>
  <r>
    <x v="2271"/>
    <x v="91"/>
    <x v="2"/>
    <x v="10257"/>
    <n v="5000"/>
    <m/>
    <n v="-5000"/>
    <x v="116"/>
  </r>
  <r>
    <x v="2271"/>
    <x v="73"/>
    <x v="474"/>
    <x v="10258"/>
    <n v="5500"/>
    <m/>
    <n v="-5500"/>
    <x v="116"/>
  </r>
  <r>
    <x v="2271"/>
    <x v="98"/>
    <x v="442"/>
    <x v="10259"/>
    <n v="107000"/>
    <m/>
    <n v="-107000"/>
    <x v="116"/>
  </r>
  <r>
    <x v="2271"/>
    <x v="116"/>
    <x v="278"/>
    <x v="10260"/>
    <n v="20190"/>
    <m/>
    <n v="-20190"/>
    <x v="116"/>
  </r>
  <r>
    <x v="2271"/>
    <x v="98"/>
    <x v="278"/>
    <x v="10260"/>
    <n v="39570"/>
    <m/>
    <n v="-39570"/>
    <x v="116"/>
  </r>
  <r>
    <x v="2271"/>
    <x v="98"/>
    <x v="278"/>
    <x v="10260"/>
    <n v="41265"/>
    <m/>
    <n v="-41265"/>
    <x v="116"/>
  </r>
  <r>
    <x v="2271"/>
    <x v="98"/>
    <x v="278"/>
    <x v="10260"/>
    <n v="78619"/>
    <m/>
    <n v="-78619"/>
    <x v="116"/>
  </r>
  <r>
    <x v="2271"/>
    <x v="98"/>
    <x v="278"/>
    <x v="10260"/>
    <n v="46130"/>
    <m/>
    <n v="-46130"/>
    <x v="116"/>
  </r>
  <r>
    <x v="2271"/>
    <x v="98"/>
    <x v="442"/>
    <x v="4266"/>
    <n v="54000"/>
    <m/>
    <n v="-54000"/>
    <x v="116"/>
  </r>
  <r>
    <x v="2271"/>
    <x v="65"/>
    <x v="145"/>
    <x v="10261"/>
    <n v="100000"/>
    <m/>
    <n v="-100000"/>
    <x v="116"/>
  </r>
  <r>
    <x v="2271"/>
    <x v="100"/>
    <x v="145"/>
    <x v="10261"/>
    <n v="200000"/>
    <m/>
    <n v="-200000"/>
    <x v="116"/>
  </r>
  <r>
    <x v="2271"/>
    <x v="91"/>
    <x v="278"/>
    <x v="10262"/>
    <n v="1200"/>
    <m/>
    <n v="-1200"/>
    <x v="116"/>
  </r>
  <r>
    <x v="2271"/>
    <x v="4"/>
    <x v="4"/>
    <x v="8114"/>
    <n v="5000"/>
    <m/>
    <n v="-5000"/>
    <x v="116"/>
  </r>
  <r>
    <x v="2271"/>
    <x v="114"/>
    <x v="474"/>
    <x v="233"/>
    <n v="5500"/>
    <m/>
    <n v="-5500"/>
    <x v="116"/>
  </r>
  <r>
    <x v="2271"/>
    <x v="23"/>
    <x v="2"/>
    <x v="10263"/>
    <n v="50000"/>
    <m/>
    <n v="-50000"/>
    <x v="116"/>
  </r>
  <r>
    <x v="2271"/>
    <x v="23"/>
    <x v="583"/>
    <x v="10264"/>
    <n v="40000"/>
    <m/>
    <n v="-40000"/>
    <x v="116"/>
  </r>
  <r>
    <x v="2271"/>
    <x v="114"/>
    <x v="278"/>
    <x v="10265"/>
    <n v="10000"/>
    <m/>
    <n v="-10000"/>
    <x v="116"/>
  </r>
  <r>
    <x v="2253"/>
    <x v="91"/>
    <x v="824"/>
    <x v="10266"/>
    <n v="400000"/>
    <m/>
    <n v="-400000"/>
    <x v="116"/>
  </r>
  <r>
    <x v="2253"/>
    <x v="91"/>
    <x v="824"/>
    <x v="10267"/>
    <n v="400000"/>
    <m/>
    <n v="-400000"/>
    <x v="116"/>
  </r>
  <r>
    <x v="2254"/>
    <x v="112"/>
    <x v="855"/>
    <x v="10268"/>
    <n v="1458946"/>
    <m/>
    <n v="-1458946"/>
    <x v="116"/>
  </r>
  <r>
    <x v="2255"/>
    <x v="98"/>
    <x v="278"/>
    <x v="10269"/>
    <n v="105000"/>
    <m/>
    <n v="-105000"/>
    <x v="116"/>
  </r>
  <r>
    <x v="2255"/>
    <x v="100"/>
    <x v="417"/>
    <x v="10270"/>
    <n v="1056979"/>
    <m/>
    <n v="-1056979"/>
    <x v="116"/>
  </r>
  <r>
    <x v="2256"/>
    <x v="115"/>
    <x v="89"/>
    <x v="10271"/>
    <n v="1056979"/>
    <m/>
    <n v="-1056979"/>
    <x v="116"/>
  </r>
  <r>
    <x v="2256"/>
    <x v="100"/>
    <x v="619"/>
    <x v="10272"/>
    <n v="1056979"/>
    <m/>
    <n v="-1056979"/>
    <x v="116"/>
  </r>
  <r>
    <x v="2256"/>
    <x v="100"/>
    <x v="619"/>
    <x v="10272"/>
    <n v="1056979"/>
    <m/>
    <n v="-1056979"/>
    <x v="116"/>
  </r>
  <r>
    <x v="2256"/>
    <x v="100"/>
    <x v="619"/>
    <x v="10273"/>
    <n v="700000"/>
    <m/>
    <n v="-700000"/>
    <x v="116"/>
  </r>
  <r>
    <x v="2256"/>
    <x v="100"/>
    <x v="619"/>
    <x v="10273"/>
    <n v="770000"/>
    <m/>
    <n v="-770000"/>
    <x v="116"/>
  </r>
  <r>
    <x v="2256"/>
    <x v="100"/>
    <x v="619"/>
    <x v="10273"/>
    <n v="525000"/>
    <m/>
    <n v="-525000"/>
    <x v="116"/>
  </r>
  <r>
    <x v="2263"/>
    <x v="112"/>
    <x v="389"/>
    <x v="10274"/>
    <n v="178564"/>
    <m/>
    <n v="-178564"/>
    <x v="116"/>
  </r>
  <r>
    <x v="2268"/>
    <x v="112"/>
    <x v="340"/>
    <x v="10275"/>
    <n v="177832"/>
    <m/>
    <n v="-177832"/>
    <x v="116"/>
  </r>
  <r>
    <x v="2268"/>
    <x v="112"/>
    <x v="389"/>
    <x v="10276"/>
    <n v="385878"/>
    <m/>
    <n v="-385878"/>
    <x v="116"/>
  </r>
  <r>
    <x v="2270"/>
    <x v="112"/>
    <x v="389"/>
    <x v="10277"/>
    <n v="1910384"/>
    <m/>
    <n v="-1910384"/>
    <x v="116"/>
  </r>
  <r>
    <x v="2249"/>
    <x v="91"/>
    <x v="97"/>
    <x v="10278"/>
    <m/>
    <n v="3456382"/>
    <n v="3456382"/>
    <x v="116"/>
  </r>
  <r>
    <x v="2253"/>
    <x v="73"/>
    <x v="97"/>
    <x v="10273"/>
    <m/>
    <n v="700000"/>
    <n v="700000"/>
    <x v="116"/>
  </r>
  <r>
    <x v="2253"/>
    <x v="73"/>
    <x v="97"/>
    <x v="10273"/>
    <m/>
    <n v="770000"/>
    <n v="770000"/>
    <x v="116"/>
  </r>
  <r>
    <x v="2253"/>
    <x v="73"/>
    <x v="97"/>
    <x v="10273"/>
    <m/>
    <n v="525000"/>
    <n v="525000"/>
    <x v="116"/>
  </r>
  <r>
    <x v="2253"/>
    <x v="105"/>
    <x v="97"/>
    <x v="10270"/>
    <m/>
    <n v="1056979"/>
    <n v="1056979"/>
    <x v="116"/>
  </r>
  <r>
    <x v="2253"/>
    <x v="105"/>
    <x v="97"/>
    <x v="10279"/>
    <m/>
    <n v="1056979"/>
    <n v="1056979"/>
    <x v="116"/>
  </r>
  <r>
    <x v="2253"/>
    <x v="105"/>
    <x v="97"/>
    <x v="10272"/>
    <m/>
    <n v="1056979"/>
    <n v="1056979"/>
    <x v="116"/>
  </r>
  <r>
    <x v="2253"/>
    <x v="105"/>
    <x v="97"/>
    <x v="10272"/>
    <m/>
    <n v="1056979"/>
    <n v="1056979"/>
    <x v="116"/>
  </r>
  <r>
    <x v="2254"/>
    <x v="79"/>
    <x v="97"/>
    <x v="10280"/>
    <m/>
    <n v="1458946"/>
    <n v="1458946"/>
    <x v="116"/>
  </r>
  <r>
    <x v="2254"/>
    <x v="98"/>
    <x v="97"/>
    <x v="10281"/>
    <m/>
    <n v="10666429"/>
    <n v="10666429"/>
    <x v="116"/>
  </r>
  <r>
    <x v="2256"/>
    <x v="79"/>
    <x v="97"/>
    <x v="10282"/>
    <m/>
    <n v="986074"/>
    <n v="986074"/>
    <x v="116"/>
  </r>
  <r>
    <x v="2256"/>
    <x v="65"/>
    <x v="97"/>
    <x v="10282"/>
    <m/>
    <n v="13926"/>
    <n v="13926"/>
    <x v="116"/>
  </r>
  <r>
    <x v="2264"/>
    <x v="23"/>
    <x v="97"/>
    <x v="10283"/>
    <m/>
    <n v="359992"/>
    <n v="359992"/>
    <x v="116"/>
  </r>
  <r>
    <x v="2266"/>
    <x v="5"/>
    <x v="97"/>
    <x v="9967"/>
    <m/>
    <n v="250000"/>
    <n v="250000"/>
    <x v="116"/>
  </r>
  <r>
    <x v="2267"/>
    <x v="65"/>
    <x v="97"/>
    <x v="10284"/>
    <m/>
    <n v="2000000"/>
    <n v="2000000"/>
    <x v="116"/>
  </r>
  <r>
    <x v="2268"/>
    <x v="112"/>
    <x v="97"/>
    <x v="10285"/>
    <m/>
    <n v="6619389"/>
    <n v="6619389"/>
    <x v="116"/>
  </r>
  <r>
    <x v="2268"/>
    <x v="112"/>
    <x v="97"/>
    <x v="9184"/>
    <n v="66000"/>
    <m/>
    <n v="-66000"/>
    <x v="116"/>
  </r>
  <r>
    <x v="2269"/>
    <x v="84"/>
    <x v="97"/>
    <x v="10286"/>
    <m/>
    <n v="1402277"/>
    <n v="1402277"/>
    <x v="116"/>
  </r>
  <r>
    <x v="2269"/>
    <x v="91"/>
    <x v="97"/>
    <x v="10287"/>
    <m/>
    <n v="1904728.8212000001"/>
    <n v="1904728.8212000001"/>
    <x v="116"/>
  </r>
  <r>
    <x v="2269"/>
    <x v="117"/>
    <x v="97"/>
    <x v="10288"/>
    <m/>
    <n v="1421846"/>
    <n v="1421846"/>
    <x v="116"/>
  </r>
  <r>
    <x v="2269"/>
    <x v="117"/>
    <x v="97"/>
    <x v="9184"/>
    <n v="14000"/>
    <m/>
    <n v="-14000"/>
    <x v="116"/>
  </r>
  <r>
    <x v="2269"/>
    <x v="1"/>
    <x v="97"/>
    <x v="10289"/>
    <m/>
    <n v="246087"/>
    <n v="246087"/>
    <x v="116"/>
  </r>
  <r>
    <x v="2269"/>
    <x v="94"/>
    <x v="97"/>
    <x v="10290"/>
    <m/>
    <n v="10400000"/>
    <n v="10400000"/>
    <x v="116"/>
  </r>
  <r>
    <x v="2272"/>
    <x v="4"/>
    <x v="43"/>
    <x v="10291"/>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2"/>
    <n v="20000"/>
    <m/>
    <n v="-20000"/>
    <x v="98"/>
  </r>
  <r>
    <x v="2272"/>
    <x v="4"/>
    <x v="43"/>
    <x v="10293"/>
    <n v="153500"/>
    <m/>
    <n v="-153500"/>
    <x v="98"/>
  </r>
  <r>
    <x v="2273"/>
    <x v="1"/>
    <x v="43"/>
    <x v="6874"/>
    <n v="181737.5"/>
    <m/>
    <n v="-181737.5"/>
    <x v="98"/>
  </r>
  <r>
    <x v="2273"/>
    <x v="100"/>
    <x v="43"/>
    <x v="10294"/>
    <n v="204043"/>
    <m/>
    <n v="-204043"/>
    <x v="98"/>
  </r>
  <r>
    <x v="2274"/>
    <x v="91"/>
    <x v="43"/>
    <x v="9522"/>
    <n v="877970.83333333314"/>
    <m/>
    <n v="-877970.83333333314"/>
    <x v="98"/>
  </r>
  <r>
    <x v="2274"/>
    <x v="118"/>
    <x v="43"/>
    <x v="10295"/>
    <n v="126000"/>
    <m/>
    <n v="-126000"/>
    <x v="98"/>
  </r>
  <r>
    <x v="2274"/>
    <x v="98"/>
    <x v="43"/>
    <x v="5437"/>
    <n v="53333"/>
    <m/>
    <n v="-53333"/>
    <x v="98"/>
  </r>
  <r>
    <x v="2274"/>
    <x v="73"/>
    <x v="43"/>
    <x v="7775"/>
    <n v="61500"/>
    <m/>
    <n v="-61500"/>
    <x v="98"/>
  </r>
  <r>
    <x v="2274"/>
    <x v="98"/>
    <x v="43"/>
    <x v="10296"/>
    <n v="84790"/>
    <m/>
    <n v="-84790"/>
    <x v="98"/>
  </r>
  <r>
    <x v="2275"/>
    <x v="23"/>
    <x v="43"/>
    <x v="9227"/>
    <n v="148664.58333333334"/>
    <m/>
    <n v="-148664.58333333334"/>
    <x v="98"/>
  </r>
  <r>
    <x v="2275"/>
    <x v="4"/>
    <x v="43"/>
    <x v="10297"/>
    <n v="143066.66666666666"/>
    <m/>
    <n v="-143066.66666666666"/>
    <x v="98"/>
  </r>
  <r>
    <x v="2276"/>
    <x v="22"/>
    <x v="43"/>
    <x v="8535"/>
    <n v="165810"/>
    <m/>
    <n v="-165810"/>
    <x v="98"/>
  </r>
  <r>
    <x v="2276"/>
    <x v="98"/>
    <x v="43"/>
    <x v="10298"/>
    <n v="219375"/>
    <m/>
    <n v="-219375"/>
    <x v="98"/>
  </r>
  <r>
    <x v="2276"/>
    <x v="73"/>
    <x v="43"/>
    <x v="10299"/>
    <n v="20225"/>
    <m/>
    <n v="-20225"/>
    <x v="98"/>
  </r>
  <r>
    <x v="2276"/>
    <x v="73"/>
    <x v="43"/>
    <x v="10300"/>
    <n v="17200"/>
    <m/>
    <n v="-17200"/>
    <x v="98"/>
  </r>
  <r>
    <x v="2276"/>
    <x v="23"/>
    <x v="43"/>
    <x v="4902"/>
    <n v="28000"/>
    <m/>
    <n v="-28000"/>
    <x v="98"/>
  </r>
  <r>
    <x v="2277"/>
    <x v="79"/>
    <x v="43"/>
    <x v="8966"/>
    <n v="52300"/>
    <m/>
    <n v="-52300"/>
    <x v="98"/>
  </r>
  <r>
    <x v="2272"/>
    <x v="4"/>
    <x v="4"/>
    <x v="8114"/>
    <n v="5000"/>
    <m/>
    <n v="-5000"/>
    <x v="98"/>
  </r>
  <r>
    <x v="2272"/>
    <x v="3"/>
    <x v="278"/>
    <x v="10301"/>
    <n v="7600"/>
    <m/>
    <n v="-7600"/>
    <x v="98"/>
  </r>
  <r>
    <x v="2272"/>
    <x v="118"/>
    <x v="278"/>
    <x v="10302"/>
    <n v="1900"/>
    <m/>
    <n v="-1900"/>
    <x v="98"/>
  </r>
  <r>
    <x v="2272"/>
    <x v="115"/>
    <x v="779"/>
    <x v="10303"/>
    <n v="443500"/>
    <m/>
    <n v="-443500"/>
    <x v="98"/>
  </r>
  <r>
    <x v="2272"/>
    <x v="119"/>
    <x v="856"/>
    <x v="10304"/>
    <n v="400000"/>
    <m/>
    <n v="-400000"/>
    <x v="98"/>
  </r>
  <r>
    <x v="2272"/>
    <x v="105"/>
    <x v="768"/>
    <x v="10305"/>
    <n v="450000"/>
    <m/>
    <n v="-450000"/>
    <x v="98"/>
  </r>
  <r>
    <x v="2272"/>
    <x v="113"/>
    <x v="278"/>
    <x v="10306"/>
    <n v="100000"/>
    <m/>
    <n v="-100000"/>
    <x v="98"/>
  </r>
  <r>
    <x v="2272"/>
    <x v="100"/>
    <x v="278"/>
    <x v="9642"/>
    <n v="960"/>
    <m/>
    <n v="-960"/>
    <x v="98"/>
  </r>
  <r>
    <x v="2272"/>
    <x v="112"/>
    <x v="278"/>
    <x v="10307"/>
    <n v="800"/>
    <m/>
    <n v="-800"/>
    <x v="98"/>
  </r>
  <r>
    <x v="2273"/>
    <x v="91"/>
    <x v="474"/>
    <x v="10308"/>
    <n v="300"/>
    <m/>
    <n v="-300"/>
    <x v="98"/>
  </r>
  <r>
    <x v="2273"/>
    <x v="1"/>
    <x v="2"/>
    <x v="10309"/>
    <n v="700"/>
    <m/>
    <n v="-700"/>
    <x v="98"/>
  </r>
  <r>
    <x v="2273"/>
    <x v="1"/>
    <x v="2"/>
    <x v="4693"/>
    <n v="3000"/>
    <m/>
    <n v="-3000"/>
    <x v="98"/>
  </r>
  <r>
    <x v="2273"/>
    <x v="112"/>
    <x v="278"/>
    <x v="10310"/>
    <n v="3500"/>
    <m/>
    <n v="-3500"/>
    <x v="98"/>
  </r>
  <r>
    <x v="2273"/>
    <x v="37"/>
    <x v="474"/>
    <x v="233"/>
    <n v="1000"/>
    <m/>
    <n v="-1000"/>
    <x v="98"/>
  </r>
  <r>
    <x v="2273"/>
    <x v="4"/>
    <x v="4"/>
    <x v="8114"/>
    <n v="5000"/>
    <m/>
    <n v="-5000"/>
    <x v="98"/>
  </r>
  <r>
    <x v="2273"/>
    <x v="4"/>
    <x v="305"/>
    <x v="10311"/>
    <n v="1000"/>
    <m/>
    <n v="-1000"/>
    <x v="98"/>
  </r>
  <r>
    <x v="2273"/>
    <x v="4"/>
    <x v="305"/>
    <x v="10312"/>
    <n v="1500"/>
    <m/>
    <n v="-1500"/>
    <x v="98"/>
  </r>
  <r>
    <x v="2273"/>
    <x v="7"/>
    <x v="27"/>
    <x v="5156"/>
    <n v="920"/>
    <m/>
    <n v="-920"/>
    <x v="98"/>
  </r>
  <r>
    <x v="2273"/>
    <x v="4"/>
    <x v="27"/>
    <x v="5156"/>
    <n v="1250"/>
    <m/>
    <n v="-1250"/>
    <x v="98"/>
  </r>
  <r>
    <x v="2273"/>
    <x v="112"/>
    <x v="474"/>
    <x v="233"/>
    <n v="5000"/>
    <m/>
    <n v="-5000"/>
    <x v="98"/>
  </r>
  <r>
    <x v="2273"/>
    <x v="98"/>
    <x v="314"/>
    <x v="10313"/>
    <n v="10000"/>
    <m/>
    <n v="-10000"/>
    <x v="98"/>
  </r>
  <r>
    <x v="2273"/>
    <x v="115"/>
    <x v="779"/>
    <x v="10314"/>
    <n v="500000"/>
    <m/>
    <n v="-500000"/>
    <x v="98"/>
  </r>
  <r>
    <x v="2273"/>
    <x v="79"/>
    <x v="758"/>
    <x v="10315"/>
    <n v="350000"/>
    <m/>
    <n v="-350000"/>
    <x v="98"/>
  </r>
  <r>
    <x v="2273"/>
    <x v="116"/>
    <x v="759"/>
    <x v="10316"/>
    <n v="25000"/>
    <m/>
    <n v="-25000"/>
    <x v="98"/>
  </r>
  <r>
    <x v="2273"/>
    <x v="98"/>
    <x v="750"/>
    <x v="10317"/>
    <n v="300000"/>
    <m/>
    <n v="-300000"/>
    <x v="98"/>
  </r>
  <r>
    <x v="2273"/>
    <x v="98"/>
    <x v="278"/>
    <x v="10318"/>
    <n v="150000"/>
    <m/>
    <n v="-150000"/>
    <x v="98"/>
  </r>
  <r>
    <x v="2273"/>
    <x v="98"/>
    <x v="278"/>
    <x v="10319"/>
    <n v="4500"/>
    <m/>
    <n v="-4500"/>
    <x v="98"/>
  </r>
  <r>
    <x v="2274"/>
    <x v="116"/>
    <x v="518"/>
    <x v="10320"/>
    <n v="150000"/>
    <m/>
    <n v="-150000"/>
    <x v="98"/>
  </r>
  <r>
    <x v="2274"/>
    <x v="4"/>
    <x v="857"/>
    <x v="10321"/>
    <n v="98000"/>
    <m/>
    <n v="-98000"/>
    <x v="98"/>
  </r>
  <r>
    <x v="2274"/>
    <x v="113"/>
    <x v="661"/>
    <x v="10322"/>
    <n v="105000"/>
    <m/>
    <n v="-105000"/>
    <x v="98"/>
  </r>
  <r>
    <x v="2274"/>
    <x v="73"/>
    <x v="2"/>
    <x v="10323"/>
    <n v="1500"/>
    <m/>
    <n v="-1500"/>
    <x v="98"/>
  </r>
  <r>
    <x v="2274"/>
    <x v="4"/>
    <x v="4"/>
    <x v="8114"/>
    <n v="5000"/>
    <m/>
    <n v="-5000"/>
    <x v="98"/>
  </r>
  <r>
    <x v="2274"/>
    <x v="4"/>
    <x v="2"/>
    <x v="10324"/>
    <n v="1900"/>
    <m/>
    <n v="-1900"/>
    <x v="98"/>
  </r>
  <r>
    <x v="2275"/>
    <x v="23"/>
    <x v="2"/>
    <x v="10325"/>
    <n v="10000"/>
    <m/>
    <n v="-10000"/>
    <x v="98"/>
  </r>
  <r>
    <x v="2275"/>
    <x v="113"/>
    <x v="661"/>
    <x v="10326"/>
    <n v="500000"/>
    <m/>
    <n v="-500000"/>
    <x v="98"/>
  </r>
  <r>
    <x v="2275"/>
    <x v="113"/>
    <x v="858"/>
    <x v="10327"/>
    <n v="200000"/>
    <m/>
    <n v="-200000"/>
    <x v="98"/>
  </r>
  <r>
    <x v="2275"/>
    <x v="113"/>
    <x v="858"/>
    <x v="10328"/>
    <n v="500000"/>
    <m/>
    <n v="-500000"/>
    <x v="98"/>
  </r>
  <r>
    <x v="2275"/>
    <x v="98"/>
    <x v="852"/>
    <x v="10329"/>
    <n v="75750"/>
    <m/>
    <n v="-75750"/>
    <x v="98"/>
  </r>
  <r>
    <x v="2275"/>
    <x v="1"/>
    <x v="2"/>
    <x v="9703"/>
    <n v="3550"/>
    <m/>
    <n v="-3550"/>
    <x v="98"/>
  </r>
  <r>
    <x v="2275"/>
    <x v="37"/>
    <x v="2"/>
    <x v="10330"/>
    <n v="3000"/>
    <m/>
    <n v="-3000"/>
    <x v="98"/>
  </r>
  <r>
    <x v="2275"/>
    <x v="1"/>
    <x v="2"/>
    <x v="9699"/>
    <n v="6040"/>
    <m/>
    <n v="-6040"/>
    <x v="98"/>
  </r>
  <r>
    <x v="2275"/>
    <x v="91"/>
    <x v="2"/>
    <x v="10331"/>
    <n v="4500"/>
    <m/>
    <n v="-4500"/>
    <x v="98"/>
  </r>
  <r>
    <x v="2275"/>
    <x v="1"/>
    <x v="2"/>
    <x v="9699"/>
    <n v="6650"/>
    <m/>
    <n v="-6650"/>
    <x v="98"/>
  </r>
  <r>
    <x v="2276"/>
    <x v="112"/>
    <x v="474"/>
    <x v="898"/>
    <n v="500"/>
    <m/>
    <n v="-500"/>
    <x v="98"/>
  </r>
  <r>
    <x v="2276"/>
    <x v="4"/>
    <x v="4"/>
    <x v="8114"/>
    <n v="5000"/>
    <m/>
    <n v="-5000"/>
    <x v="98"/>
  </r>
  <r>
    <x v="2276"/>
    <x v="98"/>
    <x v="74"/>
    <x v="10332"/>
    <n v="1000"/>
    <m/>
    <n v="-1000"/>
    <x v="98"/>
  </r>
  <r>
    <x v="2276"/>
    <x v="117"/>
    <x v="465"/>
    <x v="10333"/>
    <n v="5000"/>
    <m/>
    <n v="-5000"/>
    <x v="98"/>
  </r>
  <r>
    <x v="2276"/>
    <x v="73"/>
    <x v="773"/>
    <x v="10334"/>
    <n v="6000"/>
    <m/>
    <n v="-6000"/>
    <x v="98"/>
  </r>
  <r>
    <x v="2276"/>
    <x v="112"/>
    <x v="474"/>
    <x v="233"/>
    <n v="3500"/>
    <m/>
    <n v="-3500"/>
    <x v="98"/>
  </r>
  <r>
    <x v="2276"/>
    <x v="4"/>
    <x v="434"/>
    <x v="233"/>
    <n v="3080"/>
    <m/>
    <n v="-3080"/>
    <x v="98"/>
  </r>
  <r>
    <x v="2276"/>
    <x v="37"/>
    <x v="859"/>
    <x v="10335"/>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26"/>
    <n v="300000"/>
    <m/>
    <n v="-300000"/>
    <x v="98"/>
  </r>
  <r>
    <x v="2276"/>
    <x v="113"/>
    <x v="661"/>
    <x v="10326"/>
    <n v="100000"/>
    <m/>
    <n v="-100000"/>
    <x v="98"/>
  </r>
  <r>
    <x v="2276"/>
    <x v="112"/>
    <x v="278"/>
    <x v="10336"/>
    <n v="115000"/>
    <m/>
    <n v="-115000"/>
    <x v="98"/>
  </r>
  <r>
    <x v="2276"/>
    <x v="37"/>
    <x v="644"/>
    <x v="10337"/>
    <n v="255098"/>
    <m/>
    <n v="-255098"/>
    <x v="98"/>
  </r>
  <r>
    <x v="2276"/>
    <x v="73"/>
    <x v="644"/>
    <x v="10337"/>
    <n v="24451"/>
    <m/>
    <n v="-24451"/>
    <x v="98"/>
  </r>
  <r>
    <x v="2276"/>
    <x v="91"/>
    <x v="644"/>
    <x v="10337"/>
    <n v="37853"/>
    <m/>
    <n v="-37853"/>
    <x v="98"/>
  </r>
  <r>
    <x v="2276"/>
    <x v="97"/>
    <x v="644"/>
    <x v="10337"/>
    <n v="261620"/>
    <m/>
    <n v="-261620"/>
    <x v="98"/>
  </r>
  <r>
    <x v="2276"/>
    <x v="112"/>
    <x v="644"/>
    <x v="10337"/>
    <n v="69112"/>
    <m/>
    <n v="-69112"/>
    <x v="98"/>
  </r>
  <r>
    <x v="2276"/>
    <x v="114"/>
    <x v="644"/>
    <x v="10337"/>
    <n v="195823"/>
    <m/>
    <n v="-195823"/>
    <x v="98"/>
  </r>
  <r>
    <x v="2276"/>
    <x v="86"/>
    <x v="644"/>
    <x v="10337"/>
    <n v="331043"/>
    <m/>
    <n v="-331043"/>
    <x v="98"/>
  </r>
  <r>
    <x v="2276"/>
    <x v="112"/>
    <x v="78"/>
    <x v="10338"/>
    <n v="1000000"/>
    <m/>
    <n v="-1000000"/>
    <x v="98"/>
  </r>
  <r>
    <x v="2276"/>
    <x v="115"/>
    <x v="78"/>
    <x v="10339"/>
    <n v="500000"/>
    <m/>
    <n v="-500000"/>
    <x v="98"/>
  </r>
  <r>
    <x v="2278"/>
    <x v="115"/>
    <x v="474"/>
    <x v="898"/>
    <n v="7000"/>
    <m/>
    <n v="-7000"/>
    <x v="98"/>
  </r>
  <r>
    <x v="2278"/>
    <x v="7"/>
    <x v="198"/>
    <x v="10340"/>
    <n v="2500"/>
    <m/>
    <n v="-2500"/>
    <x v="98"/>
  </r>
  <r>
    <x v="2278"/>
    <x v="112"/>
    <x v="694"/>
    <x v="10341"/>
    <n v="8700"/>
    <m/>
    <n v="-8700"/>
    <x v="98"/>
  </r>
  <r>
    <x v="2278"/>
    <x v="112"/>
    <x v="278"/>
    <x v="10342"/>
    <n v="51000"/>
    <m/>
    <n v="-51000"/>
    <x v="98"/>
  </r>
  <r>
    <x v="2278"/>
    <x v="94"/>
    <x v="860"/>
    <x v="10343"/>
    <n v="3000"/>
    <m/>
    <n v="-3000"/>
    <x v="98"/>
  </r>
  <r>
    <x v="2278"/>
    <x v="4"/>
    <x v="4"/>
    <x v="8114"/>
    <n v="5000"/>
    <m/>
    <n v="-5000"/>
    <x v="98"/>
  </r>
  <r>
    <x v="2278"/>
    <x v="112"/>
    <x v="2"/>
    <x v="7645"/>
    <n v="1000"/>
    <m/>
    <n v="-1000"/>
    <x v="98"/>
  </r>
  <r>
    <x v="2278"/>
    <x v="22"/>
    <x v="2"/>
    <x v="10344"/>
    <n v="500"/>
    <m/>
    <n v="-500"/>
    <x v="98"/>
  </r>
  <r>
    <x v="2278"/>
    <x v="120"/>
    <x v="861"/>
    <x v="5423"/>
    <n v="50000"/>
    <m/>
    <n v="-50000"/>
    <x v="98"/>
  </r>
  <r>
    <x v="2278"/>
    <x v="73"/>
    <x v="278"/>
    <x v="10345"/>
    <n v="15330"/>
    <m/>
    <n v="-15330"/>
    <x v="98"/>
  </r>
  <r>
    <x v="2278"/>
    <x v="115"/>
    <x v="278"/>
    <x v="10346"/>
    <n v="10000"/>
    <m/>
    <n v="-10000"/>
    <x v="98"/>
  </r>
  <r>
    <x v="2278"/>
    <x v="94"/>
    <x v="474"/>
    <x v="233"/>
    <n v="1000"/>
    <m/>
    <n v="-1000"/>
    <x v="98"/>
  </r>
  <r>
    <x v="2277"/>
    <x v="86"/>
    <x v="644"/>
    <x v="10347"/>
    <n v="949640"/>
    <m/>
    <n v="-949640"/>
    <x v="98"/>
  </r>
  <r>
    <x v="2279"/>
    <x v="98"/>
    <x v="314"/>
    <x v="6422"/>
    <n v="50000"/>
    <m/>
    <n v="-50000"/>
    <x v="98"/>
  </r>
  <r>
    <x v="2279"/>
    <x v="94"/>
    <x v="278"/>
    <x v="10348"/>
    <n v="2000"/>
    <m/>
    <n v="-2000"/>
    <x v="98"/>
  </r>
  <r>
    <x v="2279"/>
    <x v="91"/>
    <x v="474"/>
    <x v="233"/>
    <n v="900"/>
    <m/>
    <n v="-900"/>
    <x v="98"/>
  </r>
  <r>
    <x v="2279"/>
    <x v="114"/>
    <x v="278"/>
    <x v="10346"/>
    <n v="7690"/>
    <m/>
    <n v="-7690"/>
    <x v="98"/>
  </r>
  <r>
    <x v="2279"/>
    <x v="4"/>
    <x v="4"/>
    <x v="8114"/>
    <n v="5000"/>
    <m/>
    <n v="-5000"/>
    <x v="98"/>
  </r>
  <r>
    <x v="2279"/>
    <x v="98"/>
    <x v="278"/>
    <x v="10226"/>
    <n v="105000"/>
    <m/>
    <n v="-105000"/>
    <x v="98"/>
  </r>
  <r>
    <x v="2279"/>
    <x v="94"/>
    <x v="2"/>
    <x v="10349"/>
    <n v="14500"/>
    <m/>
    <n v="-14500"/>
    <x v="98"/>
  </r>
  <r>
    <x v="2280"/>
    <x v="118"/>
    <x v="2"/>
    <x v="10350"/>
    <n v="2500"/>
    <m/>
    <n v="-2500"/>
    <x v="98"/>
  </r>
  <r>
    <x v="2280"/>
    <x v="112"/>
    <x v="474"/>
    <x v="233"/>
    <n v="1200"/>
    <m/>
    <n v="-1200"/>
    <x v="98"/>
  </r>
  <r>
    <x v="2280"/>
    <x v="16"/>
    <x v="474"/>
    <x v="233"/>
    <n v="2000"/>
    <m/>
    <n v="-2000"/>
    <x v="98"/>
  </r>
  <r>
    <x v="2277"/>
    <x v="1"/>
    <x v="261"/>
    <x v="10351"/>
    <n v="20525"/>
    <m/>
    <n v="-20525"/>
    <x v="98"/>
  </r>
  <r>
    <x v="2277"/>
    <x v="22"/>
    <x v="261"/>
    <x v="10351"/>
    <n v="35364"/>
    <m/>
    <n v="-35364"/>
    <x v="98"/>
  </r>
  <r>
    <x v="2277"/>
    <x v="23"/>
    <x v="261"/>
    <x v="10351"/>
    <n v="32760"/>
    <m/>
    <n v="-32760"/>
    <x v="98"/>
  </r>
  <r>
    <x v="2277"/>
    <x v="84"/>
    <x v="261"/>
    <x v="10351"/>
    <n v="264941"/>
    <m/>
    <n v="-264941"/>
    <x v="98"/>
  </r>
  <r>
    <x v="2277"/>
    <x v="98"/>
    <x v="261"/>
    <x v="10351"/>
    <n v="330188"/>
    <m/>
    <n v="-330188"/>
    <x v="98"/>
  </r>
  <r>
    <x v="2279"/>
    <x v="112"/>
    <x v="716"/>
    <x v="10352"/>
    <n v="200000"/>
    <m/>
    <n v="-200000"/>
    <x v="98"/>
  </r>
  <r>
    <x v="2278"/>
    <x v="22"/>
    <x v="97"/>
    <x v="10353"/>
    <m/>
    <n v="333522"/>
    <n v="333522"/>
    <x v="98"/>
  </r>
  <r>
    <x v="2278"/>
    <x v="22"/>
    <x v="97"/>
    <x v="10354"/>
    <m/>
    <n v="333522"/>
    <n v="333522"/>
    <x v="98"/>
  </r>
  <r>
    <x v="2278"/>
    <x v="23"/>
    <x v="97"/>
    <x v="10355"/>
    <m/>
    <n v="359992"/>
    <n v="359992"/>
    <x v="98"/>
  </r>
  <r>
    <x v="2281"/>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8" firstHeaderRow="0" firstDataRow="1" firstDataCol="1" rowPageCount="3" colPageCount="1"/>
  <pivotFields count="8">
    <pivotField axis="axisPage" showAll="0">
      <items count="2379">
        <item x="249"/>
        <item m="1" x="2376"/>
        <item m="1" x="2331"/>
        <item m="1" x="2330"/>
        <item m="1" x="2344"/>
        <item m="1" x="2334"/>
        <item m="1" x="2296"/>
        <item m="1" x="2315"/>
        <item m="1" x="2322"/>
        <item m="1" x="2342"/>
        <item m="1" x="2321"/>
        <item m="1" x="2350"/>
        <item m="1" x="2358"/>
        <item m="1" x="2319"/>
        <item m="1" x="2365"/>
        <item m="1" x="2312"/>
        <item m="1" x="2370"/>
        <item m="1" x="2325"/>
        <item m="1" x="2285"/>
        <item m="1" x="2374"/>
        <item m="1" x="2377"/>
        <item m="1" x="2292"/>
        <item m="1" x="2333"/>
        <item m="1" x="2287"/>
        <item m="1" x="2288"/>
        <item m="1" x="2290"/>
        <item m="1" x="2304"/>
        <item m="1" x="2305"/>
        <item m="1" x="2351"/>
        <item m="1" x="2339"/>
        <item m="1" x="2340"/>
        <item m="1" x="2345"/>
        <item m="1" x="2356"/>
        <item m="1" x="2335"/>
        <item m="1" x="2297"/>
        <item m="1" x="2302"/>
        <item m="1" x="2309"/>
        <item m="1" x="2359"/>
        <item x="0"/>
        <item m="1" x="2346"/>
        <item m="1" x="2352"/>
        <item m="1" x="2310"/>
        <item x="1"/>
        <item m="1" x="2353"/>
        <item m="1" x="2372"/>
        <item x="2"/>
        <item x="3"/>
        <item m="1" x="2316"/>
        <item m="1" x="2367"/>
        <item m="1" x="2313"/>
        <item m="1" x="2363"/>
        <item m="1" x="2371"/>
        <item m="1" x="2375"/>
        <item x="4"/>
        <item m="1" x="2286"/>
        <item x="5"/>
        <item x="6"/>
        <item m="1" x="232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38"/>
        <item x="157"/>
        <item x="158"/>
        <item x="159"/>
        <item x="160"/>
        <item x="161"/>
        <item x="162"/>
        <item x="163"/>
        <item x="164"/>
        <item x="165"/>
        <item x="166"/>
        <item x="167"/>
        <item x="168"/>
        <item x="169"/>
        <item m="1" x="232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7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1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26"/>
        <item x="276"/>
        <item x="277"/>
        <item x="278"/>
        <item x="275"/>
        <item m="1" x="2323"/>
        <item x="279"/>
        <item x="280"/>
        <item x="281"/>
        <item x="282"/>
        <item x="283"/>
        <item x="284"/>
        <item x="285"/>
        <item x="286"/>
        <item x="287"/>
        <item x="288"/>
        <item x="289"/>
        <item x="290"/>
        <item x="291"/>
        <item x="292"/>
        <item x="293"/>
        <item x="294"/>
        <item x="295"/>
        <item x="296"/>
        <item m="1" x="2327"/>
        <item x="297"/>
        <item x="298"/>
        <item x="299"/>
        <item m="1" x="2329"/>
        <item x="300"/>
        <item x="302"/>
        <item x="303"/>
        <item x="301"/>
        <item x="304"/>
        <item x="305"/>
        <item x="306"/>
        <item x="307"/>
        <item x="308"/>
        <item x="309"/>
        <item x="310"/>
        <item x="311"/>
        <item x="312"/>
        <item m="1" x="2293"/>
        <item x="313"/>
        <item m="1" x="2295"/>
        <item x="314"/>
        <item x="315"/>
        <item x="316"/>
        <item x="317"/>
        <item x="318"/>
        <item x="319"/>
        <item x="320"/>
        <item x="321"/>
        <item m="1" x="2341"/>
        <item x="323"/>
        <item x="324"/>
        <item x="325"/>
        <item x="326"/>
        <item x="322"/>
        <item x="327"/>
        <item x="328"/>
        <item x="329"/>
        <item x="330"/>
        <item x="331"/>
        <item m="1" x="2332"/>
        <item x="332"/>
        <item m="1" x="2294"/>
        <item x="333"/>
        <item x="334"/>
        <item x="335"/>
        <item x="336"/>
        <item x="337"/>
        <item x="338"/>
        <item x="344"/>
        <item m="1" x="230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1"/>
        <item x="375"/>
        <item x="376"/>
        <item x="373"/>
        <item x="377"/>
        <item x="378"/>
        <item x="379"/>
        <item x="380"/>
        <item m="1" x="2336"/>
        <item x="381"/>
        <item x="382"/>
        <item x="383"/>
        <item x="384"/>
        <item x="385"/>
        <item x="386"/>
        <item x="387"/>
        <item x="388"/>
        <item x="389"/>
        <item x="390"/>
        <item x="391"/>
        <item x="392"/>
        <item x="393"/>
        <item x="394"/>
        <item x="395"/>
        <item x="396"/>
        <item x="397"/>
        <item x="399"/>
        <item x="400"/>
        <item x="401"/>
        <item x="398"/>
        <item x="402"/>
        <item m="1" x="2337"/>
        <item x="403"/>
        <item x="404"/>
        <item x="405"/>
        <item x="406"/>
        <item x="407"/>
        <item x="408"/>
        <item x="409"/>
        <item m="1" x="2303"/>
        <item x="410"/>
        <item x="411"/>
        <item x="421"/>
        <item x="412"/>
        <item x="413"/>
        <item x="414"/>
        <item x="415"/>
        <item x="416"/>
        <item x="417"/>
        <item m="1" x="2357"/>
        <item x="418"/>
        <item x="419"/>
        <item x="420"/>
        <item x="423"/>
        <item x="443"/>
        <item x="424"/>
        <item x="422"/>
        <item x="425"/>
        <item x="426"/>
        <item x="427"/>
        <item x="428"/>
        <item x="429"/>
        <item x="430"/>
        <item x="431"/>
        <item x="432"/>
        <item m="1" x="2349"/>
        <item x="433"/>
        <item x="434"/>
        <item x="435"/>
        <item x="436"/>
        <item x="438"/>
        <item x="437"/>
        <item x="439"/>
        <item x="440"/>
        <item x="442"/>
        <item x="441"/>
        <item x="445"/>
        <item x="446"/>
        <item x="447"/>
        <item x="444"/>
        <item x="448"/>
        <item x="449"/>
        <item x="450"/>
        <item x="451"/>
        <item x="452"/>
        <item x="453"/>
        <item x="454"/>
        <item x="455"/>
        <item x="456"/>
        <item x="457"/>
        <item m="1" x="2311"/>
        <item x="458"/>
        <item x="459"/>
        <item m="1" x="2360"/>
        <item x="460"/>
        <item x="461"/>
        <item x="462"/>
        <item x="463"/>
        <item m="1" x="2369"/>
        <item x="464"/>
        <item x="465"/>
        <item x="466"/>
        <item x="467"/>
        <item x="468"/>
        <item x="469"/>
        <item x="470"/>
        <item m="1" x="2348"/>
        <item x="471"/>
        <item x="472"/>
        <item x="473"/>
        <item x="474"/>
        <item x="475"/>
        <item x="476"/>
        <item x="477"/>
        <item x="478"/>
        <item x="479"/>
        <item x="480"/>
        <item x="481"/>
        <item x="482"/>
        <item x="483"/>
        <item x="484"/>
        <item m="1" x="2324"/>
        <item x="490"/>
        <item x="485"/>
        <item x="486"/>
        <item x="487"/>
        <item x="488"/>
        <item x="489"/>
        <item x="491"/>
        <item x="492"/>
        <item m="1" x="2317"/>
        <item m="1" x="2361"/>
        <item x="503"/>
        <item m="1" x="2364"/>
        <item x="493"/>
        <item x="494"/>
        <item x="504"/>
        <item x="495"/>
        <item x="496"/>
        <item x="497"/>
        <item x="498"/>
        <item x="499"/>
        <item x="500"/>
        <item x="501"/>
        <item x="502"/>
        <item x="505"/>
        <item x="506"/>
        <item x="507"/>
        <item x="508"/>
        <item m="1" x="231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83"/>
        <item x="564"/>
        <item x="565"/>
        <item x="566"/>
        <item x="567"/>
        <item x="568"/>
        <item x="569"/>
        <item x="570"/>
        <item x="571"/>
        <item x="572"/>
        <item x="573"/>
        <item x="574"/>
        <item m="1" x="228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9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0"/>
        <item x="698"/>
        <item x="708"/>
        <item x="709"/>
        <item x="710"/>
        <item x="699"/>
        <item x="700"/>
        <item x="701"/>
        <item x="702"/>
        <item x="703"/>
        <item x="704"/>
        <item x="705"/>
        <item x="706"/>
        <item x="707"/>
        <item x="711"/>
        <item x="726"/>
        <item x="727"/>
        <item x="734"/>
        <item x="712"/>
        <item x="728"/>
        <item x="729"/>
        <item m="1" x="234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06"/>
        <item x="753"/>
        <item m="1" x="2308"/>
        <item x="740"/>
        <item x="754"/>
        <item x="741"/>
        <item x="742"/>
        <item x="743"/>
        <item x="744"/>
        <item x="745"/>
        <item x="746"/>
        <item x="747"/>
        <item x="755"/>
        <item x="748"/>
        <item x="757"/>
        <item x="758"/>
        <item x="769"/>
        <item x="759"/>
        <item m="1" x="2355"/>
        <item x="760"/>
        <item x="761"/>
        <item x="770"/>
        <item m="1" x="2362"/>
        <item x="762"/>
        <item x="771"/>
        <item x="763"/>
        <item x="764"/>
        <item x="765"/>
        <item x="766"/>
        <item x="772"/>
        <item x="773"/>
        <item x="767"/>
        <item x="768"/>
        <item x="774"/>
        <item x="775"/>
        <item x="790"/>
        <item x="776"/>
        <item x="791"/>
        <item x="777"/>
        <item x="778"/>
        <item x="792"/>
        <item x="779"/>
        <item x="780"/>
        <item x="781"/>
        <item x="782"/>
        <item x="793"/>
        <item x="783"/>
        <item x="794"/>
        <item x="795"/>
        <item x="228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6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43"/>
        <item x="944"/>
        <item m="1" x="230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5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6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84"/>
        <item x="1583"/>
        <item x="1577"/>
        <item x="1578"/>
        <item x="1576"/>
        <item x="1579"/>
        <item x="1580"/>
        <item x="1586"/>
        <item x="1587"/>
        <item x="1581"/>
        <item x="1582"/>
        <item x="1588"/>
        <item x="1589"/>
        <item x="1590"/>
        <item x="1602"/>
        <item x="1612"/>
        <item m="1" x="229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8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78"/>
        <item x="2277"/>
        <item x="2279"/>
        <item x="2280"/>
        <item t="default"/>
      </items>
    </pivotField>
    <pivotField axis="axisRow" showAll="0">
      <items count="255">
        <item sd="0" x="117"/>
        <item sd="0" x="104"/>
        <item sd="0" x="114"/>
        <item sd="0" x="113"/>
        <item sd="0" x="115"/>
        <item sd="0" x="112"/>
        <item sd="0" m="1" x="123"/>
        <item sd="0" x="111"/>
        <item sd="0" x="106"/>
        <item sd="0" x="118"/>
        <item sd="0" x="105"/>
        <item sd="0" x="103"/>
        <item sd="0" x="109"/>
        <item sd="0" x="107"/>
        <item sd="0" x="99"/>
        <item sd="0" x="102"/>
        <item sd="0" x="100"/>
        <item sd="0" x="98"/>
        <item sd="0" x="95"/>
        <item sd="0" x="97"/>
        <item sd="0" m="1" x="129"/>
        <item sd="0" x="94"/>
        <item sd="0" x="92"/>
        <item sd="0" x="91"/>
        <item sd="0" x="90"/>
        <item sd="0" x="52"/>
        <item sd="0" x="89"/>
        <item sd="0" x="87"/>
        <item sd="0" x="88"/>
        <item sd="0" x="85"/>
        <item sd="0" x="72"/>
        <item sd="0" x="79"/>
        <item sd="0" x="84"/>
        <item sd="0" x="83"/>
        <item sd="0" m="1" x="12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2"/>
        <item sd="0" x="49"/>
        <item sd="0" x="24"/>
        <item sd="0" x="33"/>
        <item sd="0" x="23"/>
        <item sd="0" x="22"/>
        <item sd="0" x="34"/>
        <item n="JPMC (Main Project)" sd="0" x="11"/>
        <item sd="0" x="18"/>
        <item sd="0" x="48"/>
        <item sd="0" x="46"/>
        <item sd="0" x="45"/>
        <item sd="0" x="37"/>
        <item sd="0" x="47"/>
        <item sd="0" m="1" x="167"/>
        <item sd="0" x="44"/>
        <item sd="0" m="1" x="181"/>
        <item sd="0" x="42"/>
        <item sd="0" x="40"/>
        <item sd="0" x="15"/>
        <item sd="0" x="27"/>
        <item sd="0" x="30"/>
        <item sd="0" x="25"/>
        <item sd="0" x="29"/>
        <item sd="0" x="8"/>
        <item sd="0" x="9"/>
        <item sd="0" m="1" x="176"/>
        <item sd="0" m="1" x="146"/>
        <item sd="0" m="1" x="197"/>
        <item sd="0" m="1" x="141"/>
        <item sd="0" m="1" x="153"/>
        <item sd="0" m="1" x="182"/>
        <item sd="0" x="13"/>
        <item sd="0" m="1" x="251"/>
        <item sd="0" m="1" x="231"/>
        <item sd="0" m="1" x="223"/>
        <item sd="0" m="1" x="161"/>
        <item sd="0" m="1" x="158"/>
        <item sd="0" m="1" x="247"/>
        <item sd="0" m="1" x="225"/>
        <item sd="0" m="1" x="234"/>
        <item sd="0" m="1" x="219"/>
        <item sd="0" m="1" x="209"/>
        <item sd="0" m="1" x="144"/>
        <item sd="0" m="1" x="172"/>
        <item sd="0" x="17"/>
        <item sd="0" m="1" x="178"/>
        <item sd="0" m="1" x="192"/>
        <item sd="0" m="1" x="145"/>
        <item sd="0" x="14"/>
        <item sd="0" m="1" x="241"/>
        <item sd="0" x="86"/>
        <item sd="0" m="1" x="187"/>
        <item sd="0" m="1" x="244"/>
        <item sd="0" m="1" x="180"/>
        <item sd="0" m="1" x="201"/>
        <item sd="0" m="1" x="199"/>
        <item sd="0" m="1" x="152"/>
        <item sd="0" m="1" x="190"/>
        <item sd="0" m="1" x="156"/>
        <item sd="0" m="1" x="196"/>
        <item sd="0" m="1" x="233"/>
        <item sd="0" m="1" x="191"/>
        <item sd="0" m="1" x="204"/>
        <item sd="0" x="10"/>
        <item sd="0" m="1" x="207"/>
        <item sd="0" x="1"/>
        <item sd="0" m="1" x="154"/>
        <item sd="0" m="1" x="208"/>
        <item sd="0" m="1" x="177"/>
        <item sd="0" m="1" x="235"/>
        <item sd="0" m="1" x="238"/>
        <item sd="0" m="1" x="211"/>
        <item sd="0" m="1" x="139"/>
        <item sd="0" m="1" x="160"/>
        <item sd="0" m="1" x="202"/>
        <item sd="0" m="1" x="195"/>
        <item sd="0" m="1" x="149"/>
        <item sd="0" m="1" x="143"/>
        <item sd="0" m="1" x="229"/>
        <item sd="0" x="3"/>
        <item sd="0" m="1" x="168"/>
        <item sd="0" x="7"/>
        <item sd="0" m="1" x="183"/>
        <item sd="0" x="2"/>
        <item sd="0" m="1" x="232"/>
        <item sd="0" m="1" x="189"/>
        <item sd="0" x="12"/>
        <item sd="0" m="1" x="171"/>
        <item sd="0" x="4"/>
        <item sd="0" m="1" x="250"/>
        <item sd="0" m="1" x="157"/>
        <item sd="0" m="1" x="165"/>
        <item sd="0" m="1" x="217"/>
        <item sd="0" x="116"/>
        <item sd="0" m="1" x="228"/>
        <item sd="0" m="1" x="148"/>
        <item sd="0" m="1" x="242"/>
        <item sd="0" m="1" x="159"/>
        <item sd="0" m="1" x="164"/>
        <item sd="0" x="6"/>
        <item sd="0" m="1" x="220"/>
        <item sd="0" m="1" x="224"/>
        <item sd="0" m="1" x="239"/>
        <item sd="0" m="1" x="245"/>
        <item sd="0" m="1" x="240"/>
        <item sd="0" x="16"/>
        <item sd="0" m="1" x="138"/>
        <item sd="0" m="1" x="213"/>
        <item sd="0" m="1" x="206"/>
        <item sd="0" m="1" x="222"/>
        <item sd="0" m="1" x="184"/>
        <item m="1" x="198"/>
        <item sd="0" m="1" x="162"/>
        <item sd="0" m="1" x="226"/>
        <item sd="0" m="1" x="185"/>
        <item sd="0" m="1" x="212"/>
        <item sd="0" m="1" x="237"/>
        <item sd="0" x="28"/>
        <item sd="0" m="1" x="200"/>
        <item sd="0" m="1" x="227"/>
        <item sd="0" m="1" x="253"/>
        <item sd="0" m="1" x="175"/>
        <item m="1" x="215"/>
        <item sd="0" m="1" x="214"/>
        <item sd="0" m="1" x="248"/>
        <item sd="0" m="1" x="170"/>
        <item m="1" x="236"/>
        <item sd="0" m="1" x="147"/>
        <item sd="0" m="1" x="193"/>
        <item sd="0" x="41"/>
        <item sd="0" m="1" x="203"/>
        <item sd="0" x="20"/>
        <item sd="0" x="36"/>
        <item sd="0" x="32"/>
        <item sd="0" x="31"/>
        <item sd="0" m="1" x="230"/>
        <item m="1" x="163"/>
        <item sd="0" x="51"/>
        <item sd="0" m="1" x="221"/>
        <item sd="0" m="1" x="186"/>
        <item sd="0" m="1" x="179"/>
        <item sd="0" m="1" x="151"/>
        <item sd="0" x="0"/>
        <item sd="0" x="26"/>
        <item sd="0" x="19"/>
        <item sd="0" m="1" x="173"/>
        <item sd="0" x="21"/>
        <item sd="0" m="1" x="243"/>
        <item sd="0" x="63"/>
        <item sd="0" x="64"/>
        <item sd="0" m="1" x="124"/>
        <item m="1" x="188"/>
        <item sd="0" x="70"/>
        <item m="1" x="218"/>
        <item m="1" x="150"/>
        <item m="1" x="155"/>
        <item sd="0" m="1" x="140"/>
        <item sd="0" m="1" x="210"/>
        <item sd="0" m="1" x="142"/>
        <item sd="0" m="1" x="137"/>
        <item m="1" x="205"/>
        <item sd="0" m="1" x="246"/>
        <item sd="0" x="82"/>
        <item sd="0" m="1" x="249"/>
        <item sd="0" m="1" x="194"/>
        <item sd="0" m="1" x="166"/>
        <item sd="0" m="1" x="121"/>
        <item sd="0" m="1" x="169"/>
        <item sd="0" m="1" x="216"/>
        <item sd="0" m="1" x="174"/>
        <item sd="0" m="1" x="132"/>
        <item sd="0" x="93"/>
        <item sd="0" m="1" x="135"/>
        <item sd="0" m="1" x="134"/>
        <item sd="0" m="1" x="133"/>
        <item m="1" x="136"/>
        <item sd="0" m="1" x="126"/>
        <item sd="0" x="96"/>
        <item m="1" x="130"/>
        <item m="1" x="131"/>
        <item sd="0" m="1" x="127"/>
        <item sd="0" x="101"/>
        <item sd="0" m="1" x="125"/>
        <item sd="0" x="108"/>
        <item sd="0" x="110"/>
        <item sd="0" x="119"/>
        <item m="1" x="122"/>
        <item x="120"/>
        <item t="default"/>
      </items>
    </pivotField>
    <pivotField axis="axisRow" showAll="0">
      <items count="1121">
        <item sd="0" x="60"/>
        <item sd="0" x="149"/>
        <item sd="0" m="1" x="963"/>
        <item sd="0" m="1" x="1061"/>
        <item sd="0" m="1" x="925"/>
        <item sd="0" x="18"/>
        <item sd="0" x="288"/>
        <item sd="0" m="1" x="1102"/>
        <item sd="0" x="146"/>
        <item sd="0" x="179"/>
        <item sd="0" m="1" x="1099"/>
        <item sd="0" x="623"/>
        <item sd="0" x="100"/>
        <item sd="0" m="1" x="910"/>
        <item sd="0" m="1" x="1065"/>
        <item sd="0" x="137"/>
        <item sd="0" m="1" x="1047"/>
        <item sd="0" x="231"/>
        <item sd="0" m="1" x="881"/>
        <item sd="0" m="1" x="1052"/>
        <item sd="0" x="363"/>
        <item sd="0" x="375"/>
        <item sd="0" m="1" x="939"/>
        <item sd="0" x="208"/>
        <item sd="0" x="159"/>
        <item sd="0" x="258"/>
        <item sd="0" x="282"/>
        <item sd="0" x="144"/>
        <item sd="0" x="191"/>
        <item sd="0" x="217"/>
        <item sd="0" x="322"/>
        <item sd="0" x="256"/>
        <item sd="0" x="189"/>
        <item sd="0" m="1" x="1002"/>
        <item sd="0" x="325"/>
        <item sd="0" m="1" x="1103"/>
        <item sd="0" m="1" x="1000"/>
        <item sd="0" x="630"/>
        <item sd="0" x="223"/>
        <item sd="0" m="1" x="893"/>
        <item sd="0" x="239"/>
        <item sd="0" x="135"/>
        <item sd="0" x="140"/>
        <item sd="0" m="1" x="1076"/>
        <item sd="0" m="1" x="1006"/>
        <item sd="0" x="219"/>
        <item sd="0" x="562"/>
        <item sd="0" x="93"/>
        <item sd="0" m="1" x="1073"/>
        <item sd="0" x="222"/>
        <item sd="0" m="1" x="906"/>
        <item sd="0" x="337"/>
        <item sd="0" x="207"/>
        <item sd="0" x="184"/>
        <item sd="0" x="152"/>
        <item sd="0" m="1" x="1086"/>
        <item sd="0" x="40"/>
        <item sd="0" x="281"/>
        <item sd="0" x="170"/>
        <item sd="0" x="317"/>
        <item sd="0" x="358"/>
        <item sd="0" x="214"/>
        <item sd="0" x="370"/>
        <item sd="0" x="279"/>
        <item sd="0" x="156"/>
        <item sd="0" x="700"/>
        <item sd="0" x="253"/>
        <item sd="0" m="1" x="1062"/>
        <item sd="0" m="1" x="872"/>
        <item sd="0" x="365"/>
        <item sd="0" m="1" x="924"/>
        <item sd="0" m="1" x="889"/>
        <item sd="0" x="259"/>
        <item sd="0" x="252"/>
        <item sd="0" m="1" x="1005"/>
        <item sd="0" x="12"/>
        <item sd="0" x="352"/>
        <item sd="0" x="218"/>
        <item sd="0" x="224"/>
        <item sd="0" x="63"/>
        <item sd="0" x="8"/>
        <item sd="0" x="102"/>
        <item sd="0" m="1" x="911"/>
        <item sd="0" m="1" x="1105"/>
        <item sd="0" x="319"/>
        <item sd="0" m="1" x="916"/>
        <item sd="0" m="1" x="1116"/>
        <item sd="0" x="386"/>
        <item sd="0" x="31"/>
        <item sd="0" x="55"/>
        <item sd="0" x="227"/>
        <item sd="0" x="356"/>
        <item sd="0" x="161"/>
        <item sd="0" x="153"/>
        <item sd="0" m="1" x="990"/>
        <item sd="0" x="133"/>
        <item sd="0" m="1" x="897"/>
        <item sd="0" m="1" x="890"/>
        <item sd="0" m="1" x="1091"/>
        <item sd="0" x="46"/>
        <item sd="0" x="374"/>
        <item sd="0" m="1" x="899"/>
        <item sd="0" x="270"/>
        <item sd="0" m="1" x="980"/>
        <item sd="0" m="1" x="945"/>
        <item sd="0" m="1" x="981"/>
        <item sd="0" m="1" x="961"/>
        <item sd="0" m="1" x="1072"/>
        <item sd="0" m="1" x="1015"/>
        <item sd="0" m="1" x="977"/>
        <item sd="0" x="366"/>
        <item sd="0" x="318"/>
        <item sd="0" m="1" x="938"/>
        <item sd="0" x="273"/>
        <item sd="0" m="1" x="1037"/>
        <item sd="0" x="201"/>
        <item sd="0" m="1" x="965"/>
        <item sd="0" x="160"/>
        <item sd="0" m="1" x="1069"/>
        <item sd="0" m="1" x="1029"/>
        <item sd="0" m="1" x="923"/>
        <item sd="0" x="277"/>
        <item sd="0" m="1" x="1023"/>
        <item sd="0" x="225"/>
        <item sd="0" m="1" x="895"/>
        <item sd="0" m="1" x="898"/>
        <item sd="0" m="1" x="909"/>
        <item sd="0" x="292"/>
        <item sd="0" x="15"/>
        <item sd="0" m="1" x="936"/>
        <item sd="0" m="1" x="951"/>
        <item sd="0" x="0"/>
        <item sd="0" x="232"/>
        <item sd="0" x="213"/>
        <item sd="0" m="1" x="1071"/>
        <item sd="0" x="316"/>
        <item sd="0" m="1" x="880"/>
        <item sd="0" x="291"/>
        <item sd="0" x="333"/>
        <item sd="0" x="339"/>
        <item sd="0" x="275"/>
        <item sd="0" m="1" x="912"/>
        <item sd="0" x="174"/>
        <item sd="0" x="171"/>
        <item sd="0" x="233"/>
        <item sd="0" x="78"/>
        <item sd="0" m="1" x="971"/>
        <item sd="0" x="236"/>
        <item sd="0" x="58"/>
        <item sd="0" x="240"/>
        <item sd="0" m="1" x="905"/>
        <item sd="0" x="182"/>
        <item sd="0" x="307"/>
        <item sd="0" x="782"/>
        <item sd="0" x="290"/>
        <item sd="0" m="1" x="997"/>
        <item sd="0" m="1" x="1058"/>
        <item sd="0" x="132"/>
        <item sd="0" x="56"/>
        <item sd="0" x="126"/>
        <item sd="0" x="22"/>
        <item sd="0" x="187"/>
        <item sd="0" m="1" x="886"/>
        <item sd="0" m="1" x="1089"/>
        <item sd="0" m="1" x="892"/>
        <item sd="0" x="11"/>
        <item sd="0" x="353"/>
        <item sd="0" m="1" x="976"/>
        <item sd="0" x="124"/>
        <item sd="0" m="1" x="1119"/>
        <item sd="0" x="77"/>
        <item sd="0" m="1" x="1001"/>
        <item sd="0" x="92"/>
        <item sd="0" x="35"/>
        <item sd="0" x="196"/>
        <item sd="0" m="1" x="1098"/>
        <item sd="0" x="1"/>
        <item sd="0" x="180"/>
        <item sd="0" x="285"/>
        <item sd="0" m="1" x="1018"/>
        <item sd="0" x="42"/>
        <item sd="0" m="1" x="1039"/>
        <item sd="0" m="1" x="1009"/>
        <item sd="0" m="1" x="1026"/>
        <item sd="0" m="1" x="959"/>
        <item sd="0" x="84"/>
        <item sd="0" x="106"/>
        <item sd="0" m="1" x="871"/>
        <item sd="0" x="336"/>
        <item sd="0" m="1" x="1032"/>
        <item sd="0" m="1" x="873"/>
        <item sd="0" m="1" x="868"/>
        <item sd="0" m="1" x="1019"/>
        <item sd="0" m="1" x="901"/>
        <item sd="0" m="1" x="1049"/>
        <item sd="0" m="1" x="902"/>
        <item sd="0" x="16"/>
        <item sd="0" m="1" x="1028"/>
        <item sd="0" m="1" x="941"/>
        <item sd="0" x="280"/>
        <item sd="0" x="104"/>
        <item sd="0" x="332"/>
        <item sd="0" m="1" x="964"/>
        <item sd="0" x="348"/>
        <item sd="0" x="23"/>
        <item sd="0" x="362"/>
        <item sd="0" x="237"/>
        <item sd="0" x="91"/>
        <item sd="0" x="13"/>
        <item sd="0" x="175"/>
        <item sd="0" x="343"/>
        <item sd="0" m="1" x="1109"/>
        <item sd="0" m="1" x="1084"/>
        <item sd="0" x="87"/>
        <item sd="0" x="690"/>
        <item sd="0" x="33"/>
        <item sd="0" x="19"/>
        <item sd="0" m="1" x="875"/>
        <item sd="0" x="20"/>
        <item sd="0" m="1" x="887"/>
        <item sd="0" x="96"/>
        <item sd="0" m="1" x="1101"/>
        <item sd="0" m="1" x="1078"/>
        <item sd="0" m="1" x="952"/>
        <item sd="0" x="120"/>
        <item sd="0" x="131"/>
        <item sd="0" x="119"/>
        <item sd="0" m="1" x="1030"/>
        <item sd="0" m="1" x="1021"/>
        <item sd="0" m="1" x="885"/>
        <item sd="0" m="1" x="1007"/>
        <item sd="0" x="228"/>
        <item sd="0" x="39"/>
        <item sd="0" x="108"/>
        <item sd="0" x="24"/>
        <item sd="0" x="139"/>
        <item sd="0" m="1" x="1088"/>
        <item sd="0" x="17"/>
        <item sd="0" x="248"/>
        <item sd="0" x="48"/>
        <item sd="0" m="1" x="1003"/>
        <item sd="0" m="1" x="1063"/>
        <item sd="0" x="134"/>
        <item sd="0" x="596"/>
        <item sd="0" m="1" x="973"/>
        <item sd="0" x="69"/>
        <item sd="0" x="34"/>
        <item sd="0" x="206"/>
        <item sd="0" m="1" x="1104"/>
        <item sd="0" m="1" x="979"/>
        <item sd="0" m="1" x="998"/>
        <item sd="0" m="1" x="940"/>
        <item sd="0" x="268"/>
        <item sd="0" x="376"/>
        <item sd="0" x="331"/>
        <item sd="0" m="1" x="932"/>
        <item sd="0" x="360"/>
        <item sd="0" m="1" x="1079"/>
        <item sd="0" x="89"/>
        <item sd="0" x="355"/>
        <item sd="0" m="1" x="978"/>
        <item sd="0" x="168"/>
        <item sd="0" m="1" x="876"/>
        <item sd="0" m="1" x="869"/>
        <item sd="0" x="272"/>
        <item sd="0" x="51"/>
        <item sd="0" x="190"/>
        <item sd="0" x="50"/>
        <item sd="0" x="79"/>
        <item sd="0" x="32"/>
        <item sd="0" m="1" x="1066"/>
        <item sd="0" x="188"/>
        <item sd="0" x="110"/>
        <item sd="0" m="1" x="1085"/>
        <item sd="0" m="1" x="1082"/>
        <item sd="0" m="1" x="988"/>
        <item sd="0" m="1" x="934"/>
        <item sd="0" m="1" x="983"/>
        <item sd="0" m="1" x="955"/>
        <item sd="0" x="226"/>
        <item sd="0" x="57"/>
        <item sd="0" m="1" x="986"/>
        <item sd="0" x="340"/>
        <item sd="0" x="265"/>
        <item sd="0" x="294"/>
        <item sd="0" m="1" x="1013"/>
        <item sd="0" x="62"/>
        <item sd="0" x="295"/>
        <item sd="0" x="3"/>
        <item sd="0" x="151"/>
        <item sd="0" x="210"/>
        <item sd="0" x="54"/>
        <item sd="0" m="1" x="1044"/>
        <item sd="0" m="1" x="1027"/>
        <item sd="0" x="323"/>
        <item sd="0" m="1" x="921"/>
        <item sd="0" x="75"/>
        <item sd="0" m="1" x="950"/>
        <item sd="0" x="186"/>
        <item sd="0" x="361"/>
        <item sd="0" x="368"/>
        <item sd="0" x="327"/>
        <item sd="0" x="195"/>
        <item sd="0" m="1" x="1017"/>
        <item sd="0" m="1" x="1057"/>
        <item sd="0" x="123"/>
        <item sd="0" m="1" x="947"/>
        <item sd="0" x="194"/>
        <item sd="0" x="121"/>
        <item sd="0" x="53"/>
        <item sd="0" m="1" x="1074"/>
        <item sd="0" x="278"/>
        <item sd="0" x="212"/>
        <item sd="0" m="1" x="1059"/>
        <item sd="0" m="1" x="1050"/>
        <item sd="0" m="1" x="1117"/>
        <item sd="0" m="1" x="903"/>
        <item sd="0" m="1" x="1111"/>
        <item sd="0" x="117"/>
        <item sd="0" x="111"/>
        <item sd="0" x="81"/>
        <item sd="0" x="7"/>
        <item sd="0" x="235"/>
        <item sd="0" x="287"/>
        <item sd="0" m="1" x="1048"/>
        <item sd="0" m="1" x="1095"/>
        <item sd="0" x="2"/>
        <item sd="0" m="1" x="1110"/>
        <item sd="0" m="1" x="969"/>
        <item sd="0" x="163"/>
        <item sd="0" m="1" x="1042"/>
        <item sd="0" m="1" x="915"/>
        <item sd="0" m="1" x="1118"/>
        <item sd="0" m="1" x="882"/>
        <item sd="0" m="1" x="879"/>
        <item sd="0" x="130"/>
        <item sd="0" x="88"/>
        <item sd="0" m="1" x="1113"/>
        <item sd="0" x="204"/>
        <item sd="0" x="72"/>
        <item sd="0" x="73"/>
        <item sd="0" x="28"/>
        <item sd="0" x="47"/>
        <item sd="0" x="181"/>
        <item sd="0" x="26"/>
        <item sd="0" x="86"/>
        <item sd="0" x="230"/>
        <item sd="0" m="1" x="985"/>
        <item sd="0" m="1" x="968"/>
        <item sd="0" m="1" x="1004"/>
        <item sd="0" x="94"/>
        <item sd="0" x="107"/>
        <item sd="0" x="309"/>
        <item sd="0" x="38"/>
        <item sd="0" x="145"/>
        <item sd="0" x="101"/>
        <item sd="0" x="369"/>
        <item sd="0" x="10"/>
        <item sd="0" x="74"/>
        <item sd="0" x="264"/>
        <item sd="0" m="1" x="954"/>
        <item sd="0" x="178"/>
        <item sd="0" x="266"/>
        <item sd="0" x="364"/>
        <item sd="0" x="98"/>
        <item sd="0" x="165"/>
        <item sd="0" x="66"/>
        <item sd="0" x="5"/>
        <item sd="0" m="1" x="928"/>
        <item sd="0" x="359"/>
        <item sd="0" m="1" x="1108"/>
        <item sd="0" x="269"/>
        <item sd="0" x="215"/>
        <item sd="0" x="349"/>
        <item sd="0" x="283"/>
        <item sd="0" x="185"/>
        <item sd="0" x="220"/>
        <item sd="0" m="1" x="1096"/>
        <item sd="0" m="1" x="874"/>
        <item sd="0" x="4"/>
        <item sd="0" x="377"/>
        <item sd="0" x="262"/>
        <item sd="0" x="326"/>
        <item sd="0" x="173"/>
        <item sd="0" x="200"/>
        <item sd="0" m="1" x="913"/>
        <item sd="0" x="345"/>
        <item sd="0" x="30"/>
        <item sd="0" m="1" x="1045"/>
        <item sd="0" x="242"/>
        <item sd="0" m="1" x="975"/>
        <item sd="0" m="1" x="883"/>
        <item sd="0" x="243"/>
        <item sd="0" m="1" x="1090"/>
        <item sd="0" m="1" x="1093"/>
        <item sd="0" x="303"/>
        <item sd="0" x="37"/>
        <item sd="0" x="357"/>
        <item sd="0" m="1" x="987"/>
        <item sd="0" m="1" x="1038"/>
        <item sd="0" x="115"/>
        <item sd="0" m="1" x="1087"/>
        <item sd="0" m="1" x="894"/>
        <item sd="0" m="1" x="957"/>
        <item sd="0" x="128"/>
        <item sd="0" m="1" x="1094"/>
        <item sd="0" m="1" x="1070"/>
        <item sd="0" x="255"/>
        <item sd="0" x="199"/>
        <item sd="0" x="329"/>
        <item sd="0" x="297"/>
        <item sd="0" x="310"/>
        <item sd="0" x="83"/>
        <item sd="0" m="1" x="994"/>
        <item sd="0" m="1" x="877"/>
        <item sd="0" x="80"/>
        <item sd="0" m="1" x="946"/>
        <item sd="0" m="1" x="1083"/>
        <item sd="0" x="97"/>
        <item sd="0" x="289"/>
        <item sd="0" m="1" x="1033"/>
        <item sd="0" x="116"/>
        <item sd="0" x="209"/>
        <item sd="0" x="198"/>
        <item sd="0" x="150"/>
        <item sd="0" x="136"/>
        <item sd="0" m="1" x="974"/>
        <item sd="0" x="109"/>
        <item sd="0" x="524"/>
        <item sd="0" m="1" x="953"/>
        <item sd="0" m="1" x="1054"/>
        <item sd="0" x="284"/>
        <item sd="0" x="296"/>
        <item sd="0" x="211"/>
        <item sd="0" x="45"/>
        <item sd="0" m="1" x="1034"/>
        <item sd="0" m="1" x="1025"/>
        <item sd="0" x="155"/>
        <item sd="0" m="1" x="1055"/>
        <item sd="0" x="61"/>
        <item sd="0" x="129"/>
        <item sd="0" x="105"/>
        <item sd="0" m="1" x="900"/>
        <item sd="0" x="157"/>
        <item sd="0" x="14"/>
        <item sd="0" x="43"/>
        <item sd="0" x="250"/>
        <item sd="0" x="238"/>
        <item sd="0" x="103"/>
        <item sd="0" x="70"/>
        <item sd="0" x="299"/>
        <item sd="0" x="127"/>
        <item sd="0" m="1" x="870"/>
        <item sd="0" x="193"/>
        <item sd="0" x="147"/>
        <item sd="0" m="1" x="989"/>
        <item sd="0" x="99"/>
        <item sd="0" x="344"/>
        <item sd="0" x="221"/>
        <item sd="0" m="1" x="1107"/>
        <item sd="0" m="1" x="1112"/>
        <item sd="0" x="271"/>
        <item sd="0" x="166"/>
        <item sd="0" x="286"/>
        <item sd="0" x="304"/>
        <item sd="0" m="1" x="982"/>
        <item sd="0" x="138"/>
        <item sd="0" x="41"/>
        <item sd="0" x="229"/>
        <item sd="0" m="1" x="1041"/>
        <item sd="0" x="71"/>
        <item sd="0" x="64"/>
        <item sd="0" m="1" x="966"/>
        <item sd="0" m="1" x="960"/>
        <item sd="0" x="540"/>
        <item sd="0" x="44"/>
        <item sd="0" x="114"/>
        <item sd="0" x="52"/>
        <item sd="0" x="142"/>
        <item sd="0" x="82"/>
        <item sd="0" x="245"/>
        <item sd="0" x="314"/>
        <item sd="0" m="1" x="1080"/>
        <item sd="0" m="1" x="1051"/>
        <item sd="0" x="308"/>
        <item sd="0" m="1" x="1011"/>
        <item sd="0" m="1" x="1077"/>
        <item sd="0" x="122"/>
        <item sd="0" x="118"/>
        <item sd="0" m="1" x="1031"/>
        <item sd="0" x="169"/>
        <item sd="0" x="197"/>
        <item sd="0" x="125"/>
        <item sd="0" x="203"/>
        <item sd="0" x="267"/>
        <item sd="0" x="301"/>
        <item sd="0" x="85"/>
        <item sd="0" x="25"/>
        <item sd="0" x="244"/>
        <item sd="0" x="112"/>
        <item sd="0" x="192"/>
        <item sd="0" x="302"/>
        <item sd="0" x="260"/>
        <item sd="0" x="261"/>
        <item sd="0" m="1" x="1016"/>
        <item sd="0" x="328"/>
        <item sd="0" x="350"/>
        <item sd="0" x="254"/>
        <item sd="0" x="320"/>
        <item sd="0" x="241"/>
        <item sd="0" x="158"/>
        <item sd="0" m="1" x="1008"/>
        <item sd="0" m="1" x="972"/>
        <item sd="0" m="1" x="1064"/>
        <item sd="0" m="1" x="878"/>
        <item sd="0" m="1" x="930"/>
        <item sd="0" x="143"/>
        <item sd="0" m="1" x="1068"/>
        <item sd="0" x="276"/>
        <item sd="0" x="298"/>
        <item sd="0" x="424"/>
        <item sd="0" x="346"/>
        <item sd="0" x="306"/>
        <item sd="0" m="1" x="1092"/>
        <item sd="0" x="321"/>
        <item sd="0" x="313"/>
        <item sd="0" x="49"/>
        <item sd="0" x="315"/>
        <item sd="0" x="59"/>
        <item sd="0" x="183"/>
        <item sd="0" x="330"/>
        <item sd="0" x="274"/>
        <item sd="0" x="311"/>
        <item sd="0" x="249"/>
        <item sd="0" m="1" x="908"/>
        <item sd="0" m="1" x="1012"/>
        <item sd="0" m="1" x="1114"/>
        <item sd="0" m="1" x="967"/>
        <item sd="0" m="1" x="949"/>
        <item sd="0" m="1" x="948"/>
        <item sd="0" x="90"/>
        <item sd="0" x="202"/>
        <item sd="0" x="67"/>
        <item sd="0" m="1" x="1043"/>
        <item sd="0" x="65"/>
        <item sd="0" x="247"/>
        <item sd="0" m="1" x="919"/>
        <item sd="0" x="216"/>
        <item sd="0" m="1" x="931"/>
        <item sd="0" x="141"/>
        <item sd="0" x="177"/>
        <item sd="0" x="305"/>
        <item sd="0" m="1" x="927"/>
        <item sd="0" x="347"/>
        <item sd="0" m="1" x="1106"/>
        <item sd="0" m="1" x="992"/>
        <item sd="0" x="293"/>
        <item sd="0" x="148"/>
        <item sd="0" x="354"/>
        <item sd="0" m="1" x="1046"/>
        <item sd="0" x="27"/>
        <item sd="0" m="1" x="1056"/>
        <item sd="0" x="68"/>
        <item sd="0" x="6"/>
        <item sd="0" x="263"/>
        <item sd="0" x="154"/>
        <item sd="0" x="164"/>
        <item sd="0" x="172"/>
        <item sd="0" x="205"/>
        <item sd="0" x="351"/>
        <item sd="0" m="1" x="933"/>
        <item sd="0" x="29"/>
        <item sd="0" m="1" x="1100"/>
        <item sd="0" x="9"/>
        <item sd="0" x="335"/>
        <item sd="0" m="1" x="996"/>
        <item sd="0" m="1" x="1022"/>
        <item sd="0" m="1" x="962"/>
        <item sd="0" x="234"/>
        <item sd="0" x="162"/>
        <item sd="0" m="1" x="935"/>
        <item sd="0" m="1" x="1067"/>
        <item sd="0" m="1" x="1097"/>
        <item sd="0" m="1" x="1081"/>
        <item sd="0" x="300"/>
        <item sd="0" x="167"/>
        <item sd="0" x="76"/>
        <item sd="0" m="1" x="1060"/>
        <item sd="0" x="342"/>
        <item sd="0" x="341"/>
        <item sd="0" m="1" x="896"/>
        <item sd="0" m="1" x="958"/>
        <item sd="0" m="1" x="1035"/>
        <item sd="0" m="1" x="1014"/>
        <item sd="0" x="113"/>
        <item sd="0" x="251"/>
        <item sd="0" x="176"/>
        <item sd="0" x="372"/>
        <item sd="0" x="246"/>
        <item sd="0" m="1" x="884"/>
        <item sd="0" x="257"/>
        <item sd="0" x="95"/>
        <item sd="0" x="338"/>
        <item sd="0" x="36"/>
        <item sd="0" m="1" x="937"/>
        <item sd="0" x="21"/>
        <item sd="0" x="378"/>
        <item sd="0" x="381"/>
        <item sd="0" x="382"/>
        <item sd="0" x="379"/>
        <item sd="0" x="383"/>
        <item sd="0" x="380"/>
        <item sd="0" x="384"/>
        <item sd="0" x="385"/>
        <item sd="0" x="387"/>
        <item sd="0" m="1" x="917"/>
        <item sd="0" m="1" x="956"/>
        <item sd="0" x="388"/>
        <item sd="0" m="1" x="888"/>
        <item sd="0" x="389"/>
        <item sd="0" x="390"/>
        <item sd="0" x="391"/>
        <item sd="0" x="392"/>
        <item sd="0" x="393"/>
        <item sd="0" x="394"/>
        <item sd="0" x="396"/>
        <item sd="0" x="397"/>
        <item sd="0" x="398"/>
        <item sd="0" x="395"/>
        <item sd="0" x="373"/>
        <item sd="0" x="399"/>
        <item sd="0" m="1" x="904"/>
        <item sd="0" x="401"/>
        <item sd="0" x="400"/>
        <item sd="0" m="1" x="922"/>
        <item sd="0" x="402"/>
        <item sd="0" x="403"/>
        <item sd="0" x="404"/>
        <item sd="0" x="405"/>
        <item sd="0" x="406"/>
        <item sd="0" x="411"/>
        <item sd="0" m="1" x="98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4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24"/>
        <item sd="0" x="465"/>
        <item sd="0" x="469"/>
        <item sd="0" x="466"/>
        <item sd="0" x="467"/>
        <item sd="0" m="1" x="914"/>
        <item sd="0" x="470"/>
        <item sd="0" m="1" x="891"/>
        <item sd="0" x="472"/>
        <item sd="0" x="475"/>
        <item sd="0" x="476"/>
        <item sd="0" x="371"/>
        <item sd="0" m="1" x="995"/>
        <item sd="0" x="477"/>
        <item sd="0" x="478"/>
        <item sd="0" x="479"/>
        <item sd="0" x="473"/>
        <item sd="0" x="474"/>
        <item sd="0" x="480"/>
        <item sd="0" x="481"/>
        <item sd="0" x="482"/>
        <item sd="0" x="483"/>
        <item sd="0" x="484"/>
        <item sd="0" x="485"/>
        <item sd="0" x="486"/>
        <item sd="0" m="1" x="1053"/>
        <item sd="0" x="488"/>
        <item sd="0" x="489"/>
        <item sd="0" x="487"/>
        <item sd="0" x="492"/>
        <item sd="0" x="491"/>
        <item sd="0" x="312"/>
        <item sd="0" m="1" x="1036"/>
        <item sd="0" x="490"/>
        <item sd="0" x="493"/>
        <item sd="0" x="471"/>
        <item sd="0" x="494"/>
        <item sd="0" x="495"/>
        <item sd="0" m="1" x="1020"/>
        <item sd="0" x="497"/>
        <item sd="0" x="499"/>
        <item sd="0" x="500"/>
        <item sd="0" x="503"/>
        <item sd="0" m="1" x="993"/>
        <item sd="0" m="1" x="92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63"/>
        <item sd="0" x="528"/>
        <item sd="0" x="531"/>
        <item sd="0" x="532"/>
        <item sd="0" x="529"/>
        <item sd="0" x="530"/>
        <item sd="0" x="533"/>
        <item sd="0" x="534"/>
        <item sd="0" x="538"/>
        <item sd="0" x="535"/>
        <item sd="0" x="536"/>
        <item sd="0" x="537"/>
        <item sd="0" x="542"/>
        <item sd="0" x="539"/>
        <item sd="0" x="541"/>
        <item sd="0" m="1" x="920"/>
        <item sd="0" x="547"/>
        <item sd="0" x="548"/>
        <item sd="0" x="549"/>
        <item sd="0" x="543"/>
        <item sd="0" x="544"/>
        <item sd="0" x="546"/>
        <item sd="0" x="550"/>
        <item sd="0" x="551"/>
        <item sd="0" x="545"/>
        <item sd="0" x="556"/>
        <item sd="0" x="557"/>
        <item sd="0" x="558"/>
        <item sd="0" x="559"/>
        <item sd="0" x="552"/>
        <item sd="0" x="553"/>
        <item sd="0" x="554"/>
        <item sd="0" m="1" x="970"/>
        <item sd="0" x="431"/>
        <item sd="0" x="555"/>
        <item sd="0" x="560"/>
        <item sd="0" x="561"/>
        <item sd="0" x="563"/>
        <item sd="0" x="564"/>
        <item sd="0" x="565"/>
        <item sd="0" m="1" x="1075"/>
        <item sd="0" x="566"/>
        <item sd="0" x="567"/>
        <item sd="0" x="571"/>
        <item sd="0" x="572"/>
        <item sd="0" x="573"/>
        <item sd="0" x="574"/>
        <item sd="0" x="568"/>
        <item sd="0" x="569"/>
        <item sd="0" x="575"/>
        <item sd="0" x="570"/>
        <item sd="0" m="1" x="99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4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1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65"/>
        <item x="683"/>
        <item x="687"/>
        <item x="689"/>
        <item x="685"/>
        <item x="686"/>
        <item x="691"/>
        <item x="684"/>
        <item x="692"/>
        <item x="693"/>
        <item x="694"/>
        <item x="695"/>
        <item x="696"/>
        <item m="1" x="918"/>
        <item x="698"/>
        <item x="699"/>
        <item x="697"/>
        <item x="701"/>
        <item x="702"/>
        <item m="1" x="1040"/>
        <item x="705"/>
        <item m="1" x="866"/>
        <item x="703"/>
        <item x="704"/>
        <item x="706"/>
        <item x="707"/>
        <item x="720"/>
        <item x="708"/>
        <item x="709"/>
        <item x="710"/>
        <item x="711"/>
        <item x="712"/>
        <item x="713"/>
        <item x="714"/>
        <item x="715"/>
        <item x="716"/>
        <item x="717"/>
        <item x="718"/>
        <item x="719"/>
        <item x="721"/>
        <item x="722"/>
        <item x="723"/>
        <item x="724"/>
        <item x="725"/>
        <item m="1" x="943"/>
        <item x="726"/>
        <item x="727"/>
        <item x="730"/>
        <item m="1" x="1115"/>
        <item m="1" x="907"/>
        <item x="731"/>
        <item x="728"/>
        <item x="334"/>
        <item x="729"/>
        <item x="732"/>
        <item x="733"/>
        <item x="734"/>
        <item x="735"/>
        <item x="736"/>
        <item x="737"/>
        <item x="738"/>
        <item x="792"/>
        <item x="739"/>
        <item x="740"/>
        <item x="741"/>
        <item x="742"/>
        <item x="743"/>
        <item x="744"/>
        <item x="745"/>
        <item x="746"/>
        <item x="747"/>
        <item x="748"/>
        <item x="749"/>
        <item m="1" x="926"/>
        <item x="750"/>
        <item x="757"/>
        <item x="751"/>
        <item x="752"/>
        <item m="1" x="999"/>
        <item x="753"/>
        <item x="754"/>
        <item x="755"/>
        <item x="756"/>
        <item x="758"/>
        <item x="594"/>
        <item x="759"/>
        <item x="760"/>
        <item x="761"/>
        <item x="762"/>
        <item x="763"/>
        <item x="764"/>
        <item x="765"/>
        <item x="766"/>
        <item x="767"/>
        <item x="768"/>
        <item x="769"/>
        <item m="1" x="867"/>
        <item m="1" x="862"/>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64"/>
        <item x="816"/>
        <item x="818"/>
        <item x="819"/>
        <item x="820"/>
        <item x="821"/>
        <item x="822"/>
        <item x="823"/>
        <item x="824"/>
        <item x="825"/>
        <item x="826"/>
        <item x="827"/>
        <item x="828"/>
        <item x="829"/>
        <item x="830"/>
        <item x="831"/>
        <item x="832"/>
        <item x="833"/>
        <item x="836"/>
        <item x="834"/>
        <item x="835"/>
        <item x="837"/>
        <item x="838"/>
        <item x="839"/>
        <item x="840"/>
        <item x="841"/>
        <item x="842"/>
        <item x="855"/>
        <item x="843"/>
        <item x="844"/>
        <item x="845"/>
        <item x="846"/>
        <item x="847"/>
        <item x="848"/>
        <item x="849"/>
        <item x="850"/>
        <item x="851"/>
        <item x="852"/>
        <item x="853"/>
        <item x="854"/>
        <item x="856"/>
        <item x="857"/>
        <item x="858"/>
        <item x="859"/>
        <item x="861"/>
        <item x="860"/>
        <item t="default" sd="0"/>
      </items>
    </pivotField>
    <pivotField axis="axisPage" showAll="0">
      <items count="1035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8"/>
        <item x="10158"/>
        <item x="10159"/>
        <item x="10160"/>
        <item x="10161"/>
        <item x="10175"/>
        <item x="10176"/>
        <item x="10177"/>
        <item x="10162"/>
        <item x="10179"/>
        <item x="10180"/>
        <item x="10181"/>
        <item x="10182"/>
        <item x="10269"/>
        <item x="10270"/>
        <item x="10279"/>
        <item x="10272"/>
        <item x="10280"/>
        <item x="10281"/>
        <item x="10183"/>
        <item x="10184"/>
        <item x="10268"/>
        <item x="10271"/>
        <item x="10148"/>
        <item x="10178"/>
        <item x="10186"/>
        <item x="10187"/>
        <item x="10188"/>
        <item x="10189"/>
        <item x="10190"/>
        <item x="10273"/>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74"/>
        <item x="10221"/>
        <item x="10223"/>
        <item x="10283"/>
        <item x="10222"/>
        <item x="10224"/>
        <item x="10225"/>
        <item x="10226"/>
        <item x="10227"/>
        <item x="10228"/>
        <item x="10284"/>
        <item x="10282"/>
        <item x="10230"/>
        <item x="10231"/>
        <item x="10232"/>
        <item x="10233"/>
        <item x="10234"/>
        <item x="10235"/>
        <item x="10237"/>
        <item x="10238"/>
        <item x="10239"/>
        <item x="10240"/>
        <item x="10236"/>
        <item x="10285"/>
        <item x="10286"/>
        <item x="10287"/>
        <item x="10288"/>
        <item x="10241"/>
        <item x="10289"/>
        <item x="10290"/>
        <item x="10242"/>
        <item x="10243"/>
        <item x="10244"/>
        <item x="10245"/>
        <item x="10246"/>
        <item x="10247"/>
        <item x="10248"/>
        <item x="10249"/>
        <item x="10250"/>
        <item x="10251"/>
        <item x="10252"/>
        <item x="10266"/>
        <item x="10267"/>
        <item x="10229"/>
        <item x="10253"/>
        <item x="10254"/>
        <item x="10255"/>
        <item x="10256"/>
        <item x="10257"/>
        <item x="10258"/>
        <item x="10259"/>
        <item x="10260"/>
        <item x="10275"/>
        <item x="10276"/>
        <item x="10261"/>
        <item x="10262"/>
        <item x="10263"/>
        <item x="10264"/>
        <item x="10265"/>
        <item x="10291"/>
        <item x="10301"/>
        <item x="10302"/>
        <item x="10303"/>
        <item x="10304"/>
        <item x="10306"/>
        <item x="10307"/>
        <item x="10292"/>
        <item x="10294"/>
        <item x="10308"/>
        <item x="10309"/>
        <item x="10310"/>
        <item x="10311"/>
        <item x="10312"/>
        <item x="10313"/>
        <item x="10314"/>
        <item x="10315"/>
        <item x="10316"/>
        <item x="10293"/>
        <item x="10295"/>
        <item x="10296"/>
        <item x="10305"/>
        <item x="10317"/>
        <item x="10318"/>
        <item x="10320"/>
        <item x="10323"/>
        <item x="10324"/>
        <item x="10297"/>
        <item x="10298"/>
        <item x="10299"/>
        <item x="10300"/>
        <item x="10319"/>
        <item x="10321"/>
        <item x="10322"/>
        <item x="10325"/>
        <item x="10326"/>
        <item x="10327"/>
        <item x="10328"/>
        <item x="10329"/>
        <item x="10332"/>
        <item x="10333"/>
        <item x="10334"/>
        <item x="10335"/>
        <item x="10336"/>
        <item x="10340"/>
        <item x="10341"/>
        <item x="10342"/>
        <item x="10344"/>
        <item x="10347"/>
        <item x="10353"/>
        <item x="10354"/>
        <item x="10337"/>
        <item x="10338"/>
        <item x="10339"/>
        <item x="10343"/>
        <item x="10345"/>
        <item x="10330"/>
        <item x="10331"/>
        <item x="10355"/>
        <item x="10346"/>
        <item x="10348"/>
        <item x="10349"/>
        <item x="10352"/>
        <item x="10277"/>
        <item x="10350"/>
        <item x="10351"/>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23">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6"/>
    </i>
    <i>
      <x v="67"/>
    </i>
    <i>
      <x v="68"/>
    </i>
    <i>
      <x v="69"/>
    </i>
    <i>
      <x v="70"/>
    </i>
    <i>
      <x v="71"/>
    </i>
    <i>
      <x v="72"/>
    </i>
    <i>
      <x v="73"/>
    </i>
    <i>
      <x v="74"/>
    </i>
    <i>
      <x v="75"/>
    </i>
    <i>
      <x v="76"/>
    </i>
    <i>
      <x v="77"/>
    </i>
    <i>
      <x v="78"/>
    </i>
    <i>
      <x v="80"/>
    </i>
    <i>
      <x v="82"/>
    </i>
    <i>
      <x v="83"/>
    </i>
    <i>
      <x v="84"/>
    </i>
    <i>
      <x v="85"/>
    </i>
    <i>
      <x v="86"/>
    </i>
    <i>
      <x v="87"/>
    </i>
    <i>
      <x v="88"/>
    </i>
    <i>
      <x v="89"/>
    </i>
    <i>
      <x v="90"/>
    </i>
    <i>
      <x v="97"/>
    </i>
    <i>
      <x v="110"/>
    </i>
    <i>
      <x v="114"/>
    </i>
    <i>
      <x v="116"/>
    </i>
    <i>
      <x v="129"/>
    </i>
    <i>
      <x v="131"/>
    </i>
    <i>
      <x v="145"/>
    </i>
    <i>
      <x v="147"/>
    </i>
    <i>
      <x v="149"/>
    </i>
    <i>
      <x v="152"/>
    </i>
    <i>
      <x v="154"/>
    </i>
    <i>
      <x v="159"/>
    </i>
    <i>
      <x v="165"/>
    </i>
    <i>
      <x v="171"/>
    </i>
    <i>
      <x v="183"/>
    </i>
    <i>
      <x v="195"/>
    </i>
    <i>
      <x v="197"/>
    </i>
    <i>
      <x v="198"/>
    </i>
    <i>
      <x v="199"/>
    </i>
    <i>
      <x v="200"/>
    </i>
    <i>
      <x v="203"/>
    </i>
    <i>
      <x v="208"/>
    </i>
    <i>
      <x v="209"/>
    </i>
    <i>
      <x v="210"/>
    </i>
    <i>
      <x v="212"/>
    </i>
    <i>
      <x v="214"/>
    </i>
    <i>
      <x v="215"/>
    </i>
    <i>
      <x v="218"/>
    </i>
    <i>
      <x v="228"/>
    </i>
    <i>
      <x v="237"/>
    </i>
    <i>
      <x v="243"/>
    </i>
    <i>
      <x v="247"/>
    </i>
    <i>
      <x v="249"/>
    </i>
    <i>
      <x v="250"/>
    </i>
    <i>
      <x v="251"/>
    </i>
    <i>
      <x v="253"/>
    </i>
    <i r="1">
      <x v="11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7">
    <format dxfId="704">
      <pivotArea type="all" dataOnly="0" outline="0" fieldPosition="0"/>
    </format>
    <format dxfId="703">
      <pivotArea outline="0" collapsedLevelsAreSubtotals="1"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outline="0" collapsedLevelsAreSubtotals="1" fieldPosition="0"/>
    </format>
    <format dxfId="699">
      <pivotArea field="1" type="button" dataOnly="0" labelOnly="1" outline="0" axis="axisRow" fieldPosition="0"/>
    </format>
    <format dxfId="698">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697">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696">
      <pivotArea dataOnly="0" labelOnly="1" grandRow="1" outline="0" fieldPosition="0"/>
    </format>
    <format dxfId="695">
      <pivotArea dataOnly="0" labelOnly="1" outline="0" fieldPosition="0">
        <references count="1">
          <reference field="4294967294" count="3">
            <x v="0"/>
            <x v="1"/>
            <x v="2"/>
          </reference>
        </references>
      </pivotArea>
    </format>
    <format dxfId="694">
      <pivotArea type="all" dataOnly="0" outline="0" fieldPosition="0"/>
    </format>
    <format dxfId="693">
      <pivotArea outline="0" collapsedLevelsAreSubtotals="1" fieldPosition="0"/>
    </format>
    <format dxfId="692">
      <pivotArea field="1" type="button" dataOnly="0" labelOnly="1" outline="0" axis="axisRow" fieldPosition="0"/>
    </format>
    <format dxfId="691">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690">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689">
      <pivotArea dataOnly="0" labelOnly="1" grandRow="1" outline="0" fieldPosition="0"/>
    </format>
    <format dxfId="688">
      <pivotArea dataOnly="0" labelOnly="1" outline="0" fieldPosition="0">
        <references count="1">
          <reference field="4294967294" count="3">
            <x v="0"/>
            <x v="1"/>
            <x v="2"/>
          </reference>
        </references>
      </pivotArea>
    </format>
    <format dxfId="687">
      <pivotArea type="all" dataOnly="0" outline="0" fieldPosition="0"/>
    </format>
    <format dxfId="686">
      <pivotArea field="1" type="button" dataOnly="0" labelOnly="1" outline="0" axis="axisRow" fieldPosition="0"/>
    </format>
    <format dxfId="685">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684">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683">
      <pivotArea dataOnly="0" labelOnly="1" outline="0" fieldPosition="0">
        <references count="1">
          <reference field="4294967294" count="3">
            <x v="0"/>
            <x v="1"/>
            <x v="2"/>
          </reference>
        </references>
      </pivotArea>
    </format>
    <format dxfId="682">
      <pivotArea dataOnly="0" labelOnly="1" outline="0" fieldPosition="0">
        <references count="1">
          <reference field="4294967294" count="1">
            <x v="2"/>
          </reference>
        </references>
      </pivotArea>
    </format>
    <format dxfId="681">
      <pivotArea dataOnly="0" labelOnly="1" outline="0" fieldPosition="0">
        <references count="1">
          <reference field="4294967294" count="1">
            <x v="2"/>
          </reference>
        </references>
      </pivotArea>
    </format>
    <format dxfId="680">
      <pivotArea dataOnly="0" labelOnly="1" outline="0" fieldPosition="0">
        <references count="1">
          <reference field="4294967294" count="2">
            <x v="0"/>
            <x v="1"/>
          </reference>
        </references>
      </pivotArea>
    </format>
    <format dxfId="679">
      <pivotArea dataOnly="0" labelOnly="1" outline="0" fieldPosition="0">
        <references count="1">
          <reference field="4294967294" count="2">
            <x v="0"/>
            <x v="1"/>
          </reference>
        </references>
      </pivotArea>
    </format>
    <format dxfId="678">
      <pivotArea dataOnly="0" labelOnly="1" outline="0" fieldPosition="0">
        <references count="1">
          <reference field="4294967294" count="2">
            <x v="0"/>
            <x v="1"/>
          </reference>
        </references>
      </pivotArea>
    </format>
    <format dxfId="677">
      <pivotArea dataOnly="0" labelOnly="1" outline="0" fieldPosition="0">
        <references count="1">
          <reference field="4294967294" count="2">
            <x v="0"/>
            <x v="1"/>
          </reference>
        </references>
      </pivotArea>
    </format>
    <format dxfId="676">
      <pivotArea field="1" type="button" dataOnly="0" labelOnly="1" outline="0" axis="axisRow" fieldPosition="0"/>
    </format>
    <format dxfId="675">
      <pivotArea field="1" type="button" dataOnly="0" labelOnly="1" outline="0" axis="axisRow" fieldPosition="0"/>
    </format>
    <format dxfId="674">
      <pivotArea field="1" type="button" dataOnly="0" labelOnly="1" outline="0" axis="axisRow" fieldPosition="0"/>
    </format>
    <format dxfId="673">
      <pivotArea dataOnly="0" labelOnly="1" outline="0" fieldPosition="0">
        <references count="1">
          <reference field="4294967294" count="3">
            <x v="0"/>
            <x v="1"/>
            <x v="2"/>
          </reference>
        </references>
      </pivotArea>
    </format>
    <format dxfId="672">
      <pivotArea field="1" type="button" dataOnly="0" labelOnly="1" outline="0" axis="axisRow" fieldPosition="0"/>
    </format>
    <format dxfId="671">
      <pivotArea dataOnly="0" labelOnly="1" outline="0" fieldPosition="0">
        <references count="1">
          <reference field="4294967294" count="3">
            <x v="0"/>
            <x v="1"/>
            <x v="2"/>
          </reference>
        </references>
      </pivotArea>
    </format>
    <format dxfId="670">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669">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668">
      <pivotArea collapsedLevelsAreSubtotals="1" fieldPosition="0">
        <references count="1">
          <reference field="1" count="1">
            <x v="117"/>
          </reference>
        </references>
      </pivotArea>
    </format>
    <format dxfId="667">
      <pivotArea collapsedLevelsAreSubtotals="1" fieldPosition="0">
        <references count="1">
          <reference field="1" count="1">
            <x v="118"/>
          </reference>
        </references>
      </pivotArea>
    </format>
    <format dxfId="666">
      <pivotArea collapsedLevelsAreSubtotals="1" fieldPosition="0">
        <references count="1">
          <reference field="1" count="1">
            <x v="119"/>
          </reference>
        </references>
      </pivotArea>
    </format>
    <format dxfId="665">
      <pivotArea collapsedLevelsAreSubtotals="1" fieldPosition="0">
        <references count="1">
          <reference field="1" count="1">
            <x v="120"/>
          </reference>
        </references>
      </pivotArea>
    </format>
    <format dxfId="664">
      <pivotArea collapsedLevelsAreSubtotals="1" fieldPosition="0">
        <references count="1">
          <reference field="1" count="1">
            <x v="121"/>
          </reference>
        </references>
      </pivotArea>
    </format>
    <format dxfId="663">
      <pivotArea collapsedLevelsAreSubtotals="1" fieldPosition="0">
        <references count="1">
          <reference field="1" count="1">
            <x v="122"/>
          </reference>
        </references>
      </pivotArea>
    </format>
    <format dxfId="662">
      <pivotArea collapsedLevelsAreSubtotals="1" fieldPosition="0">
        <references count="1">
          <reference field="1" count="1">
            <x v="123"/>
          </reference>
        </references>
      </pivotArea>
    </format>
    <format dxfId="661">
      <pivotArea collapsedLevelsAreSubtotals="1" fieldPosition="0">
        <references count="1">
          <reference field="1" count="1">
            <x v="124"/>
          </reference>
        </references>
      </pivotArea>
    </format>
    <format dxfId="660">
      <pivotArea collapsedLevelsAreSubtotals="1" fieldPosition="0">
        <references count="1">
          <reference field="1" count="1">
            <x v="125"/>
          </reference>
        </references>
      </pivotArea>
    </format>
    <format dxfId="659">
      <pivotArea collapsedLevelsAreSubtotals="1" fieldPosition="0">
        <references count="1">
          <reference field="1" count="1">
            <x v="126"/>
          </reference>
        </references>
      </pivotArea>
    </format>
    <format dxfId="658">
      <pivotArea collapsedLevelsAreSubtotals="1" fieldPosition="0">
        <references count="1">
          <reference field="1" count="1">
            <x v="127"/>
          </reference>
        </references>
      </pivotArea>
    </format>
    <format dxfId="657">
      <pivotArea collapsedLevelsAreSubtotals="1" fieldPosition="0">
        <references count="1">
          <reference field="1" count="1">
            <x v="128"/>
          </reference>
        </references>
      </pivotArea>
    </format>
    <format dxfId="656">
      <pivotArea collapsedLevelsAreSubtotals="1" fieldPosition="0">
        <references count="1">
          <reference field="1" count="1">
            <x v="129"/>
          </reference>
        </references>
      </pivotArea>
    </format>
    <format dxfId="655">
      <pivotArea collapsedLevelsAreSubtotals="1" fieldPosition="0">
        <references count="1">
          <reference field="1" count="1">
            <x v="130"/>
          </reference>
        </references>
      </pivotArea>
    </format>
    <format dxfId="654">
      <pivotArea collapsedLevelsAreSubtotals="1" fieldPosition="0">
        <references count="1">
          <reference field="1" count="1">
            <x v="131"/>
          </reference>
        </references>
      </pivotArea>
    </format>
    <format dxfId="653">
      <pivotArea collapsedLevelsAreSubtotals="1" fieldPosition="0">
        <references count="1">
          <reference field="1" count="1">
            <x v="132"/>
          </reference>
        </references>
      </pivotArea>
    </format>
    <format dxfId="652">
      <pivotArea collapsedLevelsAreSubtotals="1" fieldPosition="0">
        <references count="1">
          <reference field="1" count="1">
            <x v="133"/>
          </reference>
        </references>
      </pivotArea>
    </format>
    <format dxfId="651">
      <pivotArea collapsedLevelsAreSubtotals="1" fieldPosition="0">
        <references count="1">
          <reference field="1" count="1">
            <x v="134"/>
          </reference>
        </references>
      </pivotArea>
    </format>
    <format dxfId="650">
      <pivotArea collapsedLevelsAreSubtotals="1" fieldPosition="0">
        <references count="1">
          <reference field="1" count="1">
            <x v="135"/>
          </reference>
        </references>
      </pivotArea>
    </format>
    <format dxfId="649">
      <pivotArea collapsedLevelsAreSubtotals="1" fieldPosition="0">
        <references count="1">
          <reference field="1" count="1">
            <x v="136"/>
          </reference>
        </references>
      </pivotArea>
    </format>
    <format dxfId="648">
      <pivotArea collapsedLevelsAreSubtotals="1" fieldPosition="0">
        <references count="1">
          <reference field="1" count="1">
            <x v="137"/>
          </reference>
        </references>
      </pivotArea>
    </format>
    <format dxfId="647">
      <pivotArea collapsedLevelsAreSubtotals="1" fieldPosition="0">
        <references count="1">
          <reference field="1" count="1">
            <x v="138"/>
          </reference>
        </references>
      </pivotArea>
    </format>
    <format dxfId="646">
      <pivotArea collapsedLevelsAreSubtotals="1" fieldPosition="0">
        <references count="1">
          <reference field="1" count="1">
            <x v="139"/>
          </reference>
        </references>
      </pivotArea>
    </format>
    <format dxfId="645">
      <pivotArea collapsedLevelsAreSubtotals="1" fieldPosition="0">
        <references count="1">
          <reference field="1" count="1">
            <x v="140"/>
          </reference>
        </references>
      </pivotArea>
    </format>
    <format dxfId="644">
      <pivotArea collapsedLevelsAreSubtotals="1" fieldPosition="0">
        <references count="1">
          <reference field="1" count="1">
            <x v="141"/>
          </reference>
        </references>
      </pivotArea>
    </format>
    <format dxfId="643">
      <pivotArea collapsedLevelsAreSubtotals="1" fieldPosition="0">
        <references count="1">
          <reference field="1" count="1">
            <x v="142"/>
          </reference>
        </references>
      </pivotArea>
    </format>
    <format dxfId="642">
      <pivotArea collapsedLevelsAreSubtotals="1" fieldPosition="0">
        <references count="1">
          <reference field="1" count="1">
            <x v="143"/>
          </reference>
        </references>
      </pivotArea>
    </format>
    <format dxfId="641">
      <pivotArea collapsedLevelsAreSubtotals="1" fieldPosition="0">
        <references count="1">
          <reference field="1" count="1">
            <x v="144"/>
          </reference>
        </references>
      </pivotArea>
    </format>
    <format dxfId="640">
      <pivotArea collapsedLevelsAreSubtotals="1" fieldPosition="0">
        <references count="1">
          <reference field="1" count="1">
            <x v="145"/>
          </reference>
        </references>
      </pivotArea>
    </format>
    <format dxfId="639">
      <pivotArea collapsedLevelsAreSubtotals="1" fieldPosition="0">
        <references count="1">
          <reference field="1" count="1">
            <x v="146"/>
          </reference>
        </references>
      </pivotArea>
    </format>
    <format dxfId="638">
      <pivotArea collapsedLevelsAreSubtotals="1" fieldPosition="0">
        <references count="1">
          <reference field="1" count="1">
            <x v="147"/>
          </reference>
        </references>
      </pivotArea>
    </format>
    <format dxfId="637">
      <pivotArea collapsedLevelsAreSubtotals="1" fieldPosition="0">
        <references count="1">
          <reference field="1" count="1">
            <x v="148"/>
          </reference>
        </references>
      </pivotArea>
    </format>
    <format dxfId="636">
      <pivotArea collapsedLevelsAreSubtotals="1" fieldPosition="0">
        <references count="1">
          <reference field="1" count="1">
            <x v="149"/>
          </reference>
        </references>
      </pivotArea>
    </format>
    <format dxfId="635">
      <pivotArea collapsedLevelsAreSubtotals="1" fieldPosition="0">
        <references count="1">
          <reference field="1" count="1">
            <x v="150"/>
          </reference>
        </references>
      </pivotArea>
    </format>
    <format dxfId="634">
      <pivotArea collapsedLevelsAreSubtotals="1" fieldPosition="0">
        <references count="1">
          <reference field="1" count="1">
            <x v="151"/>
          </reference>
        </references>
      </pivotArea>
    </format>
    <format dxfId="633">
      <pivotArea collapsedLevelsAreSubtotals="1" fieldPosition="0">
        <references count="1">
          <reference field="1" count="1">
            <x v="152"/>
          </reference>
        </references>
      </pivotArea>
    </format>
    <format dxfId="632">
      <pivotArea collapsedLevelsAreSubtotals="1" fieldPosition="0">
        <references count="1">
          <reference field="1" count="1">
            <x v="62"/>
          </reference>
        </references>
      </pivotArea>
    </format>
    <format dxfId="631">
      <pivotArea collapsedLevelsAreSubtotals="1" fieldPosition="0">
        <references count="1">
          <reference field="1" count="1">
            <x v="153"/>
          </reference>
        </references>
      </pivotArea>
    </format>
    <format dxfId="630">
      <pivotArea collapsedLevelsAreSubtotals="1" fieldPosition="0">
        <references count="1">
          <reference field="1" count="1">
            <x v="154"/>
          </reference>
        </references>
      </pivotArea>
    </format>
    <format dxfId="629">
      <pivotArea collapsedLevelsAreSubtotals="1" fieldPosition="0">
        <references count="1">
          <reference field="1" count="1">
            <x v="155"/>
          </reference>
        </references>
      </pivotArea>
    </format>
    <format dxfId="628">
      <pivotArea collapsedLevelsAreSubtotals="1" fieldPosition="0">
        <references count="1">
          <reference field="1" count="1">
            <x v="156"/>
          </reference>
        </references>
      </pivotArea>
    </format>
    <format dxfId="627">
      <pivotArea collapsedLevelsAreSubtotals="1" fieldPosition="0">
        <references count="1">
          <reference field="1" count="1">
            <x v="157"/>
          </reference>
        </references>
      </pivotArea>
    </format>
    <format dxfId="626">
      <pivotArea collapsedLevelsAreSubtotals="1" fieldPosition="0">
        <references count="1">
          <reference field="1" count="1">
            <x v="158"/>
          </reference>
        </references>
      </pivotArea>
    </format>
    <format dxfId="625">
      <pivotArea collapsedLevelsAreSubtotals="1" fieldPosition="0">
        <references count="1">
          <reference field="1" count="1">
            <x v="159"/>
          </reference>
        </references>
      </pivotArea>
    </format>
    <format dxfId="624">
      <pivotArea collapsedLevelsAreSubtotals="1" fieldPosition="0">
        <references count="1">
          <reference field="1" count="1">
            <x v="160"/>
          </reference>
        </references>
      </pivotArea>
    </format>
    <format dxfId="623">
      <pivotArea collapsedLevelsAreSubtotals="1" fieldPosition="0">
        <references count="1">
          <reference field="1" count="1">
            <x v="161"/>
          </reference>
        </references>
      </pivotArea>
    </format>
    <format dxfId="622">
      <pivotArea collapsedLevelsAreSubtotals="1" fieldPosition="0">
        <references count="1">
          <reference field="1" count="1">
            <x v="162"/>
          </reference>
        </references>
      </pivotArea>
    </format>
    <format dxfId="621">
      <pivotArea collapsedLevelsAreSubtotals="1" fieldPosition="0">
        <references count="1">
          <reference field="1" count="1">
            <x v="163"/>
          </reference>
        </references>
      </pivotArea>
    </format>
    <format dxfId="620">
      <pivotArea collapsedLevelsAreSubtotals="1" fieldPosition="0">
        <references count="1">
          <reference field="1" count="1">
            <x v="164"/>
          </reference>
        </references>
      </pivotArea>
    </format>
    <format dxfId="619">
      <pivotArea collapsedLevelsAreSubtotals="1" fieldPosition="0">
        <references count="1">
          <reference field="1" count="1">
            <x v="165"/>
          </reference>
        </references>
      </pivotArea>
    </format>
    <format dxfId="618">
      <pivotArea collapsedLevelsAreSubtotals="1" fieldPosition="0">
        <references count="1">
          <reference field="1" count="1">
            <x v="166"/>
          </reference>
        </references>
      </pivotArea>
    </format>
    <format dxfId="617">
      <pivotArea collapsedLevelsAreSubtotals="1" fieldPosition="0">
        <references count="1">
          <reference field="1" count="1">
            <x v="167"/>
          </reference>
        </references>
      </pivotArea>
    </format>
    <format dxfId="616">
      <pivotArea collapsedLevelsAreSubtotals="1" fieldPosition="0">
        <references count="1">
          <reference field="1" count="1">
            <x v="168"/>
          </reference>
        </references>
      </pivotArea>
    </format>
    <format dxfId="615">
      <pivotArea collapsedLevelsAreSubtotals="1" fieldPosition="0">
        <references count="1">
          <reference field="1" count="1">
            <x v="169"/>
          </reference>
        </references>
      </pivotArea>
    </format>
    <format dxfId="614">
      <pivotArea collapsedLevelsAreSubtotals="1" fieldPosition="0">
        <references count="1">
          <reference field="1" count="1">
            <x v="170"/>
          </reference>
        </references>
      </pivotArea>
    </format>
    <format dxfId="613">
      <pivotArea dataOnly="0" labelOnly="1" fieldPosition="0">
        <references count="1">
          <reference field="1" count="50">
            <x v="62"/>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reference>
        </references>
      </pivotArea>
    </format>
    <format dxfId="612">
      <pivotArea dataOnly="0" labelOnly="1" fieldPosition="0">
        <references count="1">
          <reference field="1" count="5">
            <x v="166"/>
            <x v="167"/>
            <x v="168"/>
            <x v="169"/>
            <x v="170"/>
          </reference>
        </references>
      </pivotArea>
    </format>
    <format dxfId="611">
      <pivotArea dataOnly="0" labelOnly="1" outline="0" fieldPosition="0">
        <references count="1">
          <reference field="4294967294" count="1">
            <x v="2"/>
          </reference>
        </references>
      </pivotArea>
    </format>
    <format dxfId="610">
      <pivotArea dataOnly="0" labelOnly="1" fieldPosition="0">
        <references count="1">
          <reference field="1" count="7">
            <x v="171"/>
            <x v="172"/>
            <x v="173"/>
            <x v="174"/>
            <x v="175"/>
            <x v="176"/>
            <x v="178"/>
          </reference>
        </references>
      </pivotArea>
    </format>
    <format dxfId="609">
      <pivotArea dataOnly="0" labelOnly="1" fieldPosition="0">
        <references count="1">
          <reference field="1" count="7">
            <x v="171"/>
            <x v="172"/>
            <x v="173"/>
            <x v="174"/>
            <x v="175"/>
            <x v="176"/>
            <x v="178"/>
          </reference>
        </references>
      </pivotArea>
    </format>
    <format dxfId="608">
      <pivotArea collapsedLevelsAreSubtotals="1" fieldPosition="0">
        <references count="1">
          <reference field="1" count="1">
            <x v="171"/>
          </reference>
        </references>
      </pivotArea>
    </format>
    <format dxfId="607">
      <pivotArea collapsedLevelsAreSubtotals="1" fieldPosition="0">
        <references count="1">
          <reference field="1" count="1">
            <x v="172"/>
          </reference>
        </references>
      </pivotArea>
    </format>
    <format dxfId="606">
      <pivotArea collapsedLevelsAreSubtotals="1" fieldPosition="0">
        <references count="1">
          <reference field="1" count="1">
            <x v="173"/>
          </reference>
        </references>
      </pivotArea>
    </format>
    <format dxfId="605">
      <pivotArea collapsedLevelsAreSubtotals="1" fieldPosition="0">
        <references count="1">
          <reference field="1" count="1">
            <x v="174"/>
          </reference>
        </references>
      </pivotArea>
    </format>
    <format dxfId="604">
      <pivotArea collapsedLevelsAreSubtotals="1" fieldPosition="0">
        <references count="1">
          <reference field="1" count="1">
            <x v="175"/>
          </reference>
        </references>
      </pivotArea>
    </format>
    <format dxfId="603">
      <pivotArea collapsedLevelsAreSubtotals="1" fieldPosition="0">
        <references count="1">
          <reference field="1" count="1">
            <x v="176"/>
          </reference>
        </references>
      </pivotArea>
    </format>
    <format dxfId="602">
      <pivotArea collapsedLevelsAreSubtotals="1" fieldPosition="0">
        <references count="1">
          <reference field="1" count="1">
            <x v="178"/>
          </reference>
        </references>
      </pivotArea>
    </format>
    <format dxfId="601">
      <pivotArea dataOnly="0" labelOnly="1" fieldPosition="0">
        <references count="1">
          <reference field="1" count="4">
            <x v="72"/>
            <x v="73"/>
            <x v="208"/>
            <x v="210"/>
          </reference>
        </references>
      </pivotArea>
    </format>
    <format dxfId="600">
      <pivotArea dataOnly="0" labelOnly="1" fieldPosition="0">
        <references count="1">
          <reference field="1" count="3">
            <x v="69"/>
            <x v="70"/>
            <x v="84"/>
          </reference>
        </references>
      </pivotArea>
    </format>
    <format dxfId="599">
      <pivotArea collapsedLevelsAreSubtotals="1" fieldPosition="0">
        <references count="1">
          <reference field="1" count="1">
            <x v="206"/>
          </reference>
        </references>
      </pivotArea>
    </format>
    <format dxfId="598">
      <pivotArea collapsedLevelsAreSubtotals="1" fieldPosition="0">
        <references count="1">
          <reference field="1" count="1">
            <x v="205"/>
          </reference>
        </references>
      </pivotArea>
    </format>
    <format dxfId="597">
      <pivotArea collapsedLevelsAreSubtotals="1" fieldPosition="0">
        <references count="1">
          <reference field="1" count="1">
            <x v="89"/>
          </reference>
        </references>
      </pivotArea>
    </format>
    <format dxfId="596">
      <pivotArea collapsedLevelsAreSubtotals="1" fieldPosition="0">
        <references count="1">
          <reference field="1" count="1">
            <x v="90"/>
          </reference>
        </references>
      </pivotArea>
    </format>
    <format dxfId="595">
      <pivotArea collapsedLevelsAreSubtotals="1" fieldPosition="0">
        <references count="1">
          <reference field="1" count="1">
            <x v="91"/>
          </reference>
        </references>
      </pivotArea>
    </format>
    <format dxfId="594">
      <pivotArea collapsedLevelsAreSubtotals="1" fieldPosition="0">
        <references count="1">
          <reference field="1" count="1">
            <x v="92"/>
          </reference>
        </references>
      </pivotArea>
    </format>
    <format dxfId="593">
      <pivotArea collapsedLevelsAreSubtotals="1" fieldPosition="0">
        <references count="1">
          <reference field="1" count="1">
            <x v="93"/>
          </reference>
        </references>
      </pivotArea>
    </format>
    <format dxfId="592">
      <pivotArea collapsedLevelsAreSubtotals="1" fieldPosition="0">
        <references count="1">
          <reference field="1" count="1">
            <x v="94"/>
          </reference>
        </references>
      </pivotArea>
    </format>
    <format dxfId="591">
      <pivotArea collapsedLevelsAreSubtotals="1" fieldPosition="0">
        <references count="1">
          <reference field="1" count="1">
            <x v="95"/>
          </reference>
        </references>
      </pivotArea>
    </format>
    <format dxfId="590">
      <pivotArea collapsedLevelsAreSubtotals="1" fieldPosition="0">
        <references count="1">
          <reference field="1" count="1">
            <x v="96"/>
          </reference>
        </references>
      </pivotArea>
    </format>
    <format dxfId="589">
      <pivotArea collapsedLevelsAreSubtotals="1" fieldPosition="0">
        <references count="1">
          <reference field="1" count="1">
            <x v="97"/>
          </reference>
        </references>
      </pivotArea>
    </format>
    <format dxfId="588">
      <pivotArea collapsedLevelsAreSubtotals="1" fieldPosition="0">
        <references count="1">
          <reference field="1" count="1">
            <x v="98"/>
          </reference>
        </references>
      </pivotArea>
    </format>
    <format dxfId="587">
      <pivotArea collapsedLevelsAreSubtotals="1" fieldPosition="0">
        <references count="1">
          <reference field="1" count="1">
            <x v="99"/>
          </reference>
        </references>
      </pivotArea>
    </format>
    <format dxfId="586">
      <pivotArea collapsedLevelsAreSubtotals="1" fieldPosition="0">
        <references count="1">
          <reference field="1" count="1">
            <x v="100"/>
          </reference>
        </references>
      </pivotArea>
    </format>
    <format dxfId="585">
      <pivotArea collapsedLevelsAreSubtotals="1" fieldPosition="0">
        <references count="1">
          <reference field="1" count="1">
            <x v="101"/>
          </reference>
        </references>
      </pivotArea>
    </format>
    <format dxfId="584">
      <pivotArea collapsedLevelsAreSubtotals="1" fieldPosition="0">
        <references count="1">
          <reference field="1" count="1">
            <x v="102"/>
          </reference>
        </references>
      </pivotArea>
    </format>
    <format dxfId="583">
      <pivotArea collapsedLevelsAreSubtotals="1" fieldPosition="0">
        <references count="1">
          <reference field="1" count="1">
            <x v="103"/>
          </reference>
        </references>
      </pivotArea>
    </format>
    <format dxfId="582">
      <pivotArea collapsedLevelsAreSubtotals="1" fieldPosition="0">
        <references count="1">
          <reference field="1" count="1">
            <x v="104"/>
          </reference>
        </references>
      </pivotArea>
    </format>
    <format dxfId="581">
      <pivotArea collapsedLevelsAreSubtotals="1" fieldPosition="0">
        <references count="1">
          <reference field="1" count="1">
            <x v="105"/>
          </reference>
        </references>
      </pivotArea>
    </format>
    <format dxfId="580">
      <pivotArea collapsedLevelsAreSubtotals="1" fieldPosition="0">
        <references count="1">
          <reference field="1" count="1">
            <x v="106"/>
          </reference>
        </references>
      </pivotArea>
    </format>
    <format dxfId="579">
      <pivotArea collapsedLevelsAreSubtotals="1" fieldPosition="0">
        <references count="1">
          <reference field="1" count="1">
            <x v="107"/>
          </reference>
        </references>
      </pivotArea>
    </format>
    <format dxfId="578">
      <pivotArea collapsedLevelsAreSubtotals="1" fieldPosition="0">
        <references count="1">
          <reference field="1" count="1">
            <x v="108"/>
          </reference>
        </references>
      </pivotArea>
    </format>
    <format dxfId="577">
      <pivotArea collapsedLevelsAreSubtotals="1" fieldPosition="0">
        <references count="1">
          <reference field="1" count="1">
            <x v="109"/>
          </reference>
        </references>
      </pivotArea>
    </format>
    <format dxfId="576">
      <pivotArea collapsedLevelsAreSubtotals="1" fieldPosition="0">
        <references count="1">
          <reference field="1" count="1">
            <x v="110"/>
          </reference>
        </references>
      </pivotArea>
    </format>
    <format dxfId="575">
      <pivotArea collapsedLevelsAreSubtotals="1" fieldPosition="0">
        <references count="1">
          <reference field="1" count="1">
            <x v="111"/>
          </reference>
        </references>
      </pivotArea>
    </format>
    <format dxfId="574">
      <pivotArea collapsedLevelsAreSubtotals="1" fieldPosition="0">
        <references count="1">
          <reference field="1" count="1">
            <x v="112"/>
          </reference>
        </references>
      </pivotArea>
    </format>
    <format dxfId="573">
      <pivotArea collapsedLevelsAreSubtotals="1" fieldPosition="0">
        <references count="1">
          <reference field="1" count="1">
            <x v="113"/>
          </reference>
        </references>
      </pivotArea>
    </format>
    <format dxfId="572">
      <pivotArea collapsedLevelsAreSubtotals="1" fieldPosition="0">
        <references count="1">
          <reference field="1" count="1">
            <x v="114"/>
          </reference>
        </references>
      </pivotArea>
    </format>
    <format dxfId="571">
      <pivotArea collapsedLevelsAreSubtotals="1" fieldPosition="0">
        <references count="1">
          <reference field="1" count="1">
            <x v="115"/>
          </reference>
        </references>
      </pivotArea>
    </format>
    <format dxfId="570">
      <pivotArea collapsedLevelsAreSubtotals="1" fieldPosition="0">
        <references count="1">
          <reference field="1" count="1">
            <x v="116"/>
          </reference>
        </references>
      </pivotArea>
    </format>
    <format dxfId="569">
      <pivotArea dataOnly="0" labelOnly="1" fieldPosition="0">
        <references count="1">
          <reference field="1" count="30">
            <x v="89"/>
            <x v="90"/>
            <x v="91"/>
            <x v="92"/>
            <x v="93"/>
            <x v="94"/>
            <x v="95"/>
            <x v="96"/>
            <x v="97"/>
            <x v="98"/>
            <x v="99"/>
            <x v="100"/>
            <x v="101"/>
            <x v="102"/>
            <x v="103"/>
            <x v="104"/>
            <x v="105"/>
            <x v="106"/>
            <x v="107"/>
            <x v="108"/>
            <x v="109"/>
            <x v="110"/>
            <x v="111"/>
            <x v="112"/>
            <x v="113"/>
            <x v="114"/>
            <x v="115"/>
            <x v="116"/>
            <x v="205"/>
            <x v="206"/>
          </reference>
        </references>
      </pivotArea>
    </format>
    <format dxfId="568">
      <pivotArea collapsedLevelsAreSubtotals="1" fieldPosition="0">
        <references count="2">
          <reference field="4294967294" count="2" selected="0">
            <x v="0"/>
            <x v="1"/>
          </reference>
          <reference field="1" count="1">
            <x v="179"/>
          </reference>
        </references>
      </pivotArea>
    </format>
    <format dxfId="567">
      <pivotArea collapsedLevelsAreSubtotals="1" fieldPosition="0">
        <references count="2">
          <reference field="4294967294" count="2" selected="0">
            <x v="0"/>
            <x v="1"/>
          </reference>
          <reference field="1" count="1">
            <x v="180"/>
          </reference>
        </references>
      </pivotArea>
    </format>
    <format dxfId="566">
      <pivotArea collapsedLevelsAreSubtotals="1" fieldPosition="0">
        <references count="2">
          <reference field="4294967294" count="2" selected="0">
            <x v="0"/>
            <x v="1"/>
          </reference>
          <reference field="1" count="1">
            <x v="183"/>
          </reference>
        </references>
      </pivotArea>
    </format>
    <format dxfId="565">
      <pivotArea collapsedLevelsAreSubtotals="1" fieldPosition="0">
        <references count="2">
          <reference field="4294967294" count="2" selected="0">
            <x v="0"/>
            <x v="1"/>
          </reference>
          <reference field="1" count="1">
            <x v="184"/>
          </reference>
        </references>
      </pivotArea>
    </format>
    <format dxfId="564">
      <pivotArea collapsedLevelsAreSubtotals="1" fieldPosition="0">
        <references count="2">
          <reference field="4294967294" count="2" selected="0">
            <x v="0"/>
            <x v="1"/>
          </reference>
          <reference field="1" count="1">
            <x v="185"/>
          </reference>
        </references>
      </pivotArea>
    </format>
    <format dxfId="563">
      <pivotArea collapsedLevelsAreSubtotals="1" fieldPosition="0">
        <references count="2">
          <reference field="4294967294" count="2" selected="0">
            <x v="0"/>
            <x v="1"/>
          </reference>
          <reference field="1" count="1">
            <x v="186"/>
          </reference>
        </references>
      </pivotArea>
    </format>
    <format dxfId="562">
      <pivotArea collapsedLevelsAreSubtotals="1" fieldPosition="0">
        <references count="2">
          <reference field="4294967294" count="2" selected="0">
            <x v="0"/>
            <x v="1"/>
          </reference>
          <reference field="1" count="1">
            <x v="187"/>
          </reference>
        </references>
      </pivotArea>
    </format>
    <format dxfId="561">
      <pivotArea collapsedLevelsAreSubtotals="1" fieldPosition="0">
        <references count="2">
          <reference field="4294967294" count="2" selected="0">
            <x v="0"/>
            <x v="1"/>
          </reference>
          <reference field="1" count="1">
            <x v="190"/>
          </reference>
        </references>
      </pivotArea>
    </format>
    <format dxfId="560">
      <pivotArea dataOnly="0" labelOnly="1" fieldPosition="0">
        <references count="1">
          <reference field="1" count="8">
            <x v="179"/>
            <x v="180"/>
            <x v="183"/>
            <x v="184"/>
            <x v="185"/>
            <x v="186"/>
            <x v="187"/>
            <x v="190"/>
          </reference>
        </references>
      </pivotArea>
    </format>
    <format dxfId="559">
      <pivotArea collapsedLevelsAreSubtotals="1" fieldPosition="0">
        <references count="2">
          <reference field="4294967294" count="1" selected="0">
            <x v="2"/>
          </reference>
          <reference field="1" count="1">
            <x v="179"/>
          </reference>
        </references>
      </pivotArea>
    </format>
    <format dxfId="558">
      <pivotArea collapsedLevelsAreSubtotals="1" fieldPosition="0">
        <references count="2">
          <reference field="4294967294" count="1" selected="0">
            <x v="2"/>
          </reference>
          <reference field="1" count="1">
            <x v="180"/>
          </reference>
        </references>
      </pivotArea>
    </format>
    <format dxfId="557">
      <pivotArea collapsedLevelsAreSubtotals="1" fieldPosition="0">
        <references count="2">
          <reference field="4294967294" count="1" selected="0">
            <x v="2"/>
          </reference>
          <reference field="1" count="1">
            <x v="183"/>
          </reference>
        </references>
      </pivotArea>
    </format>
    <format dxfId="556">
      <pivotArea collapsedLevelsAreSubtotals="1" fieldPosition="0">
        <references count="2">
          <reference field="4294967294" count="1" selected="0">
            <x v="2"/>
          </reference>
          <reference field="1" count="1">
            <x v="184"/>
          </reference>
        </references>
      </pivotArea>
    </format>
    <format dxfId="555">
      <pivotArea collapsedLevelsAreSubtotals="1" fieldPosition="0">
        <references count="2">
          <reference field="4294967294" count="1" selected="0">
            <x v="2"/>
          </reference>
          <reference field="1" count="1">
            <x v="185"/>
          </reference>
        </references>
      </pivotArea>
    </format>
    <format dxfId="554">
      <pivotArea collapsedLevelsAreSubtotals="1" fieldPosition="0">
        <references count="2">
          <reference field="4294967294" count="1" selected="0">
            <x v="2"/>
          </reference>
          <reference field="1" count="1">
            <x v="186"/>
          </reference>
        </references>
      </pivotArea>
    </format>
    <format dxfId="553">
      <pivotArea collapsedLevelsAreSubtotals="1" fieldPosition="0">
        <references count="2">
          <reference field="4294967294" count="1" selected="0">
            <x v="2"/>
          </reference>
          <reference field="1" count="1">
            <x v="187"/>
          </reference>
        </references>
      </pivotArea>
    </format>
    <format dxfId="552">
      <pivotArea collapsedLevelsAreSubtotals="1" fieldPosition="0">
        <references count="2">
          <reference field="4294967294" count="1" selected="0">
            <x v="2"/>
          </reference>
          <reference field="1" count="1">
            <x v="190"/>
          </reference>
        </references>
      </pivotArea>
    </format>
    <format dxfId="551">
      <pivotArea dataOnly="0" labelOnly="1" fieldPosition="0">
        <references count="1">
          <reference field="1" count="3">
            <x v="72"/>
            <x v="73"/>
            <x v="84"/>
          </reference>
        </references>
      </pivotArea>
    </format>
    <format dxfId="550">
      <pivotArea dataOnly="0" labelOnly="1" fieldPosition="0">
        <references count="1">
          <reference field="1" count="8">
            <x v="179"/>
            <x v="180"/>
            <x v="183"/>
            <x v="184"/>
            <x v="185"/>
            <x v="186"/>
            <x v="187"/>
            <x v="190"/>
          </reference>
        </references>
      </pivotArea>
    </format>
    <format dxfId="549">
      <pivotArea collapsedLevelsAreSubtotals="1" fieldPosition="0">
        <references count="1">
          <reference field="1" count="1">
            <x v="195"/>
          </reference>
        </references>
      </pivotArea>
    </format>
    <format dxfId="548">
      <pivotArea dataOnly="0" labelOnly="1" fieldPosition="0">
        <references count="1">
          <reference field="1" count="1">
            <x v="195"/>
          </reference>
        </references>
      </pivotArea>
    </format>
    <format dxfId="547">
      <pivotArea collapsedLevelsAreSubtotals="1" fieldPosition="0">
        <references count="1">
          <reference field="1" count="1">
            <x v="195"/>
          </reference>
        </references>
      </pivotArea>
    </format>
    <format dxfId="546">
      <pivotArea collapsedLevelsAreSubtotals="1" fieldPosition="0">
        <references count="1">
          <reference field="1" count="1">
            <x v="196"/>
          </reference>
        </references>
      </pivotArea>
    </format>
    <format dxfId="545">
      <pivotArea collapsedLevelsAreSubtotals="1" fieldPosition="0">
        <references count="1">
          <reference field="1" count="1">
            <x v="196"/>
          </reference>
        </references>
      </pivotArea>
    </format>
    <format dxfId="544">
      <pivotArea collapsedLevelsAreSubtotals="1" fieldPosition="0">
        <references count="1">
          <reference field="1" count="1">
            <x v="196"/>
          </reference>
        </references>
      </pivotArea>
    </format>
    <format dxfId="543">
      <pivotArea collapsedLevelsAreSubtotals="1" fieldPosition="0">
        <references count="1">
          <reference field="1" count="1">
            <x v="196"/>
          </reference>
        </references>
      </pivotArea>
    </format>
    <format dxfId="542">
      <pivotArea collapsedLevelsAreSubtotals="1" fieldPosition="0">
        <references count="1">
          <reference field="1" count="1">
            <x v="196"/>
          </reference>
        </references>
      </pivotArea>
    </format>
    <format dxfId="541">
      <pivotArea collapsedLevelsAreSubtotals="1" fieldPosition="0">
        <references count="1">
          <reference field="1" count="1">
            <x v="196"/>
          </reference>
        </references>
      </pivotArea>
    </format>
    <format dxfId="540">
      <pivotArea collapsedLevelsAreSubtotals="1" fieldPosition="0">
        <references count="1">
          <reference field="1" count="1">
            <x v="211"/>
          </reference>
        </references>
      </pivotArea>
    </format>
    <format dxfId="539">
      <pivotArea collapsedLevelsAreSubtotals="1" fieldPosition="0">
        <references count="1">
          <reference field="1" count="1">
            <x v="88"/>
          </reference>
        </references>
      </pivotArea>
    </format>
    <format dxfId="538">
      <pivotArea collapsedLevelsAreSubtotals="1" fieldPosition="0">
        <references count="1">
          <reference field="1" count="1">
            <x v="209"/>
          </reference>
        </references>
      </pivotArea>
    </format>
    <format dxfId="537">
      <pivotArea collapsedLevelsAreSubtotals="1" fieldPosition="0">
        <references count="1">
          <reference field="1" count="1">
            <x v="208"/>
          </reference>
        </references>
      </pivotArea>
    </format>
    <format dxfId="536">
      <pivotArea collapsedLevelsAreSubtotals="1" fieldPosition="0">
        <references count="1">
          <reference field="1" count="1">
            <x v="210"/>
          </reference>
        </references>
      </pivotArea>
    </format>
    <format dxfId="535">
      <pivotArea collapsedLevelsAreSubtotals="1" fieldPosition="0">
        <references count="1">
          <reference field="1" count="1">
            <x v="207"/>
          </reference>
        </references>
      </pivotArea>
    </format>
    <format dxfId="534">
      <pivotArea collapsedLevelsAreSubtotals="1" fieldPosition="0">
        <references count="1">
          <reference field="1" count="1">
            <x v="212"/>
          </reference>
        </references>
      </pivotArea>
    </format>
    <format dxfId="533">
      <pivotArea collapsedLevelsAreSubtotals="1" fieldPosition="0">
        <references count="1">
          <reference field="1" count="1">
            <x v="204"/>
          </reference>
        </references>
      </pivotArea>
    </format>
    <format dxfId="532">
      <pivotArea dataOnly="0" labelOnly="1" fieldPosition="0">
        <references count="1">
          <reference field="1" count="8">
            <x v="88"/>
            <x v="204"/>
            <x v="207"/>
            <x v="208"/>
            <x v="209"/>
            <x v="210"/>
            <x v="211"/>
            <x v="212"/>
          </reference>
        </references>
      </pivotArea>
    </format>
    <format dxfId="531">
      <pivotArea collapsedLevelsAreSubtotals="1" fieldPosition="0">
        <references count="1">
          <reference field="1" count="1">
            <x v="211"/>
          </reference>
        </references>
      </pivotArea>
    </format>
    <format dxfId="530">
      <pivotArea collapsedLevelsAreSubtotals="1" fieldPosition="0">
        <references count="1">
          <reference field="1" count="1">
            <x v="88"/>
          </reference>
        </references>
      </pivotArea>
    </format>
    <format dxfId="529">
      <pivotArea collapsedLevelsAreSubtotals="1" fieldPosition="0">
        <references count="1">
          <reference field="1" count="1">
            <x v="209"/>
          </reference>
        </references>
      </pivotArea>
    </format>
    <format dxfId="528">
      <pivotArea collapsedLevelsAreSubtotals="1" fieldPosition="0">
        <references count="1">
          <reference field="1" count="1">
            <x v="208"/>
          </reference>
        </references>
      </pivotArea>
    </format>
    <format dxfId="527">
      <pivotArea collapsedLevelsAreSubtotals="1" fieldPosition="0">
        <references count="1">
          <reference field="1" count="1">
            <x v="210"/>
          </reference>
        </references>
      </pivotArea>
    </format>
    <format dxfId="526">
      <pivotArea collapsedLevelsAreSubtotals="1" fieldPosition="0">
        <references count="1">
          <reference field="1" count="1">
            <x v="207"/>
          </reference>
        </references>
      </pivotArea>
    </format>
    <format dxfId="525">
      <pivotArea collapsedLevelsAreSubtotals="1" fieldPosition="0">
        <references count="1">
          <reference field="1" count="1">
            <x v="212"/>
          </reference>
        </references>
      </pivotArea>
    </format>
    <format dxfId="524">
      <pivotArea collapsedLevelsAreSubtotals="1" fieldPosition="0">
        <references count="1">
          <reference field="1" count="1">
            <x v="204"/>
          </reference>
        </references>
      </pivotArea>
    </format>
    <format dxfId="523">
      <pivotArea dataOnly="0" labelOnly="1" fieldPosition="0">
        <references count="1">
          <reference field="1" count="8">
            <x v="88"/>
            <x v="204"/>
            <x v="207"/>
            <x v="208"/>
            <x v="209"/>
            <x v="210"/>
            <x v="211"/>
            <x v="212"/>
          </reference>
        </references>
      </pivotArea>
    </format>
    <format dxfId="522">
      <pivotArea collapsedLevelsAreSubtotals="1" fieldPosition="0">
        <references count="1">
          <reference field="1" count="1">
            <x v="211"/>
          </reference>
        </references>
      </pivotArea>
    </format>
    <format dxfId="521">
      <pivotArea collapsedLevelsAreSubtotals="1" fieldPosition="0">
        <references count="1">
          <reference field="1" count="1">
            <x v="88"/>
          </reference>
        </references>
      </pivotArea>
    </format>
    <format dxfId="520">
      <pivotArea collapsedLevelsAreSubtotals="1" fieldPosition="0">
        <references count="1">
          <reference field="1" count="1">
            <x v="209"/>
          </reference>
        </references>
      </pivotArea>
    </format>
    <format dxfId="519">
      <pivotArea collapsedLevelsAreSubtotals="1" fieldPosition="0">
        <references count="1">
          <reference field="1" count="1">
            <x v="208"/>
          </reference>
        </references>
      </pivotArea>
    </format>
    <format dxfId="518">
      <pivotArea collapsedLevelsAreSubtotals="1" fieldPosition="0">
        <references count="1">
          <reference field="1" count="1">
            <x v="210"/>
          </reference>
        </references>
      </pivotArea>
    </format>
    <format dxfId="517">
      <pivotArea collapsedLevelsAreSubtotals="1" fieldPosition="0">
        <references count="1">
          <reference field="1" count="1">
            <x v="207"/>
          </reference>
        </references>
      </pivotArea>
    </format>
    <format dxfId="516">
      <pivotArea collapsedLevelsAreSubtotals="1" fieldPosition="0">
        <references count="1">
          <reference field="1" count="1">
            <x v="212"/>
          </reference>
        </references>
      </pivotArea>
    </format>
    <format dxfId="515">
      <pivotArea collapsedLevelsAreSubtotals="1" fieldPosition="0">
        <references count="1">
          <reference field="1" count="1">
            <x v="204"/>
          </reference>
        </references>
      </pivotArea>
    </format>
    <format dxfId="514">
      <pivotArea dataOnly="0" labelOnly="1" fieldPosition="0">
        <references count="1">
          <reference field="1" count="8">
            <x v="88"/>
            <x v="204"/>
            <x v="207"/>
            <x v="208"/>
            <x v="209"/>
            <x v="210"/>
            <x v="211"/>
            <x v="212"/>
          </reference>
        </references>
      </pivotArea>
    </format>
    <format dxfId="513">
      <pivotArea collapsedLevelsAreSubtotals="1" fieldPosition="0">
        <references count="1">
          <reference field="1" count="1">
            <x v="196"/>
          </reference>
        </references>
      </pivotArea>
    </format>
    <format dxfId="512">
      <pivotArea collapsedLevelsAreSubtotals="1" fieldPosition="0">
        <references count="1">
          <reference field="1" count="1">
            <x v="197"/>
          </reference>
        </references>
      </pivotArea>
    </format>
    <format dxfId="511">
      <pivotArea collapsedLevelsAreSubtotals="1" fieldPosition="0">
        <references count="1">
          <reference field="1" count="1">
            <x v="198"/>
          </reference>
        </references>
      </pivotArea>
    </format>
    <format dxfId="510">
      <pivotArea collapsedLevelsAreSubtotals="1" fieldPosition="0">
        <references count="1">
          <reference field="1" count="1">
            <x v="196"/>
          </reference>
        </references>
      </pivotArea>
    </format>
    <format dxfId="509">
      <pivotArea collapsedLevelsAreSubtotals="1" fieldPosition="0">
        <references count="1">
          <reference field="1" count="1">
            <x v="196"/>
          </reference>
        </references>
      </pivotArea>
    </format>
    <format dxfId="508">
      <pivotArea collapsedLevelsAreSubtotals="1" fieldPosition="0">
        <references count="1">
          <reference field="1" count="1">
            <x v="196"/>
          </reference>
        </references>
      </pivotArea>
    </format>
    <format dxfId="507">
      <pivotArea collapsedLevelsAreSubtotals="1" fieldPosition="0">
        <references count="1">
          <reference field="1" count="1">
            <x v="196"/>
          </reference>
        </references>
      </pivotArea>
    </format>
    <format dxfId="506">
      <pivotArea collapsedLevelsAreSubtotals="1" fieldPosition="0">
        <references count="1">
          <reference field="1" count="1">
            <x v="197"/>
          </reference>
        </references>
      </pivotArea>
    </format>
    <format dxfId="505">
      <pivotArea collapsedLevelsAreSubtotals="1" fieldPosition="0">
        <references count="1">
          <reference field="1" count="1">
            <x v="198"/>
          </reference>
        </references>
      </pivotArea>
    </format>
    <format dxfId="504">
      <pivotArea collapsedLevelsAreSubtotals="1" fieldPosition="0">
        <references count="1">
          <reference field="1" count="1">
            <x v="199"/>
          </reference>
        </references>
      </pivotArea>
    </format>
    <format dxfId="503">
      <pivotArea collapsedLevelsAreSubtotals="1" fieldPosition="0">
        <references count="1">
          <reference field="1" count="1">
            <x v="200"/>
          </reference>
        </references>
      </pivotArea>
    </format>
    <format dxfId="502">
      <pivotArea dataOnly="0" labelOnly="1" fieldPosition="0">
        <references count="1">
          <reference field="1" count="17">
            <x v="60"/>
            <x v="61"/>
            <x v="66"/>
            <x v="67"/>
            <x v="68"/>
            <x v="69"/>
            <x v="70"/>
            <x v="71"/>
            <x v="72"/>
            <x v="73"/>
            <x v="74"/>
            <x v="75"/>
            <x v="76"/>
            <x v="77"/>
            <x v="78"/>
            <x v="80"/>
            <x v="82"/>
          </reference>
        </references>
      </pivotArea>
    </format>
    <format dxfId="501">
      <pivotArea outline="0" collapsedLevelsAreSubtotals="1" fieldPosition="0"/>
    </format>
    <format dxfId="500">
      <pivotArea dataOnly="0" labelOnly="1" fieldPosition="0">
        <references count="1">
          <reference field="1" count="21">
            <x v="54"/>
            <x v="56"/>
            <x v="57"/>
            <x v="63"/>
            <x v="65"/>
            <x v="69"/>
            <x v="70"/>
            <x v="72"/>
            <x v="73"/>
            <x v="74"/>
            <x v="75"/>
            <x v="76"/>
            <x v="77"/>
            <x v="78"/>
            <x v="80"/>
            <x v="83"/>
            <x v="89"/>
            <x v="131"/>
            <x v="145"/>
            <x v="147"/>
            <x v="154"/>
          </reference>
        </references>
      </pivotArea>
    </format>
    <format dxfId="499">
      <pivotArea outline="0" collapsedLevelsAreSubtotals="1" fieldPosition="0"/>
    </format>
    <format dxfId="498">
      <pivotArea type="all" dataOnly="0" outline="0" fieldPosition="0"/>
    </format>
    <format dxfId="497">
      <pivotArea outline="0" collapsedLevelsAreSubtotals="1" fieldPosition="0"/>
    </format>
    <format dxfId="496">
      <pivotArea field="1" type="button" dataOnly="0" labelOnly="1" outline="0" axis="axisRow" fieldPosition="0"/>
    </format>
    <format dxfId="495">
      <pivotArea dataOnly="0" labelOnly="1" fieldPosition="0">
        <references count="1">
          <reference field="1" count="50">
            <x v="56"/>
            <x v="57"/>
            <x v="58"/>
            <x v="59"/>
            <x v="60"/>
            <x v="61"/>
            <x v="63"/>
            <x v="64"/>
            <x v="65"/>
            <x v="66"/>
            <x v="67"/>
            <x v="68"/>
            <x v="69"/>
            <x v="70"/>
            <x v="71"/>
            <x v="72"/>
            <x v="73"/>
            <x v="74"/>
            <x v="75"/>
            <x v="76"/>
            <x v="77"/>
            <x v="78"/>
            <x v="80"/>
            <x v="82"/>
            <x v="83"/>
            <x v="84"/>
            <x v="85"/>
            <x v="86"/>
            <x v="87"/>
            <x v="88"/>
            <x v="89"/>
            <x v="90"/>
            <x v="91"/>
            <x v="92"/>
            <x v="93"/>
            <x v="94"/>
            <x v="95"/>
            <x v="96"/>
            <x v="97"/>
            <x v="98"/>
            <x v="99"/>
            <x v="204"/>
            <x v="205"/>
            <x v="206"/>
            <x v="207"/>
            <x v="208"/>
            <x v="209"/>
            <x v="210"/>
            <x v="211"/>
            <x v="212"/>
          </reference>
        </references>
      </pivotArea>
    </format>
    <format dxfId="494">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93">
      <pivotArea dataOnly="0" labelOnly="1" fieldPosition="0">
        <references count="1">
          <reference field="1" count="48">
            <x v="25"/>
            <x v="54"/>
            <x v="55"/>
            <x v="62"/>
            <x v="150"/>
            <x v="151"/>
            <x v="152"/>
            <x v="153"/>
            <x v="154"/>
            <x v="155"/>
            <x v="156"/>
            <x v="157"/>
            <x v="158"/>
            <x v="159"/>
            <x v="160"/>
            <x v="161"/>
            <x v="162"/>
            <x v="163"/>
            <x v="164"/>
            <x v="165"/>
            <x v="166"/>
            <x v="167"/>
            <x v="168"/>
            <x v="169"/>
            <x v="170"/>
            <x v="171"/>
            <x v="172"/>
            <x v="173"/>
            <x v="174"/>
            <x v="175"/>
            <x v="176"/>
            <x v="178"/>
            <x v="179"/>
            <x v="180"/>
            <x v="183"/>
            <x v="184"/>
            <x v="185"/>
            <x v="186"/>
            <x v="187"/>
            <x v="190"/>
            <x v="195"/>
            <x v="196"/>
            <x v="197"/>
            <x v="198"/>
            <x v="199"/>
            <x v="200"/>
            <x v="203"/>
            <x v="213"/>
          </reference>
        </references>
      </pivotArea>
    </format>
    <format dxfId="492">
      <pivotArea dataOnly="0" labelOnly="1" grandRow="1" outline="0" fieldPosition="0"/>
    </format>
    <format dxfId="491">
      <pivotArea dataOnly="0" labelOnly="1" fieldPosition="0">
        <references count="2">
          <reference field="1" count="1" selected="0">
            <x v="55"/>
          </reference>
          <reference field="2" count="7">
            <x v="311"/>
            <x v="326"/>
            <x v="415"/>
            <x v="418"/>
            <x v="446"/>
            <x v="648"/>
            <x v="788"/>
          </reference>
        </references>
      </pivotArea>
    </format>
    <format dxfId="490">
      <pivotArea dataOnly="0" labelOnly="1" outline="0" fieldPosition="0">
        <references count="1">
          <reference field="4294967294" count="3">
            <x v="0"/>
            <x v="1"/>
            <x v="2"/>
          </reference>
        </references>
      </pivotArea>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50">
            <x v="56"/>
            <x v="57"/>
            <x v="58"/>
            <x v="59"/>
            <x v="60"/>
            <x v="61"/>
            <x v="63"/>
            <x v="64"/>
            <x v="65"/>
            <x v="66"/>
            <x v="67"/>
            <x v="68"/>
            <x v="69"/>
            <x v="70"/>
            <x v="71"/>
            <x v="72"/>
            <x v="73"/>
            <x v="74"/>
            <x v="75"/>
            <x v="76"/>
            <x v="77"/>
            <x v="78"/>
            <x v="80"/>
            <x v="82"/>
            <x v="83"/>
            <x v="84"/>
            <x v="85"/>
            <x v="86"/>
            <x v="87"/>
            <x v="88"/>
            <x v="89"/>
            <x v="90"/>
            <x v="91"/>
            <x v="92"/>
            <x v="93"/>
            <x v="94"/>
            <x v="95"/>
            <x v="96"/>
            <x v="97"/>
            <x v="98"/>
            <x v="99"/>
            <x v="204"/>
            <x v="205"/>
            <x v="206"/>
            <x v="207"/>
            <x v="208"/>
            <x v="209"/>
            <x v="210"/>
            <x v="211"/>
            <x v="212"/>
          </reference>
        </references>
      </pivotArea>
    </format>
    <format dxfId="485">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84">
      <pivotArea dataOnly="0" labelOnly="1" fieldPosition="0">
        <references count="1">
          <reference field="1" count="48">
            <x v="25"/>
            <x v="54"/>
            <x v="55"/>
            <x v="62"/>
            <x v="150"/>
            <x v="151"/>
            <x v="152"/>
            <x v="153"/>
            <x v="154"/>
            <x v="155"/>
            <x v="156"/>
            <x v="157"/>
            <x v="158"/>
            <x v="159"/>
            <x v="160"/>
            <x v="161"/>
            <x v="162"/>
            <x v="163"/>
            <x v="164"/>
            <x v="165"/>
            <x v="166"/>
            <x v="167"/>
            <x v="168"/>
            <x v="169"/>
            <x v="170"/>
            <x v="171"/>
            <x v="172"/>
            <x v="173"/>
            <x v="174"/>
            <x v="175"/>
            <x v="176"/>
            <x v="178"/>
            <x v="179"/>
            <x v="180"/>
            <x v="183"/>
            <x v="184"/>
            <x v="185"/>
            <x v="186"/>
            <x v="187"/>
            <x v="190"/>
            <x v="195"/>
            <x v="196"/>
            <x v="197"/>
            <x v="198"/>
            <x v="199"/>
            <x v="200"/>
            <x v="203"/>
            <x v="213"/>
          </reference>
        </references>
      </pivotArea>
    </format>
    <format dxfId="483">
      <pivotArea dataOnly="0" labelOnly="1" grandRow="1" outline="0" fieldPosition="0"/>
    </format>
    <format dxfId="482">
      <pivotArea dataOnly="0" labelOnly="1" fieldPosition="0">
        <references count="2">
          <reference field="1" count="1" selected="0">
            <x v="55"/>
          </reference>
          <reference field="2" count="7">
            <x v="311"/>
            <x v="326"/>
            <x v="415"/>
            <x v="418"/>
            <x v="446"/>
            <x v="648"/>
            <x v="788"/>
          </reference>
        </references>
      </pivotArea>
    </format>
    <format dxfId="481">
      <pivotArea dataOnly="0" labelOnly="1" outline="0" fieldPosition="0">
        <references count="1">
          <reference field="4294967294" count="3">
            <x v="0"/>
            <x v="1"/>
            <x v="2"/>
          </reference>
        </references>
      </pivotArea>
    </format>
    <format dxfId="480">
      <pivotArea dataOnly="0" labelOnly="1" fieldPosition="0">
        <references count="1">
          <reference field="1" count="50">
            <x v="25"/>
            <x v="54"/>
            <x v="55"/>
            <x v="56"/>
            <x v="57"/>
            <x v="58"/>
            <x v="59"/>
            <x v="60"/>
            <x v="61"/>
            <x v="63"/>
            <x v="64"/>
            <x v="65"/>
            <x v="66"/>
            <x v="67"/>
            <x v="68"/>
            <x v="69"/>
            <x v="70"/>
            <x v="71"/>
            <x v="72"/>
            <x v="73"/>
            <x v="74"/>
            <x v="75"/>
            <x v="76"/>
            <x v="77"/>
            <x v="78"/>
            <x v="80"/>
            <x v="82"/>
            <x v="83"/>
            <x v="84"/>
            <x v="85"/>
            <x v="86"/>
            <x v="87"/>
            <x v="88"/>
            <x v="89"/>
            <x v="90"/>
            <x v="91"/>
            <x v="92"/>
            <x v="93"/>
            <x v="94"/>
            <x v="95"/>
            <x v="96"/>
            <x v="204"/>
            <x v="205"/>
            <x v="206"/>
            <x v="207"/>
            <x v="208"/>
            <x v="209"/>
            <x v="210"/>
            <x v="211"/>
            <x v="212"/>
          </reference>
        </references>
      </pivotArea>
    </format>
    <format dxfId="479">
      <pivotArea dataOnly="0" labelOnly="1" fieldPosition="0">
        <references count="1">
          <reference field="1"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478">
      <pivotArea dataOnly="0" labelOnly="1" fieldPosition="0">
        <references count="1">
          <reference field="1" count="46">
            <x v="62"/>
            <x v="147"/>
            <x v="148"/>
            <x v="149"/>
            <x v="150"/>
            <x v="151"/>
            <x v="152"/>
            <x v="153"/>
            <x v="154"/>
            <x v="155"/>
            <x v="156"/>
            <x v="157"/>
            <x v="158"/>
            <x v="159"/>
            <x v="160"/>
            <x v="161"/>
            <x v="162"/>
            <x v="163"/>
            <x v="164"/>
            <x v="165"/>
            <x v="166"/>
            <x v="167"/>
            <x v="168"/>
            <x v="169"/>
            <x v="170"/>
            <x v="171"/>
            <x v="172"/>
            <x v="174"/>
            <x v="175"/>
            <x v="176"/>
            <x v="178"/>
            <x v="179"/>
            <x v="180"/>
            <x v="183"/>
            <x v="184"/>
            <x v="185"/>
            <x v="186"/>
            <x v="187"/>
            <x v="190"/>
            <x v="195"/>
            <x v="196"/>
            <x v="197"/>
            <x v="198"/>
            <x v="199"/>
            <x v="200"/>
            <x v="203"/>
          </reference>
        </references>
      </pivotArea>
    </format>
    <format dxfId="477">
      <pivotArea outline="0" collapsedLevelsAreSubtotals="1" fieldPosition="0"/>
    </format>
    <format dxfId="476">
      <pivotArea dataOnly="0" labelOnly="1" fieldPosition="0">
        <references count="1">
          <reference field="1" count="50">
            <x v="25"/>
            <x v="54"/>
            <x v="55"/>
            <x v="56"/>
            <x v="57"/>
            <x v="58"/>
            <x v="59"/>
            <x v="60"/>
            <x v="61"/>
            <x v="62"/>
            <x v="63"/>
            <x v="64"/>
            <x v="65"/>
            <x v="66"/>
            <x v="67"/>
            <x v="68"/>
            <x v="69"/>
            <x v="70"/>
            <x v="71"/>
            <x v="72"/>
            <x v="73"/>
            <x v="74"/>
            <x v="75"/>
            <x v="76"/>
            <x v="77"/>
            <x v="78"/>
            <x v="80"/>
            <x v="82"/>
            <x v="83"/>
            <x v="84"/>
            <x v="85"/>
            <x v="86"/>
            <x v="87"/>
            <x v="88"/>
            <x v="89"/>
            <x v="90"/>
            <x v="91"/>
            <x v="92"/>
            <x v="93"/>
            <x v="94"/>
            <x v="95"/>
            <x v="96"/>
            <x v="97"/>
            <x v="98"/>
            <x v="99"/>
            <x v="100"/>
            <x v="101"/>
            <x v="102"/>
            <x v="103"/>
            <x v="104"/>
          </reference>
        </references>
      </pivotArea>
    </format>
    <format dxfId="475">
      <pivotArea dataOnly="0" labelOnly="1" fieldPosition="0">
        <references count="1">
          <reference field="1" count="50">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reference>
        </references>
      </pivotArea>
    </format>
    <format dxfId="474">
      <pivotArea dataOnly="0" labelOnly="1" fieldPosition="0">
        <references count="1">
          <reference field="1" count="46">
            <x v="155"/>
            <x v="156"/>
            <x v="157"/>
            <x v="158"/>
            <x v="159"/>
            <x v="160"/>
            <x v="161"/>
            <x v="162"/>
            <x v="163"/>
            <x v="164"/>
            <x v="165"/>
            <x v="166"/>
            <x v="167"/>
            <x v="168"/>
            <x v="169"/>
            <x v="170"/>
            <x v="171"/>
            <x v="172"/>
            <x v="174"/>
            <x v="175"/>
            <x v="176"/>
            <x v="178"/>
            <x v="179"/>
            <x v="180"/>
            <x v="183"/>
            <x v="184"/>
            <x v="185"/>
            <x v="186"/>
            <x v="187"/>
            <x v="190"/>
            <x v="195"/>
            <x v="196"/>
            <x v="197"/>
            <x v="198"/>
            <x v="199"/>
            <x v="200"/>
            <x v="203"/>
            <x v="204"/>
            <x v="205"/>
            <x v="206"/>
            <x v="207"/>
            <x v="208"/>
            <x v="209"/>
            <x v="210"/>
            <x v="211"/>
            <x v="212"/>
          </reference>
        </references>
      </pivotArea>
    </format>
    <format dxfId="473">
      <pivotArea dataOnly="0" labelOnly="1" grandRow="1" outline="0" fieldPosition="0"/>
    </format>
    <format dxfId="472">
      <pivotArea collapsedLevelsAreSubtotals="1" fieldPosition="0">
        <references count="1">
          <reference field="1" count="1">
            <x v="55"/>
          </reference>
        </references>
      </pivotArea>
    </format>
    <format dxfId="471">
      <pivotArea collapsedLevelsAreSubtotals="1" fieldPosition="0">
        <references count="1">
          <reference field="1" count="1">
            <x v="56"/>
          </reference>
        </references>
      </pivotArea>
    </format>
    <format dxfId="470">
      <pivotArea collapsedLevelsAreSubtotals="1" fieldPosition="0">
        <references count="1">
          <reference field="1" count="1">
            <x v="57"/>
          </reference>
        </references>
      </pivotArea>
    </format>
    <format dxfId="469">
      <pivotArea dataOnly="0" labelOnly="1" fieldPosition="0">
        <references count="1">
          <reference field="1" count="3">
            <x v="55"/>
            <x v="56"/>
            <x v="57"/>
          </reference>
        </references>
      </pivotArea>
    </format>
    <format dxfId="468">
      <pivotArea collapsedLevelsAreSubtotals="1" fieldPosition="0">
        <references count="1">
          <reference field="1" count="1">
            <x v="54"/>
          </reference>
        </references>
      </pivotArea>
    </format>
    <format dxfId="467">
      <pivotArea dataOnly="0" labelOnly="1" fieldPosition="0">
        <references count="1">
          <reference field="1" count="1">
            <x v="54"/>
          </reference>
        </references>
      </pivotArea>
    </format>
    <format dxfId="466">
      <pivotArea collapsedLevelsAreSubtotals="1" fieldPosition="0">
        <references count="1">
          <reference field="1" count="1">
            <x v="53"/>
          </reference>
        </references>
      </pivotArea>
    </format>
    <format dxfId="465">
      <pivotArea dataOnly="0" labelOnly="1" fieldPosition="0">
        <references count="1">
          <reference field="1" count="1">
            <x v="53"/>
          </reference>
        </references>
      </pivotArea>
    </format>
    <format dxfId="464">
      <pivotArea collapsedLevelsAreSubtotals="1" fieldPosition="0">
        <references count="1">
          <reference field="1" count="1">
            <x v="53"/>
          </reference>
        </references>
      </pivotArea>
    </format>
    <format dxfId="463">
      <pivotArea dataOnly="0" labelOnly="1" fieldPosition="0">
        <references count="1">
          <reference field="1" count="1">
            <x v="53"/>
          </reference>
        </references>
      </pivotArea>
    </format>
    <format dxfId="462">
      <pivotArea dataOnly="0" labelOnly="1" fieldPosition="0">
        <references count="1">
          <reference field="1" count="1">
            <x v="52"/>
          </reference>
        </references>
      </pivotArea>
    </format>
    <format dxfId="461">
      <pivotArea dataOnly="0" labelOnly="1" fieldPosition="0">
        <references count="1">
          <reference field="1" count="1">
            <x v="51"/>
          </reference>
        </references>
      </pivotArea>
    </format>
    <format dxfId="460">
      <pivotArea collapsedLevelsAreSubtotals="1" fieldPosition="0">
        <references count="1">
          <reference field="1" count="1">
            <x v="51"/>
          </reference>
        </references>
      </pivotArea>
    </format>
    <format dxfId="459">
      <pivotArea collapsedLevelsAreSubtotals="1" fieldPosition="0">
        <references count="1">
          <reference field="1" count="1">
            <x v="52"/>
          </reference>
        </references>
      </pivotArea>
    </format>
    <format dxfId="458">
      <pivotArea collapsedLevelsAreSubtotals="1" fieldPosition="0">
        <references count="1">
          <reference field="1" count="1">
            <x v="49"/>
          </reference>
        </references>
      </pivotArea>
    </format>
    <format dxfId="457">
      <pivotArea collapsedLevelsAreSubtotals="1" fieldPosition="0">
        <references count="1">
          <reference field="1" count="1">
            <x v="50"/>
          </reference>
        </references>
      </pivotArea>
    </format>
    <format dxfId="456">
      <pivotArea dataOnly="0" labelOnly="1" fieldPosition="0">
        <references count="1">
          <reference field="1" count="2">
            <x v="49"/>
            <x v="50"/>
          </reference>
        </references>
      </pivotArea>
    </format>
    <format dxfId="455">
      <pivotArea dataOnly="0" labelOnly="1" fieldPosition="0">
        <references count="1">
          <reference field="1" count="2">
            <x v="214"/>
            <x v="215"/>
          </reference>
        </references>
      </pivotArea>
    </format>
    <format dxfId="454">
      <pivotArea dataOnly="0" labelOnly="1" fieldPosition="0">
        <references count="1">
          <reference field="1" count="3">
            <x v="46"/>
            <x v="47"/>
            <x v="48"/>
          </reference>
        </references>
      </pivotArea>
    </format>
    <format dxfId="453">
      <pivotArea collapsedLevelsAreSubtotals="1" fieldPosition="0">
        <references count="1">
          <reference field="1" count="1">
            <x v="46"/>
          </reference>
        </references>
      </pivotArea>
    </format>
    <format dxfId="452">
      <pivotArea collapsedLevelsAreSubtotals="1" fieldPosition="0">
        <references count="1">
          <reference field="1" count="1">
            <x v="47"/>
          </reference>
        </references>
      </pivotArea>
    </format>
    <format dxfId="451">
      <pivotArea collapsedLevelsAreSubtotals="1" fieldPosition="0">
        <references count="1">
          <reference field="1" count="1">
            <x v="48"/>
          </reference>
        </references>
      </pivotArea>
    </format>
    <format dxfId="450">
      <pivotArea collapsedLevelsAreSubtotals="1" fieldPosition="0">
        <references count="1">
          <reference field="1" count="1">
            <x v="44"/>
          </reference>
        </references>
      </pivotArea>
    </format>
    <format dxfId="449">
      <pivotArea collapsedLevelsAreSubtotals="1" fieldPosition="0">
        <references count="1">
          <reference field="1" count="1">
            <x v="45"/>
          </reference>
        </references>
      </pivotArea>
    </format>
    <format dxfId="448">
      <pivotArea dataOnly="0" labelOnly="1" fieldPosition="0">
        <references count="1">
          <reference field="1" count="2">
            <x v="44"/>
            <x v="45"/>
          </reference>
        </references>
      </pivotArea>
    </format>
    <format dxfId="447">
      <pivotArea collapsedLevelsAreSubtotals="1" fieldPosition="0">
        <references count="1">
          <reference field="1" count="1">
            <x v="42"/>
          </reference>
        </references>
      </pivotArea>
    </format>
    <format dxfId="446">
      <pivotArea collapsedLevelsAreSubtotals="1" fieldPosition="0">
        <references count="1">
          <reference field="1" count="1">
            <x v="43"/>
          </reference>
        </references>
      </pivotArea>
    </format>
    <format dxfId="445">
      <pivotArea dataOnly="0" labelOnly="1" fieldPosition="0">
        <references count="1">
          <reference field="1" count="2">
            <x v="42"/>
            <x v="43"/>
          </reference>
        </references>
      </pivotArea>
    </format>
    <format dxfId="444">
      <pivotArea collapsedLevelsAreSubtotals="1" fieldPosition="0">
        <references count="1">
          <reference field="1" count="1">
            <x v="41"/>
          </reference>
        </references>
      </pivotArea>
    </format>
    <format dxfId="443">
      <pivotArea dataOnly="0" labelOnly="1" fieldPosition="0">
        <references count="1">
          <reference field="1" count="1">
            <x v="41"/>
          </reference>
        </references>
      </pivotArea>
    </format>
    <format dxfId="442">
      <pivotArea collapsedLevelsAreSubtotals="1" fieldPosition="0">
        <references count="1">
          <reference field="1" count="1">
            <x v="40"/>
          </reference>
        </references>
      </pivotArea>
    </format>
    <format dxfId="441">
      <pivotArea dataOnly="0" labelOnly="1" fieldPosition="0">
        <references count="1">
          <reference field="1" count="1">
            <x v="40"/>
          </reference>
        </references>
      </pivotArea>
    </format>
    <format dxfId="440">
      <pivotArea collapsedLevelsAreSubtotals="1" fieldPosition="0">
        <references count="1">
          <reference field="1" count="1">
            <x v="38"/>
          </reference>
        </references>
      </pivotArea>
    </format>
    <format dxfId="439">
      <pivotArea collapsedLevelsAreSubtotals="1" fieldPosition="0">
        <references count="1">
          <reference field="1" count="1">
            <x v="39"/>
          </reference>
        </references>
      </pivotArea>
    </format>
    <format dxfId="438">
      <pivotArea dataOnly="0" labelOnly="1" fieldPosition="0">
        <references count="1">
          <reference field="1" count="2">
            <x v="38"/>
            <x v="39"/>
          </reference>
        </references>
      </pivotArea>
    </format>
    <format dxfId="437">
      <pivotArea collapsedLevelsAreSubtotals="1" fieldPosition="0">
        <references count="1">
          <reference field="1" count="1">
            <x v="37"/>
          </reference>
        </references>
      </pivotArea>
    </format>
    <format dxfId="436">
      <pivotArea dataOnly="0" labelOnly="1" fieldPosition="0">
        <references count="1">
          <reference field="1" count="1">
            <x v="37"/>
          </reference>
        </references>
      </pivotArea>
    </format>
    <format dxfId="435">
      <pivotArea collapsedLevelsAreSubtotals="1" fieldPosition="0">
        <references count="1">
          <reference field="1" count="1">
            <x v="36"/>
          </reference>
        </references>
      </pivotArea>
    </format>
    <format dxfId="434">
      <pivotArea dataOnly="0" labelOnly="1" fieldPosition="0">
        <references count="1">
          <reference field="1" count="1">
            <x v="36"/>
          </reference>
        </references>
      </pivotArea>
    </format>
    <format dxfId="433">
      <pivotArea collapsedLevelsAreSubtotals="1" fieldPosition="0">
        <references count="1">
          <reference field="1" count="1">
            <x v="34"/>
          </reference>
        </references>
      </pivotArea>
    </format>
    <format dxfId="432">
      <pivotArea collapsedLevelsAreSubtotals="1" fieldPosition="0">
        <references count="1">
          <reference field="1" count="1">
            <x v="35"/>
          </reference>
        </references>
      </pivotArea>
    </format>
    <format dxfId="431">
      <pivotArea dataOnly="0" labelOnly="1" fieldPosition="0">
        <references count="1">
          <reference field="1" count="2">
            <x v="34"/>
            <x v="35"/>
          </reference>
        </references>
      </pivotArea>
    </format>
    <format dxfId="430">
      <pivotArea collapsedLevelsAreSubtotals="1" fieldPosition="0">
        <references count="1">
          <reference field="1" count="1">
            <x v="33"/>
          </reference>
        </references>
      </pivotArea>
    </format>
    <format dxfId="429">
      <pivotArea dataOnly="0" labelOnly="1" fieldPosition="0">
        <references count="1">
          <reference field="1" count="1">
            <x v="33"/>
          </reference>
        </references>
      </pivotArea>
    </format>
    <format dxfId="428">
      <pivotArea collapsedLevelsAreSubtotals="1" fieldPosition="0">
        <references count="1">
          <reference field="1" count="1">
            <x v="218"/>
          </reference>
        </references>
      </pivotArea>
    </format>
    <format dxfId="427">
      <pivotArea collapsedLevelsAreSubtotals="1" fieldPosition="0">
        <references count="1">
          <reference field="1" count="1">
            <x v="30"/>
          </reference>
        </references>
      </pivotArea>
    </format>
    <format dxfId="426">
      <pivotArea collapsedLevelsAreSubtotals="1" fieldPosition="0">
        <references count="1">
          <reference field="1" count="1">
            <x v="228"/>
          </reference>
        </references>
      </pivotArea>
    </format>
    <format dxfId="425">
      <pivotArea dataOnly="0" labelOnly="1" fieldPosition="0">
        <references count="1">
          <reference field="1" count="3">
            <x v="30"/>
            <x v="218"/>
            <x v="228"/>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dataOnly="0" labelOnly="1" fieldPosition="0">
        <references count="1">
          <reference field="1" count="2">
            <x v="30"/>
            <x v="31"/>
          </reference>
        </references>
      </pivotArea>
    </format>
    <format dxfId="419">
      <pivotArea dataOnly="0" labelOnly="1" fieldPosition="0">
        <references count="1">
          <reference field="1" count="1">
            <x v="31"/>
          </reference>
        </references>
      </pivotArea>
    </format>
    <format dxfId="418">
      <pivotArea collapsedLevelsAreSubtotals="1" fieldPosition="0">
        <references count="1">
          <reference field="1" count="1">
            <x v="29"/>
          </reference>
        </references>
      </pivotArea>
    </format>
    <format dxfId="417">
      <pivotArea dataOnly="0" labelOnly="1" fieldPosition="0">
        <references count="1">
          <reference field="1" count="1">
            <x v="29"/>
          </reference>
        </references>
      </pivotArea>
    </format>
    <format dxfId="416">
      <pivotArea collapsedLevelsAreSubtotals="1" fieldPosition="0">
        <references count="1">
          <reference field="1" count="1">
            <x v="27"/>
          </reference>
        </references>
      </pivotArea>
    </format>
    <format dxfId="415">
      <pivotArea dataOnly="0" labelOnly="1" fieldPosition="0">
        <references count="1">
          <reference field="1" count="1">
            <x v="27"/>
          </reference>
        </references>
      </pivotArea>
    </format>
    <format dxfId="414">
      <pivotArea collapsedLevelsAreSubtotals="1" fieldPosition="0">
        <references count="1">
          <reference field="1" count="1">
            <x v="28"/>
          </reference>
        </references>
      </pivotArea>
    </format>
    <format dxfId="413">
      <pivotArea dataOnly="0" labelOnly="1" fieldPosition="0">
        <references count="1">
          <reference field="1" count="1">
            <x v="28"/>
          </reference>
        </references>
      </pivotArea>
    </format>
    <format dxfId="412">
      <pivotArea dataOnly="0" labelOnly="1" fieldPosition="0">
        <references count="1">
          <reference field="1" count="1">
            <x v="26"/>
          </reference>
        </references>
      </pivotArea>
    </format>
    <format dxfId="411">
      <pivotArea collapsedLevelsAreSubtotals="1" fieldPosition="0">
        <references count="1">
          <reference field="1" count="1">
            <x v="26"/>
          </reference>
        </references>
      </pivotArea>
    </format>
    <format dxfId="410">
      <pivotArea collapsedLevelsAreSubtotals="1" fieldPosition="0">
        <references count="1">
          <reference field="1" count="1">
            <x v="27"/>
          </reference>
        </references>
      </pivotArea>
    </format>
    <format dxfId="409">
      <pivotArea dataOnly="0" labelOnly="1" fieldPosition="0">
        <references count="1">
          <reference field="1" count="2">
            <x v="26"/>
            <x v="27"/>
          </reference>
        </references>
      </pivotArea>
    </format>
    <format dxfId="408">
      <pivotArea collapsedLevelsAreSubtotals="1" fieldPosition="0">
        <references count="1">
          <reference field="1" count="1">
            <x v="25"/>
          </reference>
        </references>
      </pivotArea>
    </format>
    <format dxfId="407">
      <pivotArea dataOnly="0" labelOnly="1" fieldPosition="0">
        <references count="1">
          <reference field="1" count="1">
            <x v="25"/>
          </reference>
        </references>
      </pivotArea>
    </format>
    <format dxfId="406">
      <pivotArea collapsedLevelsAreSubtotals="1" fieldPosition="0">
        <references count="1">
          <reference field="1" count="1">
            <x v="23"/>
          </reference>
        </references>
      </pivotArea>
    </format>
    <format dxfId="405">
      <pivotArea collapsedLevelsAreSubtotals="1" fieldPosition="0">
        <references count="1">
          <reference field="1" count="1">
            <x v="24"/>
          </reference>
        </references>
      </pivotArea>
    </format>
    <format dxfId="404">
      <pivotArea dataOnly="0" labelOnly="1" fieldPosition="0">
        <references count="1">
          <reference field="1" count="2">
            <x v="23"/>
            <x v="24"/>
          </reference>
        </references>
      </pivotArea>
    </format>
    <format dxfId="403">
      <pivotArea collapsedLevelsAreSubtotals="1" fieldPosition="0">
        <references count="1">
          <reference field="1" count="1">
            <x v="22"/>
          </reference>
        </references>
      </pivotArea>
    </format>
    <format dxfId="402">
      <pivotArea dataOnly="0" labelOnly="1" fieldPosition="0">
        <references count="1">
          <reference field="1" count="1">
            <x v="22"/>
          </reference>
        </references>
      </pivotArea>
    </format>
    <format dxfId="401">
      <pivotArea collapsedLevelsAreSubtotals="1" fieldPosition="0">
        <references count="1">
          <reference field="1" count="1">
            <x v="21"/>
          </reference>
        </references>
      </pivotArea>
    </format>
    <format dxfId="400">
      <pivotArea dataOnly="0" labelOnly="1" fieldPosition="0">
        <references count="1">
          <reference field="1" count="1">
            <x v="21"/>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2">
            <x v="19"/>
            <x v="20"/>
          </reference>
        </references>
      </pivotArea>
    </format>
    <format dxfId="396">
      <pivotArea collapsedLevelsAreSubtotals="1" fieldPosition="0">
        <references count="1">
          <reference field="1" count="1">
            <x v="237"/>
          </reference>
        </references>
      </pivotArea>
    </format>
    <format dxfId="395">
      <pivotArea dataOnly="0" labelOnly="1" fieldPosition="0">
        <references count="1">
          <reference field="1" count="1">
            <x v="237"/>
          </reference>
        </references>
      </pivotArea>
    </format>
    <format dxfId="394">
      <pivotArea collapsedLevelsAreSubtotals="1" fieldPosition="0">
        <references count="1">
          <reference field="1" count="1">
            <x v="15"/>
          </reference>
        </references>
      </pivotArea>
    </format>
    <format dxfId="393">
      <pivotArea collapsedLevelsAreSubtotals="1" fieldPosition="0">
        <references count="1">
          <reference field="1" count="1">
            <x v="16"/>
          </reference>
        </references>
      </pivotArea>
    </format>
    <format dxfId="392">
      <pivotArea collapsedLevelsAreSubtotals="1" fieldPosition="0">
        <references count="1">
          <reference field="1" count="1">
            <x v="17"/>
          </reference>
        </references>
      </pivotArea>
    </format>
    <format dxfId="391">
      <pivotArea collapsedLevelsAreSubtotals="1" fieldPosition="0">
        <references count="1">
          <reference field="1" count="1">
            <x v="18"/>
          </reference>
        </references>
      </pivotArea>
    </format>
    <format dxfId="390">
      <pivotArea dataOnly="0" labelOnly="1" fieldPosition="0">
        <references count="1">
          <reference field="1" count="4">
            <x v="15"/>
            <x v="16"/>
            <x v="17"/>
            <x v="18"/>
          </reference>
        </references>
      </pivotArea>
    </format>
    <format dxfId="389">
      <pivotArea collapsedLevelsAreSubtotals="1" fieldPosition="0">
        <references count="1">
          <reference field="1" count="1">
            <x v="14"/>
          </reference>
        </references>
      </pivotArea>
    </format>
    <format dxfId="388">
      <pivotArea dataOnly="0" labelOnly="1" fieldPosition="0">
        <references count="1">
          <reference field="1" count="1">
            <x v="14"/>
          </reference>
        </references>
      </pivotArea>
    </format>
    <format dxfId="387">
      <pivotArea collapsedLevelsAreSubtotals="1" fieldPosition="0">
        <references count="1">
          <reference field="1" count="1">
            <x v="10"/>
          </reference>
        </references>
      </pivotArea>
    </format>
    <format dxfId="386">
      <pivotArea collapsedLevelsAreSubtotals="1" fieldPosition="0">
        <references count="1">
          <reference field="1" count="1">
            <x v="11"/>
          </reference>
        </references>
      </pivotArea>
    </format>
    <format dxfId="385">
      <pivotArea collapsedLevelsAreSubtotals="1" fieldPosition="0">
        <references count="1">
          <reference field="1" count="1">
            <x v="12"/>
          </reference>
        </references>
      </pivotArea>
    </format>
    <format dxfId="384">
      <pivotArea collapsedLevelsAreSubtotals="1" fieldPosition="0">
        <references count="1">
          <reference field="1" count="1">
            <x v="13"/>
          </reference>
        </references>
      </pivotArea>
    </format>
    <format dxfId="383">
      <pivotArea dataOnly="0" labelOnly="1" fieldPosition="0">
        <references count="1">
          <reference field="1" count="4">
            <x v="10"/>
            <x v="11"/>
            <x v="12"/>
            <x v="13"/>
          </reference>
        </references>
      </pivotArea>
    </format>
    <format dxfId="382">
      <pivotArea collapsedLevelsAreSubtotals="1" fieldPosition="0">
        <references count="1">
          <reference field="1" count="1">
            <x v="9"/>
          </reference>
        </references>
      </pivotArea>
    </format>
    <format dxfId="381">
      <pivotArea dataOnly="0" labelOnly="1" fieldPosition="0">
        <references count="1">
          <reference field="1" count="1">
            <x v="9"/>
          </reference>
        </references>
      </pivotArea>
    </format>
    <format dxfId="380">
      <pivotArea collapsedLevelsAreSubtotals="1" fieldPosition="0">
        <references count="1">
          <reference field="1" count="1">
            <x v="6"/>
          </reference>
        </references>
      </pivotArea>
    </format>
    <format dxfId="379">
      <pivotArea collapsedLevelsAreSubtotals="1" fieldPosition="0">
        <references count="1">
          <reference field="1" count="1">
            <x v="7"/>
          </reference>
        </references>
      </pivotArea>
    </format>
    <format dxfId="378">
      <pivotArea collapsedLevelsAreSubtotals="1" fieldPosition="0">
        <references count="1">
          <reference field="1" count="1">
            <x v="8"/>
          </reference>
        </references>
      </pivotArea>
    </format>
    <format dxfId="377">
      <pivotArea dataOnly="0" labelOnly="1" fieldPosition="0">
        <references count="1">
          <reference field="1" count="3">
            <x v="6"/>
            <x v="7"/>
            <x v="8"/>
          </reference>
        </references>
      </pivotArea>
    </format>
    <format dxfId="376">
      <pivotArea collapsedLevelsAreSubtotals="1" fieldPosition="0">
        <references count="1">
          <reference field="1" count="1">
            <x v="5"/>
          </reference>
        </references>
      </pivotArea>
    </format>
    <format dxfId="375">
      <pivotArea dataOnly="0" labelOnly="1" fieldPosition="0">
        <references count="1">
          <reference field="1" count="1">
            <x v="5"/>
          </reference>
        </references>
      </pivotArea>
    </format>
    <format dxfId="374">
      <pivotArea collapsedLevelsAreSubtotals="1" fieldPosition="0">
        <references count="1">
          <reference field="1" count="1">
            <x v="3"/>
          </reference>
        </references>
      </pivotArea>
    </format>
    <format dxfId="373">
      <pivotArea collapsedLevelsAreSubtotals="1" fieldPosition="0">
        <references count="1">
          <reference field="1" count="1">
            <x v="4"/>
          </reference>
        </references>
      </pivotArea>
    </format>
    <format dxfId="372">
      <pivotArea dataOnly="0" labelOnly="1" fieldPosition="0">
        <references count="1">
          <reference field="1" count="2">
            <x v="3"/>
            <x v="4"/>
          </reference>
        </references>
      </pivotArea>
    </format>
    <format dxfId="371">
      <pivotArea collapsedLevelsAreSubtotals="1" fieldPosition="0">
        <references count="1">
          <reference field="1" count="1">
            <x v="2"/>
          </reference>
        </references>
      </pivotArea>
    </format>
    <format dxfId="370">
      <pivotArea dataOnly="0" labelOnly="1" fieldPosition="0">
        <references count="1">
          <reference field="1" count="1">
            <x v="2"/>
          </reference>
        </references>
      </pivotArea>
    </format>
    <format dxfId="369">
      <pivotArea collapsedLevelsAreSubtotals="1" fieldPosition="0">
        <references count="1">
          <reference field="1" count="1">
            <x v="1"/>
          </reference>
        </references>
      </pivotArea>
    </format>
    <format dxfId="368">
      <pivotArea dataOnly="0" labelOnly="1" fieldPosition="0">
        <references count="1">
          <reference field="1"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393">
        <item x="0"/>
        <item x="1"/>
        <item x="2"/>
        <item x="4"/>
        <item x="5"/>
        <item x="7"/>
        <item x="8"/>
        <item x="9"/>
        <item m="1" x="1244"/>
        <item x="10"/>
        <item x="11"/>
        <item m="1" x="1248"/>
        <item x="12"/>
        <item x="13"/>
        <item x="14"/>
        <item x="16"/>
        <item x="18"/>
        <item x="3"/>
        <item x="6"/>
        <item x="17"/>
        <item x="15"/>
        <item m="1" x="1250"/>
        <item m="1" x="1249"/>
        <item x="21"/>
        <item x="19"/>
        <item x="23"/>
        <item m="1" x="1251"/>
        <item x="24"/>
        <item x="20"/>
        <item x="28"/>
        <item m="1" x="1252"/>
        <item x="22"/>
        <item x="39"/>
        <item x="25"/>
        <item x="29"/>
        <item x="35"/>
        <item x="26"/>
        <item x="27"/>
        <item x="38"/>
        <item x="30"/>
        <item x="31"/>
        <item x="32"/>
        <item m="1" x="1253"/>
        <item x="37"/>
        <item m="1" x="1254"/>
        <item m="1" x="1255"/>
        <item x="44"/>
        <item x="34"/>
        <item x="40"/>
        <item x="33"/>
        <item x="36"/>
        <item x="60"/>
        <item x="42"/>
        <item m="1" x="1257"/>
        <item x="41"/>
        <item x="47"/>
        <item x="43"/>
        <item m="1" x="1256"/>
        <item x="50"/>
        <item x="45"/>
        <item x="46"/>
        <item x="52"/>
        <item m="1" x="1258"/>
        <item x="53"/>
        <item x="56"/>
        <item x="49"/>
        <item x="48"/>
        <item m="1" x="1259"/>
        <item x="51"/>
        <item m="1" x="1260"/>
        <item x="54"/>
        <item x="55"/>
        <item x="62"/>
        <item x="57"/>
        <item x="58"/>
        <item x="59"/>
        <item x="61"/>
        <item x="63"/>
        <item x="64"/>
        <item x="65"/>
        <item x="66"/>
        <item x="67"/>
        <item x="68"/>
        <item m="1" x="1261"/>
        <item m="1" x="1262"/>
        <item x="69"/>
        <item x="70"/>
        <item x="76"/>
        <item m="1" x="1263"/>
        <item m="1" x="1264"/>
        <item m="1" x="1265"/>
        <item x="71"/>
        <item x="72"/>
        <item x="73"/>
        <item x="74"/>
        <item x="75"/>
        <item x="77"/>
        <item x="78"/>
        <item x="79"/>
        <item m="1" x="1266"/>
        <item x="87"/>
        <item x="80"/>
        <item m="1" x="1267"/>
        <item x="81"/>
        <item x="82"/>
        <item x="83"/>
        <item x="84"/>
        <item x="85"/>
        <item x="86"/>
        <item x="88"/>
        <item x="89"/>
        <item x="90"/>
        <item x="91"/>
        <item m="1" x="1268"/>
        <item x="92"/>
        <item x="93"/>
        <item x="94"/>
        <item x="95"/>
        <item m="1" x="1269"/>
        <item x="96"/>
        <item m="1" x="1270"/>
        <item x="97"/>
        <item x="104"/>
        <item x="98"/>
        <item x="109"/>
        <item x="99"/>
        <item x="100"/>
        <item x="101"/>
        <item x="102"/>
        <item x="103"/>
        <item x="105"/>
        <item x="106"/>
        <item x="107"/>
        <item x="108"/>
        <item x="110"/>
        <item x="111"/>
        <item m="1" x="127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2"/>
        <item m="1" x="1273"/>
        <item x="140"/>
        <item x="166"/>
        <item x="145"/>
        <item x="142"/>
        <item x="190"/>
        <item x="143"/>
        <item m="1" x="127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5"/>
        <item x="178"/>
        <item x="179"/>
        <item x="180"/>
        <item x="181"/>
        <item x="141"/>
        <item x="154"/>
        <item x="168"/>
        <item x="182"/>
        <item x="184"/>
        <item x="216"/>
        <item m="1" x="1276"/>
        <item x="186"/>
        <item x="185"/>
        <item x="187"/>
        <item x="188"/>
        <item x="191"/>
        <item x="192"/>
        <item x="193"/>
        <item x="194"/>
        <item x="195"/>
        <item x="196"/>
        <item x="197"/>
        <item x="199"/>
        <item x="200"/>
        <item x="201"/>
        <item m="1" x="1356"/>
        <item m="1" x="1357"/>
        <item m="1" x="1381"/>
        <item m="1" x="1310"/>
        <item x="204"/>
        <item x="202"/>
        <item x="203"/>
        <item x="205"/>
        <item x="206"/>
        <item x="183"/>
        <item x="207"/>
        <item x="208"/>
        <item x="209"/>
        <item x="210"/>
        <item x="211"/>
        <item m="1" x="1311"/>
        <item m="1" x="1312"/>
        <item m="1" x="1313"/>
        <item m="1" x="1314"/>
        <item x="222"/>
        <item x="212"/>
        <item x="213"/>
        <item x="214"/>
        <item x="215"/>
        <item x="217"/>
        <item m="1" x="1382"/>
        <item x="218"/>
        <item x="219"/>
        <item x="220"/>
        <item m="1" x="1277"/>
        <item m="1" x="1278"/>
        <item x="221"/>
        <item x="223"/>
        <item x="224"/>
        <item x="228"/>
        <item x="229"/>
        <item x="230"/>
        <item x="231"/>
        <item x="232"/>
        <item x="233"/>
        <item x="234"/>
        <item x="235"/>
        <item x="241"/>
        <item x="236"/>
        <item x="237"/>
        <item x="238"/>
        <item x="239"/>
        <item x="240"/>
        <item x="242"/>
        <item x="243"/>
        <item m="1" x="1279"/>
        <item x="244"/>
        <item x="245"/>
        <item m="1" x="136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5"/>
        <item x="373"/>
        <item x="114"/>
        <item x="279"/>
        <item x="280"/>
        <item x="226"/>
        <item m="1" x="1280"/>
        <item x="281"/>
        <item x="282"/>
        <item m="1" x="1370"/>
        <item x="283"/>
        <item x="284"/>
        <item x="285"/>
        <item x="286"/>
        <item x="287"/>
        <item x="288"/>
        <item x="135"/>
        <item x="289"/>
        <item x="290"/>
        <item x="291"/>
        <item x="292"/>
        <item x="293"/>
        <item x="294"/>
        <item x="295"/>
        <item x="296"/>
        <item x="370"/>
        <item x="297"/>
        <item x="298"/>
        <item x="299"/>
        <item x="300"/>
        <item x="301"/>
        <item m="1" x="1375"/>
        <item x="303"/>
        <item x="302"/>
        <item x="304"/>
        <item m="1" x="1366"/>
        <item x="312"/>
        <item x="309"/>
        <item x="308"/>
        <item m="1" x="1388"/>
        <item x="305"/>
        <item x="311"/>
        <item x="306"/>
        <item x="307"/>
        <item x="227"/>
        <item x="310"/>
        <item x="313"/>
        <item x="314"/>
        <item x="315"/>
        <item x="316"/>
        <item x="321"/>
        <item x="317"/>
        <item x="318"/>
        <item x="320"/>
        <item x="319"/>
        <item x="322"/>
        <item x="323"/>
        <item x="324"/>
        <item x="325"/>
        <item x="326"/>
        <item x="327"/>
        <item x="328"/>
        <item m="1" x="1316"/>
        <item x="329"/>
        <item x="330"/>
        <item x="331"/>
        <item x="332"/>
        <item x="333"/>
        <item x="334"/>
        <item m="1" x="1306"/>
        <item m="1" x="1307"/>
        <item m="1" x="1308"/>
        <item m="1" x="1309"/>
        <item m="1" x="1369"/>
        <item x="336"/>
        <item x="335"/>
        <item x="337"/>
        <item x="338"/>
        <item x="339"/>
        <item x="351"/>
        <item x="340"/>
        <item x="341"/>
        <item x="342"/>
        <item m="1" x="1281"/>
        <item x="343"/>
        <item x="344"/>
        <item x="345"/>
        <item x="346"/>
        <item x="361"/>
        <item x="347"/>
        <item x="348"/>
        <item x="349"/>
        <item x="350"/>
        <item x="355"/>
        <item x="352"/>
        <item x="354"/>
        <item x="353"/>
        <item x="371"/>
        <item x="362"/>
        <item x="356"/>
        <item x="357"/>
        <item x="358"/>
        <item x="359"/>
        <item x="360"/>
        <item m="1" x="1282"/>
        <item x="363"/>
        <item x="364"/>
        <item x="365"/>
        <item x="366"/>
        <item x="367"/>
        <item x="368"/>
        <item x="369"/>
        <item m="1" x="1283"/>
        <item m="1" x="1376"/>
        <item m="1" x="1377"/>
        <item x="372"/>
        <item x="374"/>
        <item m="1" x="1284"/>
        <item x="378"/>
        <item x="381"/>
        <item x="375"/>
        <item x="376"/>
        <item x="377"/>
        <item m="1" x="1285"/>
        <item x="379"/>
        <item x="380"/>
        <item x="382"/>
        <item x="383"/>
        <item x="384"/>
        <item x="385"/>
        <item m="1" x="1383"/>
        <item m="1" x="1378"/>
        <item x="386"/>
        <item x="387"/>
        <item x="388"/>
        <item m="1" x="1286"/>
        <item m="1" x="1287"/>
        <item x="389"/>
        <item x="390"/>
        <item x="393"/>
        <item x="391"/>
        <item x="392"/>
        <item x="394"/>
        <item x="395"/>
        <item x="396"/>
        <item x="397"/>
        <item x="398"/>
        <item x="399"/>
        <item m="1" x="1288"/>
        <item x="400"/>
        <item x="401"/>
        <item x="402"/>
        <item x="403"/>
        <item x="404"/>
        <item x="405"/>
        <item m="1" x="1289"/>
        <item x="406"/>
        <item x="407"/>
        <item x="409"/>
        <item x="410"/>
        <item x="411"/>
        <item x="412"/>
        <item m="1" x="1317"/>
        <item x="413"/>
        <item x="414"/>
        <item x="415"/>
        <item x="408"/>
        <item x="416"/>
        <item m="1" x="1390"/>
        <item x="421"/>
        <item m="1" x="1361"/>
        <item x="417"/>
        <item x="418"/>
        <item x="420"/>
        <item m="1" x="1384"/>
        <item x="419"/>
        <item m="1" x="1318"/>
        <item x="422"/>
        <item x="423"/>
        <item x="424"/>
        <item x="425"/>
        <item x="426"/>
        <item x="427"/>
        <item x="428"/>
        <item x="429"/>
        <item x="430"/>
        <item x="431"/>
        <item x="432"/>
        <item x="433"/>
        <item x="434"/>
        <item x="435"/>
        <item x="436"/>
        <item x="437"/>
        <item x="438"/>
        <item x="439"/>
        <item x="440"/>
        <item x="441"/>
        <item x="442"/>
        <item x="443"/>
        <item m="1" x="1372"/>
        <item x="444"/>
        <item x="445"/>
        <item x="446"/>
        <item m="1" x="1371"/>
        <item x="447"/>
        <item m="1" x="1374"/>
        <item x="448"/>
        <item m="1" x="1386"/>
        <item x="449"/>
        <item x="450"/>
        <item m="1" x="1290"/>
        <item x="451"/>
        <item x="452"/>
        <item x="453"/>
        <item x="454"/>
        <item x="455"/>
        <item m="1" x="1319"/>
        <item x="456"/>
        <item x="457"/>
        <item x="458"/>
        <item x="459"/>
        <item x="460"/>
        <item x="461"/>
        <item x="462"/>
        <item m="1" x="1291"/>
        <item x="463"/>
        <item x="464"/>
        <item x="465"/>
        <item x="466"/>
        <item x="467"/>
        <item x="468"/>
        <item x="469"/>
        <item x="470"/>
        <item x="471"/>
        <item x="472"/>
        <item m="1" x="1340"/>
        <item x="473"/>
        <item x="474"/>
        <item x="475"/>
        <item x="476"/>
        <item x="477"/>
        <item m="1" x="1341"/>
        <item x="478"/>
        <item x="479"/>
        <item x="480"/>
        <item x="481"/>
        <item m="1" x="1320"/>
        <item x="482"/>
        <item x="483"/>
        <item x="484"/>
        <item x="485"/>
        <item x="486"/>
        <item x="487"/>
        <item x="488"/>
        <item x="489"/>
        <item x="490"/>
        <item x="491"/>
        <item x="492"/>
        <item x="493"/>
        <item x="494"/>
        <item x="495"/>
        <item x="496"/>
        <item m="1" x="1301"/>
        <item x="498"/>
        <item x="497"/>
        <item x="499"/>
        <item x="500"/>
        <item x="501"/>
        <item x="502"/>
        <item x="503"/>
        <item m="1" x="1302"/>
        <item x="505"/>
        <item x="506"/>
        <item x="507"/>
        <item x="508"/>
        <item x="509"/>
        <item x="510"/>
        <item x="511"/>
        <item m="1" x="1321"/>
        <item m="1" x="1322"/>
        <item m="1" x="1323"/>
        <item m="1" x="1324"/>
        <item m="1" x="1325"/>
        <item x="512"/>
        <item x="513"/>
        <item x="514"/>
        <item x="515"/>
        <item x="516"/>
        <item x="517"/>
        <item x="518"/>
        <item x="519"/>
        <item x="520"/>
        <item x="521"/>
        <item x="522"/>
        <item x="523"/>
        <item x="524"/>
        <item x="525"/>
        <item x="526"/>
        <item x="527"/>
        <item x="528"/>
        <item x="529"/>
        <item x="530"/>
        <item x="531"/>
        <item x="532"/>
        <item m="1" x="1326"/>
        <item x="538"/>
        <item x="533"/>
        <item x="534"/>
        <item x="535"/>
        <item x="536"/>
        <item x="537"/>
        <item x="542"/>
        <item x="539"/>
        <item x="540"/>
        <item x="541"/>
        <item x="543"/>
        <item x="544"/>
        <item x="545"/>
        <item x="546"/>
        <item x="547"/>
        <item x="549"/>
        <item x="550"/>
        <item x="551"/>
        <item x="552"/>
        <item x="553"/>
        <item x="554"/>
        <item x="555"/>
        <item m="1" x="134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3"/>
        <item x="607"/>
        <item x="611"/>
        <item x="612"/>
        <item x="613"/>
        <item x="614"/>
        <item x="608"/>
        <item x="609"/>
        <item x="610"/>
        <item x="615"/>
        <item x="616"/>
        <item m="1" x="1344"/>
        <item x="617"/>
        <item x="618"/>
        <item m="1" x="1345"/>
        <item x="619"/>
        <item x="620"/>
        <item x="621"/>
        <item m="1" x="1346"/>
        <item x="622"/>
        <item m="1" x="1347"/>
        <item x="624"/>
        <item x="623"/>
        <item x="625"/>
        <item x="627"/>
        <item x="629"/>
        <item x="630"/>
        <item x="631"/>
        <item x="632"/>
        <item x="633"/>
        <item x="634"/>
        <item m="1" x="1327"/>
        <item x="648"/>
        <item x="635"/>
        <item m="1" x="1303"/>
        <item m="1" x="1328"/>
        <item x="636"/>
        <item x="637"/>
        <item x="626"/>
        <item x="641"/>
        <item x="642"/>
        <item x="643"/>
        <item m="1" x="1329"/>
        <item x="628"/>
        <item x="644"/>
        <item x="645"/>
        <item x="646"/>
        <item m="1" x="1292"/>
        <item x="647"/>
        <item x="649"/>
        <item x="650"/>
        <item x="640"/>
        <item x="651"/>
        <item x="652"/>
        <item m="1" x="1380"/>
        <item x="653"/>
        <item m="1" x="1348"/>
        <item m="1" x="1349"/>
        <item m="1" x="1330"/>
        <item x="654"/>
        <item m="1" x="1331"/>
        <item x="655"/>
        <item x="656"/>
        <item x="657"/>
        <item x="658"/>
        <item x="659"/>
        <item x="639"/>
        <item x="660"/>
        <item x="662"/>
        <item x="665"/>
        <item x="663"/>
        <item x="664"/>
        <item x="638"/>
        <item x="661"/>
        <item x="666"/>
        <item x="667"/>
        <item x="668"/>
        <item x="669"/>
        <item x="670"/>
        <item x="671"/>
        <item x="672"/>
        <item x="673"/>
        <item x="674"/>
        <item m="1" x="1293"/>
        <item x="675"/>
        <item m="1" x="1294"/>
        <item x="679"/>
        <item x="676"/>
        <item x="677"/>
        <item x="678"/>
        <item x="680"/>
        <item m="1" x="1363"/>
        <item x="682"/>
        <item x="681"/>
        <item x="683"/>
        <item x="684"/>
        <item x="685"/>
        <item x="686"/>
        <item x="687"/>
        <item x="688"/>
        <item x="697"/>
        <item x="689"/>
        <item x="690"/>
        <item x="691"/>
        <item x="705"/>
        <item x="700"/>
        <item x="692"/>
        <item x="693"/>
        <item x="694"/>
        <item m="1" x="1365"/>
        <item x="695"/>
        <item x="696"/>
        <item x="698"/>
        <item x="699"/>
        <item x="701"/>
        <item m="1" x="1297"/>
        <item x="702"/>
        <item x="706"/>
        <item x="703"/>
        <item x="704"/>
        <item x="707"/>
        <item x="717"/>
        <item x="709"/>
        <item x="710"/>
        <item x="711"/>
        <item x="712"/>
        <item x="713"/>
        <item x="714"/>
        <item x="715"/>
        <item x="716"/>
        <item m="1" x="1332"/>
        <item x="718"/>
        <item x="719"/>
        <item x="720"/>
        <item m="1" x="1295"/>
        <item m="1" x="1296"/>
        <item m="1" x="1298"/>
        <item x="726"/>
        <item x="721"/>
        <item x="722"/>
        <item x="723"/>
        <item x="724"/>
        <item x="725"/>
        <item x="727"/>
        <item x="758"/>
        <item x="728"/>
        <item x="729"/>
        <item x="730"/>
        <item m="1" x="1379"/>
        <item m="1" x="1359"/>
        <item x="731"/>
        <item x="732"/>
        <item x="733"/>
        <item m="1" x="1368"/>
        <item x="734"/>
        <item x="735"/>
        <item x="736"/>
        <item x="737"/>
        <item x="738"/>
        <item x="739"/>
        <item x="740"/>
        <item x="741"/>
        <item x="742"/>
        <item x="765"/>
        <item x="743"/>
        <item x="744"/>
        <item x="745"/>
        <item x="746"/>
        <item x="753"/>
        <item x="747"/>
        <item m="1" x="1299"/>
        <item x="748"/>
        <item x="749"/>
        <item x="750"/>
        <item x="751"/>
        <item x="767"/>
        <item x="752"/>
        <item x="754"/>
        <item x="755"/>
        <item x="756"/>
        <item x="757"/>
        <item m="1" x="1333"/>
        <item x="759"/>
        <item m="1" x="1350"/>
        <item x="760"/>
        <item m="1" x="1334"/>
        <item x="761"/>
        <item x="762"/>
        <item m="1" x="1360"/>
        <item x="763"/>
        <item m="1" x="1358"/>
        <item x="764"/>
        <item x="766"/>
        <item x="768"/>
        <item m="1" x="1355"/>
        <item x="769"/>
        <item x="770"/>
        <item x="771"/>
        <item x="772"/>
        <item x="773"/>
        <item x="774"/>
        <item x="775"/>
        <item x="776"/>
        <item x="777"/>
        <item x="778"/>
        <item x="779"/>
        <item x="780"/>
        <item x="781"/>
        <item x="782"/>
        <item x="783"/>
        <item x="784"/>
        <item x="785"/>
        <item x="786"/>
        <item x="787"/>
        <item x="788"/>
        <item x="789"/>
        <item x="790"/>
        <item x="791"/>
        <item m="1" x="1335"/>
        <item x="792"/>
        <item m="1" x="1336"/>
        <item x="793"/>
        <item x="799"/>
        <item x="794"/>
        <item x="795"/>
        <item x="796"/>
        <item x="797"/>
        <item x="798"/>
        <item x="800"/>
        <item x="802"/>
        <item x="801"/>
        <item m="1" x="1337"/>
        <item x="803"/>
        <item x="804"/>
        <item x="805"/>
        <item x="809"/>
        <item x="811"/>
        <item x="810"/>
        <item m="1" x="1364"/>
        <item x="813"/>
        <item x="808"/>
        <item m="1" x="1362"/>
        <item x="820"/>
        <item m="1" x="1387"/>
        <item x="812"/>
        <item x="814"/>
        <item x="816"/>
        <item x="817"/>
        <item x="806"/>
        <item x="815"/>
        <item x="818"/>
        <item m="1" x="1304"/>
        <item x="822"/>
        <item x="823"/>
        <item m="1" x="1351"/>
        <item x="825"/>
        <item x="830"/>
        <item x="828"/>
        <item x="824"/>
        <item x="829"/>
        <item x="834"/>
        <item x="832"/>
        <item x="833"/>
        <item x="831"/>
        <item x="708"/>
        <item x="838"/>
        <item x="839"/>
        <item x="836"/>
        <item x="841"/>
        <item x="842"/>
        <item x="843"/>
        <item m="1" x="1385"/>
        <item x="835"/>
        <item m="1" x="1373"/>
        <item m="1" x="1305"/>
        <item x="821"/>
        <item x="837"/>
        <item x="840"/>
        <item x="847"/>
        <item x="846"/>
        <item x="848"/>
        <item x="845"/>
        <item m="1" x="1352"/>
        <item x="850"/>
        <item x="849"/>
        <item x="844"/>
        <item m="1" x="1389"/>
        <item x="851"/>
        <item x="853"/>
        <item x="854"/>
        <item x="855"/>
        <item x="857"/>
        <item x="858"/>
        <item x="852"/>
        <item x="859"/>
        <item x="860"/>
        <item x="807"/>
        <item x="819"/>
        <item x="856"/>
        <item x="827"/>
        <item x="861"/>
        <item x="863"/>
        <item x="862"/>
        <item x="864"/>
        <item x="865"/>
        <item x="866"/>
        <item x="869"/>
        <item x="867"/>
        <item x="868"/>
        <item x="871"/>
        <item x="872"/>
        <item x="873"/>
        <item x="875"/>
        <item m="1" x="1353"/>
        <item x="874"/>
        <item x="878"/>
        <item x="880"/>
        <item x="879"/>
        <item x="877"/>
        <item x="881"/>
        <item x="882"/>
        <item x="884"/>
        <item m="1" x="1354"/>
        <item x="876"/>
        <item x="883"/>
        <item x="885"/>
        <item x="887"/>
        <item x="888"/>
        <item x="886"/>
        <item x="826"/>
        <item x="889"/>
        <item x="890"/>
        <item x="891"/>
        <item x="892"/>
        <item m="1" x="1300"/>
        <item x="893"/>
        <item x="894"/>
        <item x="895"/>
        <item x="899"/>
        <item x="897"/>
        <item x="901"/>
        <item x="896"/>
        <item x="898"/>
        <item x="903"/>
        <item x="904"/>
        <item x="905"/>
        <item x="906"/>
        <item x="902"/>
        <item x="900"/>
        <item x="907"/>
        <item x="870"/>
        <item m="1" x="1338"/>
        <item x="909"/>
        <item x="908"/>
        <item x="910"/>
        <item m="1" x="133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9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8"/>
        <item x="1154"/>
        <item x="1152"/>
        <item x="1157"/>
        <item x="1156"/>
        <item x="1160"/>
        <item m="1" x="124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6"/>
        <item m="1" x="1243"/>
        <item m="1" x="1247"/>
        <item m="1" x="1239"/>
        <item m="1" x="1240"/>
        <item x="1209"/>
        <item x="1212"/>
        <item x="1204"/>
        <item x="1208"/>
        <item x="1210"/>
        <item x="1207"/>
        <item x="1203"/>
        <item x="1205"/>
        <item x="1213"/>
        <item x="1214"/>
        <item x="1206"/>
        <item x="1211"/>
        <item m="1" x="1241"/>
        <item x="1216"/>
        <item x="1220"/>
        <item x="1221"/>
        <item x="1223"/>
        <item m="1" x="1242"/>
        <item x="1218"/>
        <item x="1219"/>
        <item x="1222"/>
        <item x="1217"/>
        <item x="1226"/>
        <item x="1225"/>
        <item x="1228"/>
        <item x="1224"/>
        <item x="1227"/>
        <item x="1215"/>
        <item x="1230"/>
        <item x="1229"/>
        <item x="1231"/>
        <item x="1232"/>
        <item x="1233"/>
        <item x="1234"/>
        <item x="1235"/>
        <item x="1236"/>
        <item x="1237"/>
        <item t="default"/>
      </items>
    </pivotField>
    <pivotField axis="axisRow" showAll="0">
      <items count="155">
        <item x="48"/>
        <item x="50"/>
        <item x="39"/>
        <item x="37"/>
        <item x="40"/>
        <item x="0"/>
        <item x="24"/>
        <item x="34"/>
        <item x="31"/>
        <item x="20"/>
        <item x="25"/>
        <item x="29"/>
        <item x="16"/>
        <item m="1" x="13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8"/>
        <item x="45"/>
        <item x="42"/>
        <item m="1" x="138"/>
        <item x="44"/>
        <item x="47"/>
        <item x="49"/>
        <item m="1" x="139"/>
        <item x="27"/>
        <item x="52"/>
        <item x="51"/>
        <item x="53"/>
        <item x="54"/>
        <item x="55"/>
        <item x="56"/>
        <item x="57"/>
        <item x="58"/>
        <item x="59"/>
        <item x="60"/>
        <item x="61"/>
        <item x="62"/>
        <item x="63"/>
        <item x="64"/>
        <item x="65"/>
        <item x="66"/>
        <item x="70"/>
        <item m="1" x="142"/>
        <item x="67"/>
        <item x="69"/>
        <item m="1" x="137"/>
        <item x="71"/>
        <item x="72"/>
        <item x="73"/>
        <item m="1" x="145"/>
        <item m="1" x="153"/>
        <item m="1" x="147"/>
        <item x="77"/>
        <item x="76"/>
        <item x="82"/>
        <item x="74"/>
        <item x="75"/>
        <item x="68"/>
        <item x="78"/>
        <item x="79"/>
        <item m="1" x="144"/>
        <item x="80"/>
        <item x="81"/>
        <item m="1" x="146"/>
        <item sd="0" x="83"/>
        <item sd="0" x="86"/>
        <item x="84"/>
        <item x="85"/>
        <item x="87"/>
        <item x="89"/>
        <item x="90"/>
        <item x="91"/>
        <item x="92"/>
        <item x="93"/>
        <item x="94"/>
        <item x="95"/>
        <item x="96"/>
        <item m="1" x="150"/>
        <item m="1" x="151"/>
        <item m="1" x="141"/>
        <item x="97"/>
        <item x="100"/>
        <item m="1" x="149"/>
        <item x="101"/>
        <item x="110"/>
        <item x="106"/>
        <item x="88"/>
        <item x="102"/>
        <item x="112"/>
        <item x="113"/>
        <item m="1" x="152"/>
        <item x="108"/>
        <item x="115"/>
        <item m="1" x="143"/>
        <item x="116"/>
        <item x="98"/>
        <item x="99"/>
        <item x="103"/>
        <item x="114"/>
        <item x="107"/>
        <item x="117"/>
        <item x="118"/>
        <item x="119"/>
        <item x="120"/>
        <item m="1" x="140"/>
        <item x="121"/>
        <item x="104"/>
        <item x="122"/>
        <item x="105"/>
        <item x="111"/>
        <item x="109"/>
        <item m="1" x="135"/>
        <item x="123"/>
        <item m="1" x="134"/>
        <item x="124"/>
        <item x="125"/>
        <item x="126"/>
        <item x="127"/>
        <item x="129"/>
        <item x="128"/>
        <item x="130"/>
        <item x="132"/>
        <item x="131"/>
        <item x="133"/>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66"/>
    </i>
    <i>
      <x v="22"/>
    </i>
    <i>
      <x v="4"/>
    </i>
    <i>
      <x v="45"/>
    </i>
    <i>
      <x v="76"/>
    </i>
    <i>
      <x v="13"/>
    </i>
    <i>
      <x v="78"/>
    </i>
    <i>
      <x v="7"/>
    </i>
    <i>
      <x v="77"/>
    </i>
    <i>
      <x v="14"/>
    </i>
    <i>
      <x v="20"/>
    </i>
    <i>
      <x v="11"/>
    </i>
    <i>
      <x v="10"/>
    </i>
    <i>
      <x v="6"/>
    </i>
    <i>
      <x v="71"/>
    </i>
    <i>
      <x v="65"/>
    </i>
    <i>
      <x v="18"/>
    </i>
    <i>
      <x v="74"/>
    </i>
    <i>
      <x v="5"/>
    </i>
    <i>
      <x v="64"/>
    </i>
    <i>
      <x v="19"/>
    </i>
    <i>
      <x v="12"/>
    </i>
    <i>
      <x v="53"/>
    </i>
    <i>
      <x v="73"/>
    </i>
    <i>
      <x v="54"/>
    </i>
    <i>
      <x v="75"/>
    </i>
    <i>
      <x v="59"/>
    </i>
    <i>
      <x v="23"/>
    </i>
    <i>
      <x v="63"/>
    </i>
    <i>
      <x v="8"/>
    </i>
    <i>
      <x v="44"/>
    </i>
    <i>
      <x v="60"/>
    </i>
    <i>
      <x v="30"/>
    </i>
    <i>
      <x v="9"/>
    </i>
    <i>
      <x v="52"/>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79">
        <item x="249"/>
        <item m="1" x="2376"/>
        <item m="1" x="2331"/>
        <item m="1" x="2330"/>
        <item m="1" x="2344"/>
        <item m="1" x="2334"/>
        <item m="1" x="2296"/>
        <item m="1" x="2315"/>
        <item m="1" x="2322"/>
        <item m="1" x="2342"/>
        <item m="1" x="2321"/>
        <item m="1" x="2350"/>
        <item m="1" x="2358"/>
        <item m="1" x="2319"/>
        <item m="1" x="2365"/>
        <item m="1" x="2312"/>
        <item m="1" x="2370"/>
        <item m="1" x="2325"/>
        <item m="1" x="2285"/>
        <item m="1" x="2374"/>
        <item m="1" x="2377"/>
        <item m="1" x="2292"/>
        <item m="1" x="2333"/>
        <item m="1" x="2287"/>
        <item m="1" x="2288"/>
        <item m="1" x="2290"/>
        <item m="1" x="2304"/>
        <item m="1" x="2305"/>
        <item m="1" x="2351"/>
        <item m="1" x="2339"/>
        <item m="1" x="2340"/>
        <item m="1" x="2345"/>
        <item m="1" x="2356"/>
        <item m="1" x="2335"/>
        <item m="1" x="2297"/>
        <item m="1" x="2302"/>
        <item m="1" x="2309"/>
        <item m="1" x="2359"/>
        <item x="0"/>
        <item m="1" x="2346"/>
        <item m="1" x="2352"/>
        <item m="1" x="2310"/>
        <item x="1"/>
        <item m="1" x="2353"/>
        <item m="1" x="2372"/>
        <item x="2"/>
        <item x="3"/>
        <item m="1" x="2316"/>
        <item m="1" x="2367"/>
        <item m="1" x="2313"/>
        <item m="1" x="2363"/>
        <item m="1" x="2371"/>
        <item m="1" x="2375"/>
        <item x="4"/>
        <item m="1" x="2286"/>
        <item x="5"/>
        <item x="6"/>
        <item m="1" x="232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38"/>
        <item x="157"/>
        <item x="158"/>
        <item x="159"/>
        <item x="160"/>
        <item x="161"/>
        <item x="162"/>
        <item x="163"/>
        <item x="164"/>
        <item x="165"/>
        <item x="166"/>
        <item x="167"/>
        <item x="168"/>
        <item x="169"/>
        <item m="1" x="232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7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1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26"/>
        <item x="276"/>
        <item x="277"/>
        <item x="278"/>
        <item x="275"/>
        <item m="1" x="2323"/>
        <item x="279"/>
        <item x="280"/>
        <item x="281"/>
        <item x="282"/>
        <item x="283"/>
        <item x="284"/>
        <item x="285"/>
        <item x="286"/>
        <item x="287"/>
        <item x="288"/>
        <item x="289"/>
        <item x="290"/>
        <item x="291"/>
        <item x="292"/>
        <item x="293"/>
        <item x="294"/>
        <item x="295"/>
        <item x="296"/>
        <item m="1" x="2327"/>
        <item x="297"/>
        <item x="298"/>
        <item x="299"/>
        <item m="1" x="2329"/>
        <item x="300"/>
        <item x="302"/>
        <item x="303"/>
        <item x="301"/>
        <item x="304"/>
        <item x="305"/>
        <item x="306"/>
        <item x="307"/>
        <item x="308"/>
        <item x="309"/>
        <item x="310"/>
        <item x="311"/>
        <item x="312"/>
        <item m="1" x="2293"/>
        <item x="313"/>
        <item m="1" x="2295"/>
        <item x="314"/>
        <item x="315"/>
        <item x="316"/>
        <item x="317"/>
        <item x="318"/>
        <item x="319"/>
        <item x="320"/>
        <item x="321"/>
        <item m="1" x="2341"/>
        <item x="323"/>
        <item x="324"/>
        <item x="325"/>
        <item x="326"/>
        <item x="322"/>
        <item x="327"/>
        <item x="328"/>
        <item x="329"/>
        <item x="330"/>
        <item x="331"/>
        <item m="1" x="2332"/>
        <item x="332"/>
        <item m="1" x="2294"/>
        <item x="333"/>
        <item x="334"/>
        <item x="335"/>
        <item x="336"/>
        <item x="337"/>
        <item x="338"/>
        <item x="344"/>
        <item m="1" x="230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1"/>
        <item x="375"/>
        <item x="376"/>
        <item x="373"/>
        <item x="377"/>
        <item x="378"/>
        <item x="379"/>
        <item x="380"/>
        <item m="1" x="2336"/>
        <item x="381"/>
        <item x="382"/>
        <item x="383"/>
        <item x="384"/>
        <item x="385"/>
        <item x="386"/>
        <item x="387"/>
        <item x="388"/>
        <item x="389"/>
        <item x="390"/>
        <item x="391"/>
        <item x="392"/>
        <item x="393"/>
        <item x="394"/>
        <item x="395"/>
        <item x="396"/>
        <item x="397"/>
        <item x="399"/>
        <item x="400"/>
        <item x="401"/>
        <item x="398"/>
        <item x="402"/>
        <item m="1" x="2337"/>
        <item x="403"/>
        <item x="404"/>
        <item x="405"/>
        <item x="406"/>
        <item x="407"/>
        <item x="408"/>
        <item x="409"/>
        <item m="1" x="2303"/>
        <item x="410"/>
        <item x="411"/>
        <item x="421"/>
        <item x="412"/>
        <item x="413"/>
        <item x="414"/>
        <item x="415"/>
        <item x="416"/>
        <item x="417"/>
        <item m="1" x="2357"/>
        <item x="418"/>
        <item x="419"/>
        <item x="420"/>
        <item x="423"/>
        <item x="443"/>
        <item x="424"/>
        <item x="422"/>
        <item x="425"/>
        <item x="426"/>
        <item x="427"/>
        <item x="428"/>
        <item x="429"/>
        <item x="430"/>
        <item x="431"/>
        <item x="432"/>
        <item m="1" x="2349"/>
        <item x="433"/>
        <item x="434"/>
        <item x="435"/>
        <item x="436"/>
        <item x="438"/>
        <item x="437"/>
        <item x="439"/>
        <item x="440"/>
        <item x="442"/>
        <item x="441"/>
        <item x="445"/>
        <item x="446"/>
        <item x="447"/>
        <item x="444"/>
        <item x="448"/>
        <item x="449"/>
        <item x="450"/>
        <item x="451"/>
        <item x="452"/>
        <item x="453"/>
        <item x="454"/>
        <item x="455"/>
        <item x="456"/>
        <item x="457"/>
        <item m="1" x="2311"/>
        <item x="458"/>
        <item x="459"/>
        <item m="1" x="2360"/>
        <item x="460"/>
        <item x="461"/>
        <item x="462"/>
        <item x="463"/>
        <item m="1" x="2369"/>
        <item x="464"/>
        <item x="465"/>
        <item x="466"/>
        <item x="467"/>
        <item x="468"/>
        <item x="469"/>
        <item x="470"/>
        <item m="1" x="2348"/>
        <item x="471"/>
        <item x="472"/>
        <item x="473"/>
        <item x="474"/>
        <item x="475"/>
        <item x="476"/>
        <item x="477"/>
        <item x="478"/>
        <item x="479"/>
        <item x="480"/>
        <item x="481"/>
        <item x="482"/>
        <item x="483"/>
        <item x="484"/>
        <item m="1" x="2324"/>
        <item x="490"/>
        <item x="485"/>
        <item x="486"/>
        <item x="487"/>
        <item x="488"/>
        <item x="489"/>
        <item x="491"/>
        <item x="492"/>
        <item m="1" x="2317"/>
        <item m="1" x="2361"/>
        <item x="503"/>
        <item m="1" x="2364"/>
        <item x="493"/>
        <item x="494"/>
        <item x="504"/>
        <item x="495"/>
        <item x="496"/>
        <item x="497"/>
        <item x="498"/>
        <item x="499"/>
        <item x="500"/>
        <item x="501"/>
        <item x="502"/>
        <item x="505"/>
        <item x="506"/>
        <item x="507"/>
        <item x="508"/>
        <item m="1" x="231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83"/>
        <item x="564"/>
        <item x="565"/>
        <item x="566"/>
        <item x="567"/>
        <item x="568"/>
        <item x="569"/>
        <item x="570"/>
        <item x="571"/>
        <item x="572"/>
        <item x="573"/>
        <item x="574"/>
        <item m="1" x="228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9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0"/>
        <item x="698"/>
        <item x="708"/>
        <item x="709"/>
        <item x="710"/>
        <item x="699"/>
        <item x="700"/>
        <item x="701"/>
        <item x="702"/>
        <item x="703"/>
        <item x="704"/>
        <item x="705"/>
        <item x="706"/>
        <item x="707"/>
        <item x="711"/>
        <item x="726"/>
        <item x="727"/>
        <item x="734"/>
        <item x="712"/>
        <item x="728"/>
        <item x="729"/>
        <item m="1" x="234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06"/>
        <item x="753"/>
        <item m="1" x="2308"/>
        <item x="740"/>
        <item x="754"/>
        <item x="741"/>
        <item x="742"/>
        <item x="743"/>
        <item x="744"/>
        <item x="745"/>
        <item x="746"/>
        <item x="747"/>
        <item x="755"/>
        <item x="748"/>
        <item x="757"/>
        <item x="758"/>
        <item x="769"/>
        <item x="759"/>
        <item m="1" x="2355"/>
        <item x="760"/>
        <item x="761"/>
        <item x="770"/>
        <item m="1" x="2362"/>
        <item x="762"/>
        <item x="771"/>
        <item x="763"/>
        <item x="764"/>
        <item x="765"/>
        <item x="766"/>
        <item x="772"/>
        <item x="773"/>
        <item x="767"/>
        <item x="768"/>
        <item x="774"/>
        <item x="775"/>
        <item x="790"/>
        <item x="776"/>
        <item x="791"/>
        <item x="777"/>
        <item x="778"/>
        <item x="792"/>
        <item x="779"/>
        <item x="780"/>
        <item x="781"/>
        <item x="782"/>
        <item x="793"/>
        <item x="783"/>
        <item x="794"/>
        <item x="795"/>
        <item x="228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6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43"/>
        <item x="944"/>
        <item m="1" x="230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5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6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84"/>
        <item x="1583"/>
        <item x="1577"/>
        <item x="1578"/>
        <item x="1576"/>
        <item x="1579"/>
        <item x="1580"/>
        <item x="1586"/>
        <item x="1587"/>
        <item x="1581"/>
        <item x="1582"/>
        <item x="1588"/>
        <item x="1589"/>
        <item x="1590"/>
        <item x="1602"/>
        <item x="1612"/>
        <item m="1" x="229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8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78"/>
        <item x="2277"/>
        <item x="2279"/>
        <item x="2280"/>
        <item t="default"/>
      </items>
    </pivotField>
    <pivotField axis="axisRow" showAll="0">
      <items count="255">
        <item sd="0" x="43"/>
        <item sd="0" x="46"/>
        <item sd="0" x="45"/>
        <item sd="0" x="35"/>
        <item sd="0" m="1" x="167"/>
        <item sd="0" x="44"/>
        <item sd="0" m="1" x="181"/>
        <item sd="0" m="1" x="203"/>
        <item sd="0" x="42"/>
        <item sd="0" x="41"/>
        <item sd="0" x="40"/>
        <item sd="0" x="39"/>
        <item sd="0" x="38"/>
        <item sd="0" x="37"/>
        <item sd="0" x="20"/>
        <item sd="0" x="36"/>
        <item sd="0" m="1" x="173"/>
        <item sd="0" x="15"/>
        <item sd="0" x="18"/>
        <item n="JPMC (Main Project)" sd="0" x="11"/>
        <item sd="0" x="32"/>
        <item sd="0" x="31"/>
        <item sd="0" x="33"/>
        <item sd="0" x="34"/>
        <item sd="0" x="27"/>
        <item sd="0" x="30"/>
        <item sd="0" x="29"/>
        <item sd="0" x="26"/>
        <item sd="0" x="24"/>
        <item sd="0" x="25"/>
        <item sd="0" x="0"/>
        <item sd="0" x="19"/>
        <item sd="0" x="22"/>
        <item sd="0" x="23"/>
        <item sd="0" m="1" x="151"/>
        <item sd="0" x="21"/>
        <item sd="0" m="1" x="221"/>
        <item sd="0" m="1" x="179"/>
        <item sd="0" m="1" x="186"/>
        <item sd="0" x="8"/>
        <item sd="0" x="9"/>
        <item sd="0" m="1" x="176"/>
        <item sd="0" m="1" x="146"/>
        <item sd="0" m="1" x="197"/>
        <item sd="0" m="1" x="141"/>
        <item sd="0" m="1" x="153"/>
        <item sd="0" m="1" x="182"/>
        <item sd="0" x="13"/>
        <item sd="0" m="1" x="251"/>
        <item sd="0" m="1" x="231"/>
        <item sd="0" m="1" x="223"/>
        <item sd="0" m="1" x="161"/>
        <item sd="0" m="1" x="158"/>
        <item sd="0" m="1" x="247"/>
        <item sd="0" m="1" x="225"/>
        <item sd="0" m="1" x="234"/>
        <item sd="0" m="1" x="219"/>
        <item sd="0" m="1" x="209"/>
        <item sd="0" m="1" x="144"/>
        <item sd="0" m="1" x="172"/>
        <item sd="0" x="17"/>
        <item sd="0" m="1" x="178"/>
        <item sd="0" m="1" x="192"/>
        <item sd="0" m="1" x="145"/>
        <item sd="0" x="14"/>
        <item sd="0" m="1" x="241"/>
        <item sd="0" x="86"/>
        <item sd="0" m="1" x="187"/>
        <item sd="0" m="1" x="244"/>
        <item sd="0" m="1" x="180"/>
        <item sd="0" m="1" x="201"/>
        <item sd="0" m="1" x="199"/>
        <item sd="0" m="1" x="152"/>
        <item sd="0" m="1" x="190"/>
        <item sd="0" m="1" x="156"/>
        <item sd="0" m="1" x="196"/>
        <item sd="0" m="1" x="233"/>
        <item sd="0" m="1" x="191"/>
        <item sd="0" m="1" x="204"/>
        <item sd="0" x="10"/>
        <item sd="0" m="1" x="207"/>
        <item sd="0" x="1"/>
        <item sd="0" m="1" x="154"/>
        <item sd="0" m="1" x="208"/>
        <item sd="0" m="1" x="177"/>
        <item sd="0" m="1" x="235"/>
        <item sd="0" m="1" x="238"/>
        <item sd="0" m="1" x="211"/>
        <item sd="0" m="1" x="139"/>
        <item sd="0" m="1" x="160"/>
        <item sd="0" m="1" x="202"/>
        <item sd="0" m="1" x="195"/>
        <item sd="0" m="1" x="149"/>
        <item sd="0" m="1" x="143"/>
        <item sd="0" m="1" x="229"/>
        <item sd="0" x="3"/>
        <item sd="0" m="1" x="168"/>
        <item sd="0" x="7"/>
        <item sd="0" m="1" x="183"/>
        <item sd="0" x="2"/>
        <item sd="0" m="1" x="232"/>
        <item sd="0" m="1" x="189"/>
        <item sd="0" x="12"/>
        <item sd="0" x="5"/>
        <item sd="0" m="1" x="171"/>
        <item sd="0" x="4"/>
        <item sd="0" m="1" x="250"/>
        <item sd="0" m="1" x="157"/>
        <item sd="0" m="1" x="165"/>
        <item sd="0" m="1" x="217"/>
        <item sd="0" x="116"/>
        <item sd="0" m="1" x="228"/>
        <item sd="0" m="1" x="148"/>
        <item sd="0" m="1" x="242"/>
        <item sd="0" m="1" x="159"/>
        <item sd="0" m="1" x="164"/>
        <item sd="0" x="6"/>
        <item sd="0" m="1" x="220"/>
        <item sd="0" m="1" x="224"/>
        <item sd="0" m="1" x="239"/>
        <item sd="0" m="1" x="245"/>
        <item sd="0" m="1" x="240"/>
        <item sd="0" x="16"/>
        <item sd="0" m="1" x="138"/>
        <item sd="0" m="1" x="213"/>
        <item sd="0" m="1" x="206"/>
        <item sd="0" m="1" x="222"/>
        <item sd="0" m="1" x="184"/>
        <item m="1" x="198"/>
        <item sd="0" m="1" x="162"/>
        <item sd="0" m="1" x="226"/>
        <item sd="0" m="1" x="185"/>
        <item sd="0" m="1" x="212"/>
        <item sd="0" m="1" x="237"/>
        <item sd="0" x="28"/>
        <item sd="0" m="1" x="200"/>
        <item sd="0" m="1" x="227"/>
        <item sd="0" m="1" x="253"/>
        <item sd="0" m="1" x="175"/>
        <item m="1" x="215"/>
        <item sd="0" m="1" x="214"/>
        <item sd="0" m="1" x="248"/>
        <item sd="0" m="1" x="170"/>
        <item m="1" x="236"/>
        <item sd="0" m="1" x="147"/>
        <item m="1" x="193"/>
        <item m="1" x="230"/>
        <item m="1" x="163"/>
        <item x="47"/>
        <item x="48"/>
        <item x="49"/>
        <item m="1" x="252"/>
        <item x="51"/>
        <item x="52"/>
        <item x="50"/>
        <item x="53"/>
        <item x="54"/>
        <item x="55"/>
        <item x="56"/>
        <item x="57"/>
        <item m="1" x="243"/>
        <item x="59"/>
        <item x="58"/>
        <item x="60"/>
        <item x="63"/>
        <item x="61"/>
        <item x="62"/>
        <item x="64"/>
        <item m="1" x="124"/>
        <item m="1" x="188"/>
        <item x="65"/>
        <item x="67"/>
        <item x="66"/>
        <item x="68"/>
        <item x="69"/>
        <item x="70"/>
        <item x="71"/>
        <item m="1" x="218"/>
        <item m="1" x="150"/>
        <item x="72"/>
        <item x="75"/>
        <item x="73"/>
        <item x="76"/>
        <item m="1" x="155"/>
        <item m="1" x="140"/>
        <item x="78"/>
        <item x="74"/>
        <item m="1" x="210"/>
        <item m="1" x="128"/>
        <item x="80"/>
        <item m="1" x="142"/>
        <item m="1" x="137"/>
        <item m="1" x="205"/>
        <item x="77"/>
        <item m="1" x="246"/>
        <item x="81"/>
        <item x="82"/>
        <item x="83"/>
        <item m="1" x="249"/>
        <item m="1" x="194"/>
        <item x="84"/>
        <item m="1" x="166"/>
        <item x="79"/>
        <item m="1" x="121"/>
        <item m="1" x="169"/>
        <item x="85"/>
        <item m="1" x="216"/>
        <item x="87"/>
        <item x="88"/>
        <item x="89"/>
        <item x="90"/>
        <item x="91"/>
        <item m="1" x="174"/>
        <item m="1" x="132"/>
        <item x="92"/>
        <item x="93"/>
        <item m="1" x="135"/>
        <item m="1" x="134"/>
        <item m="1" x="133"/>
        <item x="94"/>
        <item m="1" x="136"/>
        <item m="1" x="129"/>
        <item x="97"/>
        <item m="1" x="126"/>
        <item x="96"/>
        <item m="1" x="130"/>
        <item m="1" x="131"/>
        <item x="99"/>
        <item x="100"/>
        <item m="1" x="127"/>
        <item x="101"/>
        <item m="1" x="125"/>
        <item x="102"/>
        <item x="98"/>
        <item x="95"/>
        <item x="105"/>
        <item x="103"/>
        <item x="108"/>
        <item x="118"/>
        <item x="106"/>
        <item x="107"/>
        <item x="109"/>
        <item x="110"/>
        <item x="111"/>
        <item m="1" x="123"/>
        <item x="112"/>
        <item x="113"/>
        <item x="115"/>
        <item x="114"/>
        <item x="104"/>
        <item x="117"/>
        <item x="119"/>
        <item m="1" x="122"/>
        <item x="120"/>
        <item t="default"/>
      </items>
    </pivotField>
    <pivotField axis="axisRow" showAll="0" sortType="ascending">
      <items count="1121">
        <item h="1" sd="0" x="60"/>
        <item h="1" sd="0" x="149"/>
        <item h="1" x="756"/>
        <item h="1" sd="0" m="1" x="891"/>
        <item h="1" sd="0" x="724"/>
        <item h="1" sd="0" m="1" x="963"/>
        <item h="1" sd="0" x="572"/>
        <item h="1" sd="0" m="1" x="1061"/>
        <item h="1" sd="0" m="1" x="904"/>
        <item h="1" sd="0" x="464"/>
        <item h="1" sd="0" m="1" x="925"/>
        <item h="1" x="757"/>
        <item h="1" sd="0" x="18"/>
        <item h="1" sd="0" x="288"/>
        <item h="1" sd="0" m="1" x="1102"/>
        <item h="1" sd="0" x="146"/>
        <item h="1" sd="0" x="179"/>
        <item h="1" sd="0" x="490"/>
        <item h="1" sd="0" x="673"/>
        <item h="1" sd="0" m="1" x="1099"/>
        <item h="1" sd="0" x="641"/>
        <item h="1" sd="0" x="623"/>
        <item h="1" x="809"/>
        <item h="1" sd="0" x="100"/>
        <item h="1" sd="0" x="606"/>
        <item h="1" sd="0" m="1" x="910"/>
        <item h="1" sd="0" m="1" x="1065"/>
        <item h="1" sd="0" x="137"/>
        <item h="1" sd="0" m="1" x="1047"/>
        <item h="1" sd="0" x="231"/>
        <item h="1" sd="0" m="1" x="881"/>
        <item sd="0" x="759"/>
        <item h="1" x="835"/>
        <item h="1" sd="0" m="1" x="1052"/>
        <item h="1" sd="0" m="1" x="942"/>
        <item h="1" sd="0" x="363"/>
        <item h="1" sd="0" x="510"/>
        <item sd="0" x="563"/>
        <item h="1" sd="0" x="651"/>
        <item h="1" x="736"/>
        <item h="1" sd="0" x="375"/>
        <item h="1" sd="0" x="379"/>
        <item h="1" sd="0" m="1" x="939"/>
        <item h="1" sd="0" x="718"/>
        <item h="1" sd="0" m="1" x="917"/>
        <item h="1" sd="0" m="1" x="970"/>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1002"/>
        <item h="1" sd="0" x="325"/>
        <item h="1" sd="0" x="481"/>
        <item h="1" sd="0" m="1" x="1103"/>
        <item h="1" sd="0" m="1" x="1000"/>
        <item h="1" sd="0" x="528"/>
        <item h="1" sd="0" x="630"/>
        <item h="1" sd="0" x="223"/>
        <item h="1" sd="0" m="1" x="893"/>
        <item h="1" x="861"/>
        <item h="1" sd="0" x="239"/>
        <item h="1" sd="0" x="521"/>
        <item h="1" sd="0" x="135"/>
        <item h="1" sd="0" x="140"/>
        <item h="1" sd="0" x="479"/>
        <item h="1" sd="0" m="1" x="1076"/>
        <item h="1" sd="0" m="1" x="1006"/>
        <item h="1" sd="0" x="219"/>
        <item h="1" sd="0" m="1" x="1115"/>
        <item h="1" sd="0" x="562"/>
        <item h="1" x="744"/>
        <item h="1" x="761"/>
        <item h="1" sd="0" x="711"/>
        <item h="1" sd="0" x="683"/>
        <item h="1" x="803"/>
        <item h="1" sd="0" x="93"/>
        <item h="1" sd="0" m="1" x="1073"/>
        <item h="1" sd="0" x="399"/>
        <item h="1" sd="0" x="222"/>
        <item h="1" sd="0" m="1" x="906"/>
        <item h="1" sd="0" x="337"/>
        <item h="1" sd="0" x="207"/>
        <item h="1" sd="0" x="517"/>
        <item h="1" sd="0" x="489"/>
        <item h="1" sd="0" x="184"/>
        <item h="1" sd="0" x="152"/>
        <item h="1" sd="0" m="1" x="1086"/>
        <item h="1" sd="0" x="40"/>
        <item h="1" sd="0" x="281"/>
        <item h="1" sd="0" x="170"/>
        <item h="1" x="801"/>
        <item h="1" sd="0" x="317"/>
        <item h="1" sd="0" x="358"/>
        <item h="1" sd="0" x="214"/>
        <item h="1" sd="0" x="370"/>
        <item h="1" sd="0" x="378"/>
        <item h="1" sd="0" x="279"/>
        <item h="1" sd="0" m="1" x="943"/>
        <item h="1" sd="0" x="156"/>
        <item h="1" sd="0" x="700"/>
        <item h="1" sd="0" x="639"/>
        <item h="1" sd="0" x="253"/>
        <item h="1" sd="0" m="1" x="1062"/>
        <item h="1" sd="0" x="442"/>
        <item h="1" sd="0" m="1" x="872"/>
        <item h="1" sd="0" x="409"/>
        <item h="1" sd="0" x="365"/>
        <item h="1" sd="0" m="1" x="924"/>
        <item h="1" sd="0" m="1" x="889"/>
        <item sd="0" x="666"/>
        <item h="1" sd="0" x="556"/>
        <item h="1" sd="0" x="383"/>
        <item h="1" sd="0" x="259"/>
        <item h="1" sd="0" x="463"/>
        <item h="1" sd="0" x="252"/>
        <item h="1" sd="0" x="643"/>
        <item h="1" sd="0" x="537"/>
        <item h="1" sd="0" m="1" x="1005"/>
        <item h="1" sd="0" x="577"/>
        <item h="1" sd="0" x="597"/>
        <item h="1" sd="0" x="12"/>
        <item h="1" sd="0" x="571"/>
        <item h="1" sd="0" m="1" x="1075"/>
        <item h="1" sd="0" x="569"/>
        <item h="1" sd="0" x="352"/>
        <item h="1" sd="0" x="218"/>
        <item h="1" x="815"/>
        <item h="1" sd="0" x="371"/>
        <item h="1" sd="0" x="224"/>
        <item h="1" sd="0" x="63"/>
        <item h="1" sd="0" x="8"/>
        <item h="1" sd="0" x="102"/>
        <item h="1" sd="0" m="1" x="911"/>
        <item h="1" sd="0" m="1" x="1105"/>
        <item h="1" sd="0" x="550"/>
        <item h="1" sd="0" x="319"/>
        <item h="1" sd="0" m="1" x="916"/>
        <item h="1" sd="0" m="1" x="1116"/>
        <item h="1" x="813"/>
        <item h="1" sd="0" x="386"/>
        <item h="1" sd="0" x="634"/>
        <item h="1" sd="0" x="31"/>
        <item h="1" sd="0" x="55"/>
        <item h="1" sd="0" x="227"/>
        <item h="1" x="833"/>
        <item h="1" sd="0" x="453"/>
        <item h="1" sd="0" x="356"/>
        <item h="1" x="799"/>
        <item h="1" sd="0" x="161"/>
        <item h="1" sd="0" x="153"/>
        <item h="1" sd="0" x="653"/>
        <item h="1" sd="0" x="553"/>
        <item h="1" sd="0" x="704"/>
        <item h="1" sd="0" m="1" x="990"/>
        <item h="1" sd="0" x="133"/>
        <item h="1" sd="0" m="1" x="897"/>
        <item h="1" sd="0" m="1" x="890"/>
        <item h="1" sd="0" m="1" x="1091"/>
        <item h="1" sd="0" x="668"/>
        <item h="1" x="763"/>
        <item h="1" x="846"/>
        <item h="1" sd="0" x="681"/>
        <item h="1" sd="0" x="685"/>
        <item h="1" x="855"/>
        <item h="1" sd="0" x="46"/>
        <item h="1" sd="0" x="374"/>
        <item h="1" sd="0" m="1" x="899"/>
        <item h="1" sd="0" x="423"/>
        <item h="1" sd="0" x="574"/>
        <item h="1" sd="0" x="367"/>
        <item h="1" sd="0" x="270"/>
        <item h="1" sd="0" m="1" x="980"/>
        <item h="1" sd="0" m="1" x="945"/>
        <item h="1" sd="0" x="427"/>
        <item h="1" sd="0" x="411"/>
        <item h="1" sd="0" x="465"/>
        <item h="1" sd="0" m="1" x="981"/>
        <item h="1" sd="0" m="1" x="961"/>
        <item h="1" sd="0" m="1" x="1072"/>
        <item h="1" sd="0" m="1" x="1015"/>
        <item h="1" sd="0" m="1" x="977"/>
        <item h="1" sd="0" x="366"/>
        <item h="1" sd="0" x="437"/>
        <item h="1" sd="0" x="506"/>
        <item h="1" sd="0" x="632"/>
        <item h="1" sd="0" m="1" x="991"/>
        <item h="1" sd="0" x="567"/>
        <item h="1" sd="0" x="665"/>
        <item h="1" x="853"/>
        <item h="1" x="795"/>
        <item h="1" sd="0" x="534"/>
        <item h="1" sd="0" x="456"/>
        <item h="1" sd="0" x="318"/>
        <item h="1" x="856"/>
        <item h="1" sd="0" m="1" x="938"/>
        <item h="1" x="798"/>
        <item h="1" sd="0" x="697"/>
        <item h="1" sd="0" x="312"/>
        <item h="1" sd="0" x="273"/>
        <item h="1" sd="0" x="428"/>
        <item h="1" sd="0" x="519"/>
        <item h="1" sd="0" m="1" x="1037"/>
        <item h="1" sd="0" x="396"/>
        <item h="1" x="752"/>
        <item h="1" sd="0" x="605"/>
        <item h="1" sd="0" x="402"/>
        <item h="1" sd="0" x="710"/>
        <item h="1" sd="0" x="201"/>
        <item h="1" sd="0" m="1" x="965"/>
        <item h="1" x="779"/>
        <item h="1" sd="0" x="160"/>
        <item h="1" sd="0" x="443"/>
        <item h="1" sd="0" m="1" x="1069"/>
        <item h="1" sd="0" m="1" x="1029"/>
        <item h="1" sd="0" m="1" x="923"/>
        <item h="1" x="747"/>
        <item h="1" x="826"/>
        <item h="1" sd="0" x="451"/>
        <item h="1" sd="0" x="538"/>
        <item h="1" sd="0" x="414"/>
        <item h="1" sd="0" x="413"/>
        <item h="1" sd="0" x="277"/>
        <item h="1" sd="0" x="467"/>
        <item h="1" sd="0" m="1" x="1023"/>
        <item h="1" sd="0" x="225"/>
        <item h="1" sd="0" m="1" x="895"/>
        <item h="1" sd="0" m="1" x="898"/>
        <item h="1" sd="0" x="522"/>
        <item h="1" x="817"/>
        <item h="1" sd="0" x="468"/>
        <item h="1" sd="0" x="539"/>
        <item h="1" x="802"/>
        <item h="1" sd="0" x="633"/>
        <item h="1" sd="0" m="1" x="909"/>
        <item h="1" sd="0" x="292"/>
        <item h="1" sd="0" x="15"/>
        <item h="1" sd="0" m="1" x="936"/>
        <item h="1" sd="0" m="1" x="951"/>
        <item h="1" sd="0" x="662"/>
        <item h="1" sd="0" x="0"/>
        <item h="1" sd="0" x="232"/>
        <item h="1" sd="0" x="679"/>
        <item h="1" sd="0" x="213"/>
        <item h="1" sd="0" m="1" x="1071"/>
        <item h="1" sd="0" x="316"/>
        <item h="1" x="750"/>
        <item h="1" sd="0" x="702"/>
        <item h="1" x="850"/>
        <item h="1" sd="0" x="513"/>
        <item h="1" sd="0" x="436"/>
        <item h="1" sd="0" x="449"/>
        <item h="1" sd="0" m="1" x="880"/>
        <item h="1" sd="0" x="291"/>
        <item h="1" x="739"/>
        <item h="1" sd="0" x="391"/>
        <item h="1" sd="0" x="333"/>
        <item h="1" x="791"/>
        <item h="1" x="743"/>
        <item sd="0" x="339"/>
        <item h="1" sd="0" x="275"/>
        <item h="1" sd="0" m="1" x="912"/>
        <item sd="0" x="174"/>
        <item h="1" sd="0" x="171"/>
        <item h="1" sd="0" x="233"/>
        <item h="1" sd="0" x="78"/>
        <item h="1" sd="0" m="1" x="971"/>
        <item h="1" sd="0" x="236"/>
        <item h="1" sd="0" x="58"/>
        <item h="1" sd="0" m="1" x="1040"/>
        <item h="1" sd="0" x="474"/>
        <item h="1" sd="0" x="511"/>
        <item h="1" sd="0" x="408"/>
        <item h="1" x="810"/>
        <item h="1" sd="0" x="587"/>
        <item h="1" sd="0" x="240"/>
        <item h="1" sd="0" m="1" x="905"/>
        <item h="1" sd="0" x="182"/>
        <item h="1" x="804"/>
        <item h="1" sd="0" x="307"/>
        <item h="1" sd="0" x="782"/>
        <item h="1" x="825"/>
        <item h="1" sd="0" x="648"/>
        <item h="1" x="776"/>
        <item h="1" sd="0" x="290"/>
        <item h="1" sd="0" m="1" x="997"/>
        <item h="1" sd="0" m="1" x="1058"/>
        <item h="1" sd="0" x="636"/>
        <item h="1" sd="0" x="499"/>
        <item h="1" sd="0" x="447"/>
        <item h="1" sd="0" x="132"/>
        <item h="1" sd="0" x="56"/>
        <item h="1" sd="0" x="126"/>
        <item h="1" sd="0" x="22"/>
        <item h="1" sd="0" x="187"/>
        <item h="1" sd="0" m="1" x="886"/>
        <item h="1" sd="0" m="1" x="1089"/>
        <item h="1" sd="0" m="1" x="892"/>
        <item h="1" sd="0" x="11"/>
        <item h="1" sd="0" x="670"/>
        <item h="1" sd="0" x="353"/>
        <item h="1" sd="0" x="542"/>
        <item h="1" sd="0" m="1" x="976"/>
        <item h="1" sd="0" x="124"/>
        <item h="1" sd="0" x="646"/>
        <item h="1" sd="0" m="1" x="1119"/>
        <item h="1" sd="0" x="77"/>
        <item h="1" sd="0" m="1" x="1001"/>
        <item h="1" sd="0" x="435"/>
        <item h="1" sd="0" x="92"/>
        <item h="1" sd="0" x="35"/>
        <item h="1" sd="0" x="196"/>
        <item h="1" sd="0" m="1" x="1098"/>
        <item h="1" sd="0" x="1"/>
        <item h="1" sd="0" x="180"/>
        <item h="1" sd="0" x="430"/>
        <item h="1" sd="0" x="285"/>
        <item h="1" x="748"/>
        <item h="1" sd="0" x="581"/>
        <item h="1" sd="0" m="1" x="1018"/>
        <item h="1" sd="0" x="42"/>
        <item h="1" sd="0" x="469"/>
        <item h="1" sd="0" x="440"/>
        <item h="1" sd="0" m="1" x="1039"/>
        <item h="1" sd="0" m="1" x="1009"/>
        <item h="1" sd="0" m="1" x="1026"/>
        <item h="1" sd="0" m="1" x="959"/>
        <item h="1" sd="0" x="84"/>
        <item h="1" sd="0" x="106"/>
        <item h="1" sd="0" x="727"/>
        <item h="1" sd="0" m="1" x="871"/>
        <item h="1" sd="0" x="526"/>
        <item h="1" sd="0" x="592"/>
        <item h="1" sd="0" x="484"/>
        <item h="1" sd="0" x="336"/>
        <item h="1" sd="0" x="659"/>
        <item h="1" sd="0" x="669"/>
        <item h="1" sd="0" m="1" x="1032"/>
        <item h="1" sd="0" x="560"/>
        <item h="1" sd="0" x="714"/>
        <item sd="0" x="709"/>
        <item h="1" x="793"/>
        <item sd="0" x="599"/>
        <item h="1" sd="0" m="1" x="873"/>
        <item h="1" sd="0" m="1" x="868"/>
        <item h="1" sd="0" m="1" x="1019"/>
        <item h="1" sd="0" m="1" x="901"/>
        <item h="1" sd="0" x="515"/>
        <item h="1" sd="0" x="715"/>
        <item h="1" sd="0" x="677"/>
        <item h="1" x="812"/>
        <item h="1" sd="0" x="698"/>
        <item h="1" sd="0" m="1" x="1049"/>
        <item h="1" x="783"/>
        <item h="1" x="800"/>
        <item h="1" sd="0" m="1" x="902"/>
        <item h="1" sd="0" x="16"/>
        <item h="1" sd="0" m="1" x="984"/>
        <item h="1" sd="0" x="407"/>
        <item h="1" sd="0" x="603"/>
        <item h="1" sd="0" m="1" x="1028"/>
        <item h="1" sd="0" m="1" x="941"/>
        <item h="1" sd="0" x="280"/>
        <item h="1" sd="0" x="104"/>
        <item h="1" sd="0" x="332"/>
        <item h="1" sd="0" m="1" x="964"/>
        <item h="1" sd="0" x="348"/>
        <item h="1" sd="0" x="23"/>
        <item sd="0" x="693"/>
        <item h="1" sd="0" m="1" x="918"/>
        <item h="1" sd="0" x="570"/>
        <item h="1" sd="0" x="362"/>
        <item h="1" sd="0" x="237"/>
        <item h="1" sd="0" x="394"/>
        <item h="1" sd="0" x="392"/>
        <item h="1" x="854"/>
        <item h="1" sd="0" x="459"/>
        <item h="1" sd="0" x="509"/>
        <item h="1" sd="0" x="421"/>
        <item h="1" x="852"/>
        <item h="1" sd="0" x="535"/>
        <item h="1" sd="0" x="488"/>
        <item h="1" sd="0" x="91"/>
        <item h="1" sd="0" x="627"/>
        <item h="1" sd="0" x="13"/>
        <item h="1" sd="0" x="175"/>
        <item h="1" sd="0" x="343"/>
        <item h="1" sd="0" x="500"/>
        <item h="1" sd="0" m="1" x="1109"/>
        <item h="1" sd="0" m="1" x="1084"/>
        <item h="1" x="843"/>
        <item h="1" sd="0" x="87"/>
        <item h="1" sd="0" x="501"/>
        <item h="1" sd="0" x="690"/>
        <item h="1" sd="0" x="450"/>
        <item h="1" sd="0" x="33"/>
        <item h="1" x="819"/>
        <item h="1" sd="0" x="19"/>
        <item h="1" sd="0" x="389"/>
        <item h="1" x="836"/>
        <item h="1" sd="0" m="1" x="875"/>
        <item h="1" sd="0" x="403"/>
        <item h="1" sd="0" x="20"/>
        <item h="1" sd="0" m="1" x="887"/>
        <item h="1" sd="0" x="584"/>
        <item h="1" sd="0" x="96"/>
        <item h="1" sd="0" x="555"/>
        <item h="1" sd="0" x="438"/>
        <item h="1" sd="0" m="1" x="914"/>
        <item h="1" sd="0" m="1" x="1101"/>
        <item h="1" sd="0" m="1" x="1078"/>
        <item h="1" sd="0" m="1" x="952"/>
        <item h="1" sd="0" x="588"/>
        <item h="1" sd="0" x="120"/>
        <item h="1" sd="0" x="590"/>
        <item h="1" sd="0" x="131"/>
        <item h="1" sd="0" x="119"/>
        <item h="1" sd="0" m="1" x="1030"/>
        <item h="1" sd="0" m="1" x="995"/>
        <item h="1" sd="0" m="1" x="1021"/>
        <item h="1" sd="0" m="1" x="885"/>
        <item h="1" sd="0" m="1" x="1007"/>
        <item h="1" sd="0" x="228"/>
        <item h="1" sd="0" x="39"/>
        <item h="1" sd="0" x="619"/>
        <item h="1" sd="0" x="108"/>
        <item h="1" sd="0" x="24"/>
        <item h="1" x="729"/>
        <item h="1" sd="0" x="139"/>
        <item h="1" sd="0" x="393"/>
        <item h="1" sd="0" m="1" x="1088"/>
        <item h="1" sd="0" x="613"/>
        <item h="1" sd="0" x="17"/>
        <item h="1" sd="0" x="461"/>
        <item h="1" x="742"/>
        <item h="1" x="797"/>
        <item h="1" x="769"/>
        <item h="1" sd="0" x="441"/>
        <item h="1" sd="0" x="248"/>
        <item h="1" sd="0" x="48"/>
        <item h="1" sd="0" m="1" x="1003"/>
        <item h="1" sd="0" m="1" x="1063"/>
        <item h="1" sd="0" x="134"/>
        <item h="1" sd="0" x="596"/>
        <item h="1" sd="0" m="1" x="973"/>
        <item h="1" sd="0" x="69"/>
        <item h="1" x="527"/>
        <item h="1" x="832"/>
        <item h="1" sd="0" x="654"/>
        <item h="1" sd="0" m="1" x="1036"/>
        <item h="1" sd="0" x="34"/>
        <item h="1" sd="0" x="206"/>
        <item h="1" sd="0" m="1" x="1104"/>
        <item h="1" sd="0" m="1" x="979"/>
        <item h="1" sd="0" m="1" x="998"/>
        <item h="1" sd="0" m="1" x="940"/>
        <item h="1" x="786"/>
        <item h="1" sd="0" x="268"/>
        <item h="1" sd="0" x="376"/>
        <item h="1" sd="0" x="331"/>
        <item h="1" sd="0" m="1" x="932"/>
        <item h="1" x="822"/>
        <item h="1" sd="0" x="360"/>
        <item h="1" sd="0" m="1" x="1079"/>
        <item h="1" sd="0" x="89"/>
        <item h="1" sd="0" x="355"/>
        <item sd="0" x="642"/>
        <item h="1" sd="0" m="1" x="978"/>
        <item h="1" sd="0" x="168"/>
        <item h="1" sd="0" m="1" x="876"/>
        <item h="1" sd="0" m="1" x="869"/>
        <item h="1" sd="0" x="473"/>
        <item h="1" x="841"/>
        <item h="1" x="839"/>
        <item h="1" sd="0" x="272"/>
        <item h="1" sd="0" x="523"/>
        <item h="1" sd="0" x="51"/>
        <item h="1" sd="0" x="190"/>
        <item h="1" sd="0" x="625"/>
        <item h="1" sd="0" x="50"/>
        <item h="1" x="820"/>
        <item h="1" sd="0" x="79"/>
        <item h="1" sd="0" x="32"/>
        <item h="1" sd="0" m="1" x="1066"/>
        <item h="1" sd="0" x="667"/>
        <item h="1" sd="0" x="188"/>
        <item h="1" x="787"/>
        <item h="1" x="765"/>
        <item h="1" sd="0" x="110"/>
        <item h="1" sd="0" m="1" x="1085"/>
        <item h="1" x="775"/>
        <item h="1" sd="0" m="1" x="1082"/>
        <item h="1" sd="0" m="1" x="988"/>
        <item h="1" sd="0" m="1" x="934"/>
        <item h="1" sd="0" m="1" x="983"/>
        <item h="1" sd="0" m="1" x="955"/>
        <item h="1" sd="0" x="226"/>
        <item h="1" sd="0" x="57"/>
        <item h="1" sd="0" m="1" x="986"/>
        <item h="1" sd="0" x="530"/>
        <item h="1" sd="0" x="554"/>
        <item h="1" x="734"/>
        <item h="1" sd="0" x="340"/>
        <item h="1" sd="0" x="604"/>
        <item h="1" sd="0" x="265"/>
        <item h="1" sd="0" x="448"/>
        <item h="1" sd="0" x="628"/>
        <item h="1" m="1" x="862"/>
        <item h="1" sd="0" m="1" x="1024"/>
        <item h="1" sd="0" x="294"/>
        <item h="1" sd="0" m="1" x="1013"/>
        <item h="1" sd="0" x="585"/>
        <item h="1" sd="0" x="583"/>
        <item h="1" sd="0" x="62"/>
        <item h="1" sd="0" x="295"/>
        <item h="1" sd="0" x="3"/>
        <item h="1" sd="0" x="151"/>
        <item h="1" sd="0" x="415"/>
        <item h="1" sd="0" x="503"/>
        <item h="1" sd="0" x="210"/>
        <item h="1" x="857"/>
        <item h="1" sd="0" x="54"/>
        <item h="1" sd="0" m="1" x="1044"/>
        <item h="1" sd="0" m="1" x="1027"/>
        <item h="1" sd="0" x="387"/>
        <item h="1" sd="0" m="1" x="888"/>
        <item h="1" sd="0" x="323"/>
        <item h="1" sd="0" x="713"/>
        <item h="1" x="851"/>
        <item h="1" sd="0" x="678"/>
        <item h="1" sd="0" m="1" x="921"/>
        <item h="1" sd="0" x="75"/>
        <item h="1" sd="0" x="476"/>
        <item h="1" sd="0" m="1" x="863"/>
        <item h="1" sd="0" m="1" x="950"/>
        <item h="1" sd="0" x="186"/>
        <item h="1" sd="0" x="486"/>
        <item h="1" sd="0" x="674"/>
        <item h="1" sd="0" x="429"/>
        <item h="1" sd="0" x="361"/>
        <item h="1" sd="0" x="368"/>
        <item h="1" x="831"/>
        <item h="1" x="818"/>
        <item sd="0" x="721"/>
        <item sd="0" x="767"/>
        <item h="1" sd="0" x="327"/>
        <item h="1" sd="0" x="195"/>
        <item h="1" sd="0" x="687"/>
        <item h="1" x="774"/>
        <item h="1" sd="0" x="566"/>
        <item h="1" sd="0" m="1" x="1017"/>
        <item h="1" sd="0" m="1" x="1057"/>
        <item h="1" sd="0" x="123"/>
        <item h="1" sd="0" x="497"/>
        <item h="1" x="840"/>
        <item sd="0" x="719"/>
        <item h="1" sd="0" m="1" x="947"/>
        <item h="1" sd="0" x="194"/>
        <item h="1" sd="0" x="557"/>
        <item h="1" sd="0" x="663"/>
        <item h="1" sd="0" x="121"/>
        <item h="1" x="772"/>
        <item h="1" sd="0" x="53"/>
        <item h="1" x="847"/>
        <item h="1" sd="0" x="472"/>
        <item h="1" sd="0" x="549"/>
        <item h="1" sd="0" x="565"/>
        <item h="1" sd="0" m="1" x="1074"/>
        <item h="1" m="1" x="999"/>
        <item h="1" sd="0" x="278"/>
        <item h="1" x="751"/>
        <item h="1" x="845"/>
        <item h="1" sd="0" x="212"/>
        <item h="1" sd="0" m="1" x="956"/>
        <item h="1" sd="0" m="1" x="1059"/>
        <item h="1" sd="0" m="1" x="1050"/>
        <item h="1" sd="0" x="631"/>
        <item h="1" sd="0" m="1" x="1117"/>
        <item h="1" sd="0" m="1" x="903"/>
        <item h="1" sd="0" x="675"/>
        <item h="1" sd="0" m="1" x="1111"/>
        <item h="1" sd="0" x="691"/>
        <item h="1" sd="0" x="117"/>
        <item h="1" sd="0" x="111"/>
        <item h="1" x="794"/>
        <item h="1" sd="0" x="671"/>
        <item h="1" sd="0" x="502"/>
        <item h="1" sd="0" x="417"/>
        <item h="1" sd="0" x="81"/>
        <item h="1" sd="0" x="7"/>
        <item h="1" sd="0" x="235"/>
        <item h="1" sd="0" x="434"/>
        <item h="1" sd="0" x="287"/>
        <item h="1" sd="0" m="1" x="1048"/>
        <item h="1" sd="0" m="1" x="1095"/>
        <item h="1" sd="0" x="491"/>
        <item h="1" sd="0" x="722"/>
        <item h="1" sd="0" x="2"/>
        <item h="1" sd="0" x="637"/>
        <item h="1" sd="0" m="1" x="1110"/>
        <item h="1" sd="0" m="1" x="969"/>
        <item h="1" sd="0" x="692"/>
        <item h="1" x="828"/>
        <item h="1" sd="0" x="536"/>
        <item h="1" x="844"/>
        <item h="1" x="816"/>
        <item h="1" sd="0" x="163"/>
        <item h="1" sd="0" x="431"/>
        <item h="1" sd="0" m="1" x="1042"/>
        <item h="1" sd="0" x="650"/>
        <item h="1" sd="0" x="680"/>
        <item h="1" sd="0" x="478"/>
        <item h="1" sd="0" x="602"/>
        <item h="1" x="842"/>
        <item h="1" sd="0" m="1" x="929"/>
        <item h="1" sd="0" x="445"/>
        <item h="1" sd="0" m="1" x="915"/>
        <item h="1" sd="0" m="1" x="1118"/>
        <item h="1" sd="0" m="1" x="882"/>
        <item h="1" sd="0" m="1" x="879"/>
        <item h="1" sd="0" x="130"/>
        <item h="1" sd="0" x="88"/>
        <item h="1" sd="0" m="1" x="1113"/>
        <item h="1" sd="0" x="204"/>
        <item h="1" sd="0" x="72"/>
        <item h="1" sd="0" x="73"/>
        <item h="1" sd="0" x="28"/>
        <item h="1" sd="0" x="47"/>
        <item h="1" sd="0" x="181"/>
        <item h="1" sd="0" x="26"/>
        <item h="1" sd="0" x="86"/>
        <item h="1" sd="0" x="230"/>
        <item h="1" x="824"/>
        <item h="1" sd="0" m="1" x="985"/>
        <item h="1" sd="0" m="1" x="968"/>
        <item h="1" x="737"/>
        <item h="1" sd="0" m="1" x="100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54"/>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28"/>
        <item h="1" sd="0" x="359"/>
        <item h="1" sd="0" m="1" x="1108"/>
        <item h="1" sd="0" x="425"/>
        <item h="1" sd="0" x="269"/>
        <item h="1" sd="0" x="215"/>
        <item h="1" sd="0" x="349"/>
        <item h="1" x="848"/>
        <item h="1" sd="0" x="283"/>
        <item h="1" sd="0" x="185"/>
        <item h="1" sd="0" x="460"/>
        <item h="1" sd="0" x="220"/>
        <item h="1" x="805"/>
        <item h="1" sd="0" x="703"/>
        <item h="1" sd="0" x="598"/>
        <item h="1" sd="0" x="644"/>
        <item h="1" x="754"/>
        <item h="1" sd="0" x="624"/>
        <item h="1" sd="0" x="547"/>
        <item h="1" sd="0" m="1" x="1096"/>
        <item h="1" sd="0" m="1" x="874"/>
        <item h="1" sd="0" x="4"/>
        <item h="1" sd="0" x="377"/>
        <item h="1" x="806"/>
        <item h="1" sd="0" x="262"/>
        <item h="1" sd="0" x="454"/>
        <item h="1" sd="0" x="326"/>
        <item h="1" sd="0" x="173"/>
        <item h="1" sd="0" x="200"/>
        <item h="1" x="807"/>
        <item h="1" x="785"/>
        <item h="1" sd="0" m="1" x="913"/>
        <item h="1" sd="0" x="725"/>
        <item h="1" x="796"/>
        <item h="1" sd="0" x="495"/>
        <item h="1" sd="0" x="345"/>
        <item h="1" sd="0" x="717"/>
        <item h="1" sd="0" x="568"/>
        <item h="1" sd="0" x="640"/>
        <item h="1" sd="0" x="482"/>
        <item h="1" sd="0" x="726"/>
        <item h="1" sd="0" x="30"/>
        <item h="1" sd="0" m="1" x="1045"/>
        <item h="1" sd="0" x="242"/>
        <item h="1" sd="0" x="591"/>
        <item h="1" sd="0" x="645"/>
        <item h="1" sd="0" m="1" x="975"/>
        <item h="1" sd="0" m="1" x="883"/>
        <item h="1" sd="0" x="694"/>
        <item h="1" sd="0" x="470"/>
        <item h="1" x="849"/>
        <item h="1" sd="0" x="243"/>
        <item h="1" sd="0" m="1" x="1090"/>
        <item h="1" sd="0" x="622"/>
        <item h="1" sd="0" x="398"/>
        <item h="1" sd="0" m="1" x="922"/>
        <item h="1" sd="0" m="1" x="1093"/>
        <item h="1" sd="0" m="1" x="993"/>
        <item h="1" sd="0" x="551"/>
        <item h="1" sd="0" x="303"/>
        <item h="1" sd="0" x="532"/>
        <item h="1" sd="0" x="37"/>
        <item h="1" sd="0" x="357"/>
        <item h="1" x="823"/>
        <item h="1" sd="0" x="487"/>
        <item h="1" sd="0" x="658"/>
        <item h="1" sd="0" x="686"/>
        <item h="1" sd="0" x="512"/>
        <item h="1" x="780"/>
        <item h="1" sd="0" m="1" x="987"/>
        <item h="1" sd="0" m="1" x="1038"/>
        <item h="1" x="827"/>
        <item h="1" sd="0" x="115"/>
        <item h="1" sd="0" m="1" x="1087"/>
        <item h="1" sd="0" m="1" x="894"/>
        <item h="1" sd="0" x="324"/>
        <item sd="0" x="518"/>
        <item h="1" sd="0" m="1" x="957"/>
        <item h="1" sd="0" x="128"/>
        <item h="1" sd="0" x="520"/>
        <item h="1" sd="0" m="1" x="1094"/>
        <item h="1" sd="0" m="1" x="1070"/>
        <item h="1" sd="0" x="255"/>
        <item h="1" sd="0" x="199"/>
        <item h="1" sd="0" x="329"/>
        <item h="1" sd="0" x="297"/>
        <item h="1" sd="0" x="310"/>
        <item h="1" x="741"/>
        <item h="1" sd="0" x="83"/>
        <item h="1" sd="0" m="1" x="994"/>
        <item h="1" sd="0" x="600"/>
        <item h="1" sd="0" m="1" x="877"/>
        <item h="1" sd="0" x="80"/>
        <item h="1" sd="0" m="1" x="946"/>
        <item h="1" sd="0" m="1" x="1083"/>
        <item h="1" sd="0" x="97"/>
        <item h="1" sd="0" x="564"/>
        <item h="1" sd="0" x="289"/>
        <item h="1" sd="0" m="1" x="1033"/>
        <item h="1" sd="0" x="116"/>
        <item h="1" sd="0" x="209"/>
        <item h="1" sd="0" x="452"/>
        <item h="1" sd="0" x="684"/>
        <item h="1" sd="0" x="198"/>
        <item h="1" sd="0" x="401"/>
        <item h="1" sd="0" x="656"/>
        <item h="1" sd="0" x="150"/>
        <item h="1" sd="0" x="136"/>
        <item h="1" sd="0" m="1" x="974"/>
        <item h="1" sd="0" x="676"/>
        <item h="1" sd="0" m="1" x="907"/>
        <item h="1" sd="0" x="109"/>
        <item h="1" sd="0" x="397"/>
        <item sd="0" x="664"/>
        <item h="1" sd="0" x="498"/>
        <item h="1" sd="0" x="706"/>
        <item h="1" sd="0" x="649"/>
        <item h="1" sd="0" x="514"/>
        <item h="1" sd="0" x="558"/>
        <item h="1" sd="0" x="524"/>
        <item h="1" sd="0" m="1" x="953"/>
        <item h="1" x="859"/>
        <item h="1" x="837"/>
        <item h="1" sd="0" x="660"/>
        <item h="1" sd="0" m="1" x="1054"/>
        <item h="1" x="334"/>
        <item sd="0" x="758"/>
        <item h="1" sd="0" x="728"/>
        <item h="1" sd="0" x="284"/>
        <item h="1" sd="0" x="296"/>
        <item h="1" sd="0" x="211"/>
        <item h="1" sd="0" x="582"/>
        <item h="1" sd="0" x="45"/>
        <item h="1" sd="0" m="1" x="1034"/>
        <item h="1" x="858"/>
        <item h="1" sd="0" m="1" x="1025"/>
        <item h="1" sd="0" x="507"/>
        <item h="1" sd="0" x="155"/>
        <item h="1" sd="0" m="1" x="1055"/>
        <item h="1" sd="0" x="61"/>
        <item h="1" sd="0" x="129"/>
        <item h="1" sd="0" x="105"/>
        <item h="1" sd="0" x="614"/>
        <item sd="0" x="716"/>
        <item h="1" sd="0" m="1" x="900"/>
        <item h="1" sd="0" x="157"/>
        <item h="1" sd="0" x="14"/>
        <item h="1" sd="0" x="43"/>
        <item h="1" sd="0" x="250"/>
        <item h="1" sd="0" x="238"/>
        <item h="1" sd="0" x="103"/>
        <item h="1" sd="0" x="385"/>
        <item h="1" sd="0" x="70"/>
        <item h="1" sd="0" x="299"/>
        <item h="1" sd="0" x="127"/>
        <item h="1" sd="0" m="1" x="870"/>
        <item h="1" sd="0" x="193"/>
        <item h="1" x="829"/>
        <item h="1" sd="0" x="147"/>
        <item h="1" sd="0" m="1" x="989"/>
        <item h="1" sd="0" x="548"/>
        <item h="1" sd="0" m="1" x="1010"/>
        <item h="1" sd="0" x="610"/>
        <item h="1" sd="0" x="405"/>
        <item sd="0" x="749"/>
        <item h="1" sd="0" m="1" x="944"/>
        <item h="1" m="1" x="926"/>
        <item h="1" x="594"/>
        <item h="1" sd="0" x="99"/>
        <item h="1" sd="0" x="344"/>
        <item h="1" sd="0" x="541"/>
        <item h="1" sd="0" x="689"/>
        <item h="1" x="781"/>
        <item h="1" sd="0" x="612"/>
        <item h="1" sd="0" x="221"/>
        <item h="1" sd="0" x="607"/>
        <item h="1" sd="0" m="1" x="1107"/>
        <item h="1" sd="0" m="1" x="1112"/>
        <item h="1" sd="0" x="271"/>
        <item h="1" sd="0" m="1" x="1020"/>
        <item h="1" sd="0" x="166"/>
        <item h="1" sd="0" x="286"/>
        <item sd="0" x="611"/>
        <item h="1" sd="0" x="531"/>
        <item h="1" sd="0" x="621"/>
        <item h="1" sd="0" x="304"/>
        <item h="1" sd="0" m="1" x="982"/>
        <item h="1" sd="0" x="458"/>
        <item h="1" sd="0" x="439"/>
        <item h="1" sd="0" x="543"/>
        <item h="1" sd="0" x="609"/>
        <item h="1" sd="0" x="138"/>
        <item h="1" sd="0" x="41"/>
        <item h="1" sd="0" x="229"/>
        <item h="1" sd="0" x="420"/>
        <item h="1" sd="0" m="1" x="1041"/>
        <item h="1" sd="0" x="617"/>
        <item h="1" sd="0" x="71"/>
        <item h="1" sd="0" x="64"/>
        <item h="1" sd="0" x="492"/>
        <item h="1" sd="0" m="1" x="966"/>
        <item h="1" sd="0" m="1" x="960"/>
        <item h="1" x="732"/>
        <item h="1" sd="0" x="432"/>
        <item h="1" x="746"/>
        <item h="1" sd="0" x="540"/>
        <item h="1" sd="0" x="455"/>
        <item h="1" sd="0" x="44"/>
        <item h="1" sd="0" x="114"/>
        <item h="1" sd="0" x="52"/>
        <item h="1" sd="0" x="142"/>
        <item h="1" sd="0" x="579"/>
        <item h="1" sd="0" x="82"/>
        <item h="1" sd="0" x="245"/>
        <item h="1" sd="0" x="457"/>
        <item h="1" sd="0" x="314"/>
        <item h="1" sd="0" m="1" x="1080"/>
        <item h="1" sd="0" x="373"/>
        <item h="1" sd="0" m="1" x="1051"/>
        <item h="1" x="768"/>
        <item h="1" sd="0" x="720"/>
        <item h="1" sd="0" x="418"/>
        <item h="1" sd="0" x="308"/>
        <item h="1" sd="0" m="1" x="1011"/>
        <item h="1" sd="0" m="1" x="1077"/>
        <item h="1" sd="0" x="122"/>
        <item h="1" sd="0" x="118"/>
        <item h="1" sd="0" x="661"/>
        <item h="1" sd="0" m="1" x="1031"/>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1016"/>
        <item h="1" sd="0" x="652"/>
        <item h="1" sd="0" x="647"/>
        <item h="1" sd="0" x="608"/>
        <item h="1" x="860"/>
        <item h="1" sd="0" x="328"/>
        <item h="1" sd="0" x="350"/>
        <item h="1" sd="0" x="254"/>
        <item h="1" sd="0" x="320"/>
        <item h="1" sd="0" x="620"/>
        <item h="1" x="821"/>
        <item h="1" sd="0" x="241"/>
        <item h="1" sd="0" x="158"/>
        <item h="1" sd="0" m="1" x="1008"/>
        <item h="1" sd="0" x="475"/>
        <item h="1" x="784"/>
        <item h="1" sd="0" x="416"/>
        <item h="1" sd="0" m="1" x="972"/>
        <item h="1" sd="0" m="1" x="1064"/>
        <item h="1" sd="0" m="1" x="878"/>
        <item h="1" sd="0" x="529"/>
        <item h="1" sd="0" m="1" x="866"/>
        <item h="1" sd="0" x="657"/>
        <item h="1" x="740"/>
        <item h="1" sd="0" m="1" x="930"/>
        <item h="1" sd="0" x="143"/>
        <item h="1" sd="0" m="1" x="865"/>
        <item h="1" sd="0" m="1" x="1068"/>
        <item h="1" sd="0" x="276"/>
        <item h="1" sd="0" x="298"/>
        <item h="1" sd="0" x="424"/>
        <item h="1" sd="0" x="696"/>
        <item h="1" sd="0" x="346"/>
        <item h="1" sd="0" x="485"/>
        <item h="1" sd="0" x="306"/>
        <item h="1" sd="0" x="561"/>
        <item h="1" sd="0" m="1" x="1092"/>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908"/>
        <item h="1" sd="0" m="1" x="1012"/>
        <item h="1" sd="0" x="578"/>
        <item h="1" sd="0" m="1" x="1114"/>
        <item h="1" sd="0" x="552"/>
        <item h="1" sd="0" m="1" x="967"/>
        <item h="1" sd="0" m="1" x="949"/>
        <item h="1" sd="0" m="1" x="948"/>
        <item h="1" sd="0" x="382"/>
        <item h="1" sd="0" x="90"/>
        <item h="1" sd="0" x="390"/>
        <item h="1" sd="0" x="202"/>
        <item h="1" sd="0" x="67"/>
        <item h="1" sd="0" m="1" x="1043"/>
        <item h="1" sd="0" x="701"/>
        <item h="1" sd="0" x="65"/>
        <item h="1" sd="0" x="247"/>
        <item h="1" sd="0" m="1" x="919"/>
        <item h="1" sd="0" x="712"/>
        <item h="1" sd="0" x="216"/>
        <item h="1" sd="0" m="1" x="931"/>
        <item h="1" sd="0" x="141"/>
        <item h="1" sd="0" x="177"/>
        <item h="1" sd="0" x="305"/>
        <item h="1" sd="0" m="1" x="927"/>
        <item h="1" sd="0" x="426"/>
        <item h="1" sd="0" x="404"/>
        <item sd="0" x="655"/>
        <item h="1" x="738"/>
        <item h="1" sd="0" x="400"/>
        <item h="1" sd="0" x="347"/>
        <item h="1" sd="0" m="1" x="1106"/>
        <item h="1" sd="0" m="1" x="992"/>
        <item h="1" sd="0" x="293"/>
        <item h="1" sd="0" x="148"/>
        <item h="1" sd="0" x="354"/>
        <item h="1" x="789"/>
        <item h="1" sd="0" m="1" x="1046"/>
        <item h="1" sd="0" x="27"/>
        <item h="1" sd="0" m="1" x="1056"/>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33"/>
        <item h="1" sd="0" x="586"/>
        <item h="1" sd="0" x="412"/>
        <item h="1" sd="0" x="516"/>
        <item h="1" x="834"/>
        <item h="1" sd="0" x="29"/>
        <item h="1" sd="0" m="1" x="1100"/>
        <item h="1" sd="0" x="9"/>
        <item h="1" x="762"/>
        <item h="1" sd="0" x="335"/>
        <item h="1" sd="0" m="1" x="996"/>
        <item h="1" sd="0" m="1" x="1022"/>
        <item h="1" sd="0" m="1" x="962"/>
        <item h="1" sd="0" x="234"/>
        <item h="1" sd="0" x="162"/>
        <item h="1" sd="0" x="410"/>
        <item h="1" sd="0" m="1" x="935"/>
        <item h="1" sd="0" x="629"/>
        <item h="1" sd="0" m="1" x="1067"/>
        <item h="1" sd="0" m="1" x="1097"/>
        <item h="1" sd="0" x="477"/>
        <item h="1" sd="0" x="544"/>
        <item h="1" sd="0" x="546"/>
        <item h="1" sd="0" m="1" x="920"/>
        <item h="1" sd="0" x="615"/>
        <item h="1" sd="0" x="682"/>
        <item h="1" sd="0" m="1" x="1081"/>
        <item h="1" sd="0" x="300"/>
        <item h="1" sd="0" x="167"/>
        <item h="1" sd="0" x="76"/>
        <item h="1" sd="0" x="444"/>
        <item h="1" sd="0" m="1" x="1060"/>
        <item h="1" sd="0" x="342"/>
        <item sd="0" x="735"/>
        <item h="1" m="1" x="867"/>
        <item h="1" sd="0" x="341"/>
        <item h="1" x="770"/>
        <item h="1" sd="0" m="1" x="896"/>
        <item h="1" sd="0" m="1" x="958"/>
        <item h="1" sd="0" x="618"/>
        <item h="1" sd="0" m="1" x="1035"/>
        <item h="1" sd="0" m="1" x="1014"/>
        <item h="1" sd="0" x="380"/>
        <item h="1" m="1" x="864"/>
        <item h="1" sd="0" x="433"/>
        <item h="1" sd="0" m="1" x="1053"/>
        <item h="1" sd="0" x="113"/>
        <item h="1" x="771"/>
        <item h="1" sd="0" x="559"/>
        <item h="1" sd="0" x="251"/>
        <item h="1" sd="0" x="176"/>
        <item h="1" sd="0" x="446"/>
        <item h="1" sd="0" x="372"/>
        <item h="1" sd="0" x="246"/>
        <item h="1" x="733"/>
        <item h="1" sd="0" m="1" x="884"/>
        <item h="1" sd="0" x="257"/>
        <item h="1" sd="0" x="95"/>
        <item h="1" x="811"/>
        <item h="1" x="773"/>
        <item sd="0" x="338"/>
        <item h="1" sd="0" x="36"/>
        <item h="1" sd="0" m="1" x="937"/>
        <item h="1" sd="0" x="381"/>
        <item h="1" sd="0" x="21"/>
        <item t="default" sd="0"/>
      </items>
    </pivotField>
    <pivotField axis="axisPage" showAll="0">
      <items count="1035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8"/>
        <item x="10158"/>
        <item x="10159"/>
        <item x="10160"/>
        <item x="10161"/>
        <item x="10175"/>
        <item x="10176"/>
        <item x="10177"/>
        <item x="10162"/>
        <item x="10179"/>
        <item x="10180"/>
        <item x="10181"/>
        <item x="10182"/>
        <item x="10269"/>
        <item x="10270"/>
        <item x="10279"/>
        <item x="10272"/>
        <item x="10280"/>
        <item x="10281"/>
        <item x="10183"/>
        <item x="10184"/>
        <item x="10268"/>
        <item x="10271"/>
        <item x="10148"/>
        <item x="10178"/>
        <item x="10186"/>
        <item x="10187"/>
        <item x="10188"/>
        <item x="10189"/>
        <item x="10190"/>
        <item x="10273"/>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74"/>
        <item x="10221"/>
        <item x="10223"/>
        <item x="10283"/>
        <item x="10222"/>
        <item x="10224"/>
        <item x="10225"/>
        <item x="10226"/>
        <item x="10227"/>
        <item x="10228"/>
        <item x="10284"/>
        <item x="10282"/>
        <item x="10230"/>
        <item x="10231"/>
        <item x="10232"/>
        <item x="10233"/>
        <item x="10234"/>
        <item x="10235"/>
        <item x="10237"/>
        <item x="10238"/>
        <item x="10239"/>
        <item x="10240"/>
        <item x="10236"/>
        <item x="10285"/>
        <item x="10286"/>
        <item x="10287"/>
        <item x="10288"/>
        <item x="10241"/>
        <item x="10289"/>
        <item x="10290"/>
        <item x="10242"/>
        <item x="10243"/>
        <item x="10244"/>
        <item x="10245"/>
        <item x="10246"/>
        <item x="10247"/>
        <item x="10248"/>
        <item x="10249"/>
        <item x="10250"/>
        <item x="10251"/>
        <item x="10252"/>
        <item x="10266"/>
        <item x="10267"/>
        <item x="10229"/>
        <item x="10253"/>
        <item x="10254"/>
        <item x="10255"/>
        <item x="10256"/>
        <item x="10257"/>
        <item x="10258"/>
        <item x="10259"/>
        <item x="10260"/>
        <item x="10275"/>
        <item x="10276"/>
        <item x="10261"/>
        <item x="10262"/>
        <item x="10263"/>
        <item x="10264"/>
        <item x="10265"/>
        <item x="10291"/>
        <item x="10301"/>
        <item x="10302"/>
        <item x="10303"/>
        <item x="10304"/>
        <item x="10306"/>
        <item x="10307"/>
        <item x="10292"/>
        <item x="10294"/>
        <item x="10308"/>
        <item x="10309"/>
        <item x="10310"/>
        <item x="10311"/>
        <item x="10312"/>
        <item x="10313"/>
        <item x="10314"/>
        <item x="10315"/>
        <item x="10316"/>
        <item x="10293"/>
        <item x="10295"/>
        <item x="10296"/>
        <item x="10305"/>
        <item x="10317"/>
        <item x="10318"/>
        <item x="10320"/>
        <item x="10323"/>
        <item x="10324"/>
        <item x="10297"/>
        <item x="10298"/>
        <item x="10299"/>
        <item x="10300"/>
        <item x="10319"/>
        <item x="10321"/>
        <item x="10322"/>
        <item x="10325"/>
        <item x="10326"/>
        <item x="10327"/>
        <item x="10328"/>
        <item x="10329"/>
        <item x="10332"/>
        <item x="10333"/>
        <item x="10334"/>
        <item x="10335"/>
        <item x="10336"/>
        <item x="10340"/>
        <item x="10341"/>
        <item x="10342"/>
        <item x="10344"/>
        <item x="10347"/>
        <item x="10353"/>
        <item x="10354"/>
        <item x="10337"/>
        <item x="10338"/>
        <item x="10339"/>
        <item x="10343"/>
        <item x="10345"/>
        <item x="10330"/>
        <item x="10331"/>
        <item x="10355"/>
        <item x="10346"/>
        <item x="10348"/>
        <item x="10349"/>
        <item x="10352"/>
        <item x="10277"/>
        <item x="10350"/>
        <item x="10351"/>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4"/>
    </i>
    <i>
      <x v="273"/>
    </i>
    <i>
      <x v="276"/>
    </i>
    <i>
      <x v="354"/>
    </i>
    <i>
      <x v="356"/>
    </i>
    <i>
      <x v="382"/>
    </i>
    <i>
      <x v="480"/>
    </i>
    <i>
      <x v="557"/>
    </i>
    <i>
      <x v="558"/>
    </i>
    <i>
      <x v="569"/>
    </i>
    <i>
      <x v="681"/>
    </i>
    <i>
      <x v="687"/>
    </i>
    <i>
      <x v="764"/>
    </i>
    <i>
      <x v="801"/>
    </i>
    <i>
      <x v="814"/>
    </i>
    <i>
      <x v="831"/>
    </i>
    <i>
      <x v="852"/>
    </i>
    <i>
      <x v="870"/>
    </i>
    <i>
      <x v="1024"/>
    </i>
    <i>
      <x v="1047"/>
    </i>
    <i>
      <x v="1088"/>
    </i>
    <i>
      <x v="111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64"/>
          </reference>
        </references>
      </pivotArea>
    </format>
    <format dxfId="70">
      <pivotArea dataOnly="0" labelOnly="1" fieldPosition="0">
        <references count="2">
          <reference field="1" count="2">
            <x v="39"/>
            <x v="103"/>
          </reference>
          <reference field="2" count="1" selected="0">
            <x v="764"/>
          </reference>
        </references>
      </pivotArea>
    </format>
    <format dxfId="69">
      <pivotArea dataOnly="0" labelOnly="1" fieldPosition="0">
        <references count="2">
          <reference field="1" count="9">
            <x v="0"/>
            <x v="1"/>
            <x v="2"/>
            <x v="3"/>
            <x v="17"/>
            <x v="25"/>
            <x v="33"/>
            <x v="39"/>
            <x v="103"/>
          </reference>
          <reference field="2" count="1" selected="0">
            <x v="76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5" firstHeaderRow="0" firstDataRow="1" firstDataCol="1" rowPageCount="1" colPageCount="1"/>
  <pivotFields count="8">
    <pivotField axis="axisPage" showAll="0">
      <items count="1393">
        <item x="0"/>
        <item x="1"/>
        <item x="2"/>
        <item x="4"/>
        <item x="5"/>
        <item x="7"/>
        <item x="8"/>
        <item x="9"/>
        <item m="1" x="1244"/>
        <item x="10"/>
        <item x="11"/>
        <item m="1" x="1248"/>
        <item x="12"/>
        <item x="13"/>
        <item x="14"/>
        <item x="16"/>
        <item x="18"/>
        <item x="3"/>
        <item x="6"/>
        <item x="17"/>
        <item x="15"/>
        <item m="1" x="1250"/>
        <item m="1" x="1249"/>
        <item x="21"/>
        <item x="19"/>
        <item x="23"/>
        <item m="1" x="1251"/>
        <item x="24"/>
        <item x="20"/>
        <item x="28"/>
        <item m="1" x="1252"/>
        <item x="22"/>
        <item x="39"/>
        <item x="25"/>
        <item x="29"/>
        <item x="35"/>
        <item x="26"/>
        <item x="27"/>
        <item x="38"/>
        <item x="30"/>
        <item x="31"/>
        <item x="32"/>
        <item m="1" x="1253"/>
        <item x="37"/>
        <item m="1" x="1254"/>
        <item m="1" x="1255"/>
        <item x="44"/>
        <item x="34"/>
        <item x="40"/>
        <item x="33"/>
        <item x="36"/>
        <item x="60"/>
        <item x="42"/>
        <item m="1" x="1257"/>
        <item x="41"/>
        <item x="47"/>
        <item x="43"/>
        <item m="1" x="1256"/>
        <item x="50"/>
        <item x="45"/>
        <item x="46"/>
        <item x="52"/>
        <item m="1" x="1258"/>
        <item x="53"/>
        <item x="56"/>
        <item x="49"/>
        <item x="48"/>
        <item m="1" x="1259"/>
        <item x="51"/>
        <item m="1" x="1260"/>
        <item x="54"/>
        <item x="55"/>
        <item x="62"/>
        <item x="57"/>
        <item x="58"/>
        <item x="59"/>
        <item x="61"/>
        <item x="63"/>
        <item x="64"/>
        <item x="65"/>
        <item x="66"/>
        <item x="67"/>
        <item x="68"/>
        <item m="1" x="1261"/>
        <item m="1" x="1262"/>
        <item x="69"/>
        <item x="70"/>
        <item x="76"/>
        <item m="1" x="1263"/>
        <item m="1" x="1264"/>
        <item m="1" x="1265"/>
        <item x="71"/>
        <item x="72"/>
        <item x="73"/>
        <item x="74"/>
        <item x="75"/>
        <item x="77"/>
        <item x="78"/>
        <item x="79"/>
        <item m="1" x="1266"/>
        <item x="87"/>
        <item x="80"/>
        <item m="1" x="1267"/>
        <item x="81"/>
        <item x="82"/>
        <item x="83"/>
        <item x="84"/>
        <item x="85"/>
        <item x="86"/>
        <item x="88"/>
        <item x="89"/>
        <item x="90"/>
        <item x="91"/>
        <item m="1" x="1268"/>
        <item x="92"/>
        <item x="93"/>
        <item x="94"/>
        <item x="95"/>
        <item m="1" x="1269"/>
        <item x="96"/>
        <item m="1" x="1270"/>
        <item x="97"/>
        <item x="104"/>
        <item x="98"/>
        <item x="109"/>
        <item x="99"/>
        <item x="100"/>
        <item x="101"/>
        <item x="102"/>
        <item x="103"/>
        <item x="105"/>
        <item x="106"/>
        <item x="107"/>
        <item x="108"/>
        <item x="110"/>
        <item x="111"/>
        <item m="1" x="127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2"/>
        <item m="1" x="1273"/>
        <item x="140"/>
        <item x="166"/>
        <item x="145"/>
        <item x="142"/>
        <item x="190"/>
        <item x="143"/>
        <item m="1" x="127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5"/>
        <item x="178"/>
        <item x="179"/>
        <item x="180"/>
        <item x="181"/>
        <item x="141"/>
        <item x="154"/>
        <item x="168"/>
        <item x="182"/>
        <item x="184"/>
        <item x="216"/>
        <item m="1" x="1276"/>
        <item x="186"/>
        <item x="185"/>
        <item x="187"/>
        <item x="188"/>
        <item x="191"/>
        <item x="192"/>
        <item x="193"/>
        <item x="194"/>
        <item x="195"/>
        <item x="196"/>
        <item x="197"/>
        <item x="199"/>
        <item x="200"/>
        <item x="201"/>
        <item m="1" x="1356"/>
        <item m="1" x="1357"/>
        <item m="1" x="1381"/>
        <item m="1" x="1310"/>
        <item x="204"/>
        <item x="202"/>
        <item x="203"/>
        <item x="205"/>
        <item x="206"/>
        <item x="183"/>
        <item x="207"/>
        <item x="208"/>
        <item x="209"/>
        <item x="210"/>
        <item x="211"/>
        <item m="1" x="1311"/>
        <item m="1" x="1312"/>
        <item m="1" x="1313"/>
        <item m="1" x="1314"/>
        <item x="222"/>
        <item x="212"/>
        <item x="213"/>
        <item x="214"/>
        <item x="215"/>
        <item x="217"/>
        <item m="1" x="1382"/>
        <item x="218"/>
        <item x="219"/>
        <item x="220"/>
        <item m="1" x="1277"/>
        <item m="1" x="1278"/>
        <item x="221"/>
        <item x="223"/>
        <item x="224"/>
        <item x="228"/>
        <item x="229"/>
        <item x="230"/>
        <item x="231"/>
        <item x="232"/>
        <item x="233"/>
        <item x="234"/>
        <item x="235"/>
        <item x="241"/>
        <item x="236"/>
        <item x="237"/>
        <item x="238"/>
        <item x="239"/>
        <item x="240"/>
        <item x="242"/>
        <item x="243"/>
        <item m="1" x="1279"/>
        <item x="244"/>
        <item x="245"/>
        <item m="1" x="136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5"/>
        <item x="373"/>
        <item x="114"/>
        <item x="279"/>
        <item x="280"/>
        <item x="226"/>
        <item m="1" x="1280"/>
        <item x="281"/>
        <item x="282"/>
        <item m="1" x="1370"/>
        <item x="283"/>
        <item x="284"/>
        <item x="285"/>
        <item x="286"/>
        <item x="287"/>
        <item x="288"/>
        <item x="135"/>
        <item x="289"/>
        <item x="290"/>
        <item x="291"/>
        <item x="292"/>
        <item x="293"/>
        <item x="294"/>
        <item x="295"/>
        <item x="296"/>
        <item x="370"/>
        <item x="297"/>
        <item x="298"/>
        <item x="299"/>
        <item x="300"/>
        <item x="301"/>
        <item m="1" x="1375"/>
        <item x="303"/>
        <item x="302"/>
        <item x="304"/>
        <item m="1" x="1366"/>
        <item x="312"/>
        <item x="309"/>
        <item x="308"/>
        <item m="1" x="1388"/>
        <item x="305"/>
        <item x="311"/>
        <item x="306"/>
        <item x="307"/>
        <item x="227"/>
        <item x="310"/>
        <item x="313"/>
        <item x="314"/>
        <item x="315"/>
        <item x="316"/>
        <item x="321"/>
        <item x="317"/>
        <item x="318"/>
        <item x="320"/>
        <item x="319"/>
        <item x="322"/>
        <item x="323"/>
        <item x="324"/>
        <item x="325"/>
        <item x="326"/>
        <item x="327"/>
        <item x="328"/>
        <item m="1" x="1316"/>
        <item x="329"/>
        <item x="330"/>
        <item x="331"/>
        <item x="332"/>
        <item x="333"/>
        <item x="334"/>
        <item m="1" x="1306"/>
        <item m="1" x="1307"/>
        <item m="1" x="1308"/>
        <item m="1" x="1309"/>
        <item m="1" x="1369"/>
        <item x="336"/>
        <item x="335"/>
        <item x="337"/>
        <item x="338"/>
        <item x="339"/>
        <item x="351"/>
        <item x="340"/>
        <item x="341"/>
        <item x="342"/>
        <item m="1" x="1281"/>
        <item x="343"/>
        <item x="344"/>
        <item x="345"/>
        <item x="346"/>
        <item x="361"/>
        <item x="347"/>
        <item x="348"/>
        <item x="349"/>
        <item x="350"/>
        <item x="355"/>
        <item x="352"/>
        <item x="354"/>
        <item x="353"/>
        <item x="371"/>
        <item x="362"/>
        <item x="356"/>
        <item x="357"/>
        <item x="358"/>
        <item x="359"/>
        <item x="360"/>
        <item m="1" x="1282"/>
        <item x="363"/>
        <item x="364"/>
        <item x="365"/>
        <item x="366"/>
        <item x="367"/>
        <item x="368"/>
        <item x="369"/>
        <item m="1" x="1283"/>
        <item m="1" x="1376"/>
        <item m="1" x="1377"/>
        <item x="372"/>
        <item x="374"/>
        <item m="1" x="1284"/>
        <item x="378"/>
        <item x="381"/>
        <item x="375"/>
        <item x="376"/>
        <item x="377"/>
        <item m="1" x="1285"/>
        <item x="379"/>
        <item x="380"/>
        <item x="382"/>
        <item x="383"/>
        <item x="384"/>
        <item x="385"/>
        <item m="1" x="1383"/>
        <item m="1" x="1378"/>
        <item x="386"/>
        <item x="387"/>
        <item x="388"/>
        <item m="1" x="1286"/>
        <item m="1" x="1287"/>
        <item x="389"/>
        <item x="390"/>
        <item x="393"/>
        <item x="391"/>
        <item x="392"/>
        <item x="394"/>
        <item x="395"/>
        <item x="396"/>
        <item x="397"/>
        <item x="398"/>
        <item x="399"/>
        <item m="1" x="1288"/>
        <item x="400"/>
        <item x="401"/>
        <item x="402"/>
        <item x="403"/>
        <item x="404"/>
        <item x="405"/>
        <item m="1" x="1289"/>
        <item x="406"/>
        <item x="407"/>
        <item x="409"/>
        <item x="410"/>
        <item x="411"/>
        <item x="412"/>
        <item m="1" x="1317"/>
        <item x="413"/>
        <item x="414"/>
        <item x="415"/>
        <item x="408"/>
        <item x="416"/>
        <item m="1" x="1390"/>
        <item x="421"/>
        <item m="1" x="1361"/>
        <item x="417"/>
        <item x="418"/>
        <item x="420"/>
        <item m="1" x="1384"/>
        <item x="419"/>
        <item m="1" x="1318"/>
        <item x="422"/>
        <item x="423"/>
        <item x="424"/>
        <item x="425"/>
        <item x="426"/>
        <item x="427"/>
        <item x="428"/>
        <item x="429"/>
        <item x="430"/>
        <item x="431"/>
        <item x="432"/>
        <item x="433"/>
        <item x="434"/>
        <item x="435"/>
        <item x="436"/>
        <item x="437"/>
        <item x="438"/>
        <item x="439"/>
        <item x="440"/>
        <item x="441"/>
        <item x="442"/>
        <item x="443"/>
        <item m="1" x="1372"/>
        <item x="444"/>
        <item x="445"/>
        <item x="446"/>
        <item m="1" x="1371"/>
        <item x="447"/>
        <item m="1" x="1374"/>
        <item x="448"/>
        <item m="1" x="1386"/>
        <item x="449"/>
        <item x="450"/>
        <item m="1" x="1290"/>
        <item x="451"/>
        <item x="452"/>
        <item x="453"/>
        <item x="454"/>
        <item x="455"/>
        <item m="1" x="1319"/>
        <item x="456"/>
        <item x="457"/>
        <item x="458"/>
        <item x="459"/>
        <item x="460"/>
        <item x="461"/>
        <item x="462"/>
        <item m="1" x="1291"/>
        <item x="463"/>
        <item x="464"/>
        <item x="465"/>
        <item x="466"/>
        <item x="467"/>
        <item x="468"/>
        <item x="469"/>
        <item x="470"/>
        <item x="471"/>
        <item x="472"/>
        <item m="1" x="1340"/>
        <item x="473"/>
        <item x="474"/>
        <item x="475"/>
        <item x="476"/>
        <item x="477"/>
        <item m="1" x="1341"/>
        <item x="478"/>
        <item x="479"/>
        <item x="480"/>
        <item x="481"/>
        <item m="1" x="1320"/>
        <item x="482"/>
        <item x="483"/>
        <item x="484"/>
        <item x="485"/>
        <item x="486"/>
        <item x="487"/>
        <item x="488"/>
        <item x="489"/>
        <item x="490"/>
        <item x="491"/>
        <item x="492"/>
        <item x="493"/>
        <item x="494"/>
        <item x="495"/>
        <item x="496"/>
        <item m="1" x="1301"/>
        <item x="498"/>
        <item x="497"/>
        <item x="499"/>
        <item x="500"/>
        <item x="501"/>
        <item x="502"/>
        <item x="503"/>
        <item m="1" x="1302"/>
        <item x="505"/>
        <item x="506"/>
        <item x="507"/>
        <item x="508"/>
        <item x="509"/>
        <item x="510"/>
        <item x="511"/>
        <item m="1" x="1321"/>
        <item m="1" x="1322"/>
        <item m="1" x="1323"/>
        <item m="1" x="1324"/>
        <item m="1" x="1325"/>
        <item x="512"/>
        <item x="513"/>
        <item x="514"/>
        <item x="515"/>
        <item x="516"/>
        <item x="517"/>
        <item x="518"/>
        <item x="519"/>
        <item x="520"/>
        <item x="521"/>
        <item x="522"/>
        <item x="523"/>
        <item x="524"/>
        <item x="525"/>
        <item x="526"/>
        <item x="527"/>
        <item x="528"/>
        <item x="529"/>
        <item x="530"/>
        <item x="531"/>
        <item x="532"/>
        <item m="1" x="1326"/>
        <item x="538"/>
        <item x="533"/>
        <item x="534"/>
        <item x="535"/>
        <item x="536"/>
        <item x="537"/>
        <item x="542"/>
        <item x="539"/>
        <item x="540"/>
        <item x="541"/>
        <item x="543"/>
        <item x="544"/>
        <item x="545"/>
        <item x="546"/>
        <item x="547"/>
        <item x="549"/>
        <item x="550"/>
        <item x="551"/>
        <item x="552"/>
        <item x="553"/>
        <item x="554"/>
        <item x="555"/>
        <item m="1" x="134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3"/>
        <item x="607"/>
        <item x="611"/>
        <item x="612"/>
        <item x="613"/>
        <item x="614"/>
        <item x="608"/>
        <item x="609"/>
        <item x="610"/>
        <item x="615"/>
        <item x="616"/>
        <item m="1" x="1344"/>
        <item x="617"/>
        <item x="618"/>
        <item m="1" x="1345"/>
        <item x="619"/>
        <item x="620"/>
        <item x="621"/>
        <item m="1" x="1346"/>
        <item x="622"/>
        <item m="1" x="1347"/>
        <item x="624"/>
        <item x="623"/>
        <item x="625"/>
        <item x="627"/>
        <item x="629"/>
        <item x="630"/>
        <item x="631"/>
        <item x="632"/>
        <item x="633"/>
        <item x="634"/>
        <item m="1" x="1327"/>
        <item x="648"/>
        <item x="635"/>
        <item m="1" x="1303"/>
        <item m="1" x="1328"/>
        <item x="636"/>
        <item x="637"/>
        <item x="626"/>
        <item x="641"/>
        <item x="642"/>
        <item x="643"/>
        <item m="1" x="1329"/>
        <item x="628"/>
        <item x="644"/>
        <item x="645"/>
        <item x="646"/>
        <item m="1" x="1292"/>
        <item x="647"/>
        <item x="649"/>
        <item x="650"/>
        <item x="640"/>
        <item x="651"/>
        <item x="652"/>
        <item m="1" x="1380"/>
        <item x="653"/>
        <item m="1" x="1348"/>
        <item m="1" x="1349"/>
        <item m="1" x="1330"/>
        <item x="654"/>
        <item m="1" x="1331"/>
        <item x="655"/>
        <item x="656"/>
        <item x="657"/>
        <item x="658"/>
        <item x="659"/>
        <item x="639"/>
        <item x="660"/>
        <item x="662"/>
        <item x="665"/>
        <item x="663"/>
        <item x="664"/>
        <item x="638"/>
        <item x="661"/>
        <item x="666"/>
        <item x="667"/>
        <item x="668"/>
        <item x="669"/>
        <item x="670"/>
        <item x="671"/>
        <item x="672"/>
        <item x="673"/>
        <item x="674"/>
        <item m="1" x="1293"/>
        <item x="675"/>
        <item m="1" x="1294"/>
        <item x="679"/>
        <item x="676"/>
        <item x="677"/>
        <item x="678"/>
        <item x="680"/>
        <item m="1" x="1363"/>
        <item x="682"/>
        <item x="681"/>
        <item x="683"/>
        <item x="684"/>
        <item x="685"/>
        <item x="686"/>
        <item x="687"/>
        <item x="688"/>
        <item x="697"/>
        <item x="689"/>
        <item x="690"/>
        <item x="691"/>
        <item x="705"/>
        <item x="700"/>
        <item x="692"/>
        <item x="693"/>
        <item x="694"/>
        <item m="1" x="1365"/>
        <item x="695"/>
        <item x="696"/>
        <item x="698"/>
        <item x="699"/>
        <item x="701"/>
        <item m="1" x="1297"/>
        <item x="702"/>
        <item x="706"/>
        <item x="703"/>
        <item x="704"/>
        <item x="707"/>
        <item x="717"/>
        <item x="709"/>
        <item x="710"/>
        <item x="711"/>
        <item x="712"/>
        <item x="713"/>
        <item x="714"/>
        <item x="715"/>
        <item x="716"/>
        <item m="1" x="1332"/>
        <item x="718"/>
        <item x="719"/>
        <item x="720"/>
        <item m="1" x="1295"/>
        <item m="1" x="1296"/>
        <item m="1" x="1298"/>
        <item x="726"/>
        <item x="721"/>
        <item x="722"/>
        <item x="723"/>
        <item x="724"/>
        <item x="725"/>
        <item x="727"/>
        <item x="758"/>
        <item x="728"/>
        <item x="729"/>
        <item x="730"/>
        <item m="1" x="1379"/>
        <item m="1" x="1359"/>
        <item x="731"/>
        <item x="732"/>
        <item x="733"/>
        <item m="1" x="1368"/>
        <item x="734"/>
        <item x="735"/>
        <item x="736"/>
        <item x="737"/>
        <item x="738"/>
        <item x="739"/>
        <item x="740"/>
        <item x="741"/>
        <item x="742"/>
        <item x="765"/>
        <item x="743"/>
        <item x="744"/>
        <item x="745"/>
        <item x="746"/>
        <item x="753"/>
        <item x="747"/>
        <item m="1" x="1299"/>
        <item x="748"/>
        <item x="749"/>
        <item x="750"/>
        <item x="751"/>
        <item x="767"/>
        <item x="752"/>
        <item x="754"/>
        <item x="755"/>
        <item x="756"/>
        <item x="757"/>
        <item m="1" x="1333"/>
        <item x="759"/>
        <item m="1" x="1350"/>
        <item x="760"/>
        <item m="1" x="1334"/>
        <item x="761"/>
        <item x="762"/>
        <item m="1" x="1360"/>
        <item x="763"/>
        <item m="1" x="1358"/>
        <item x="764"/>
        <item x="766"/>
        <item x="768"/>
        <item m="1" x="1355"/>
        <item x="769"/>
        <item x="770"/>
        <item x="771"/>
        <item x="772"/>
        <item x="773"/>
        <item x="774"/>
        <item x="775"/>
        <item x="776"/>
        <item x="777"/>
        <item x="778"/>
        <item x="779"/>
        <item x="780"/>
        <item x="781"/>
        <item x="782"/>
        <item x="783"/>
        <item x="784"/>
        <item x="785"/>
        <item x="786"/>
        <item x="787"/>
        <item x="788"/>
        <item x="789"/>
        <item x="790"/>
        <item x="791"/>
        <item m="1" x="1335"/>
        <item x="792"/>
        <item m="1" x="1336"/>
        <item x="793"/>
        <item x="799"/>
        <item x="794"/>
        <item x="795"/>
        <item x="796"/>
        <item x="797"/>
        <item x="798"/>
        <item x="800"/>
        <item x="802"/>
        <item x="801"/>
        <item m="1" x="1337"/>
        <item x="803"/>
        <item x="804"/>
        <item x="805"/>
        <item x="809"/>
        <item x="811"/>
        <item x="810"/>
        <item m="1" x="1364"/>
        <item x="813"/>
        <item x="808"/>
        <item m="1" x="1362"/>
        <item x="820"/>
        <item m="1" x="1387"/>
        <item x="812"/>
        <item x="814"/>
        <item x="816"/>
        <item x="817"/>
        <item x="806"/>
        <item x="815"/>
        <item x="818"/>
        <item m="1" x="1304"/>
        <item x="822"/>
        <item x="823"/>
        <item m="1" x="1351"/>
        <item x="825"/>
        <item x="830"/>
        <item x="828"/>
        <item x="824"/>
        <item x="829"/>
        <item x="834"/>
        <item x="832"/>
        <item x="833"/>
        <item x="831"/>
        <item x="708"/>
        <item x="838"/>
        <item x="839"/>
        <item x="836"/>
        <item x="841"/>
        <item x="842"/>
        <item x="843"/>
        <item m="1" x="1385"/>
        <item x="835"/>
        <item m="1" x="1373"/>
        <item m="1" x="1305"/>
        <item x="821"/>
        <item x="837"/>
        <item x="840"/>
        <item x="847"/>
        <item x="846"/>
        <item x="848"/>
        <item x="845"/>
        <item m="1" x="1352"/>
        <item x="850"/>
        <item x="849"/>
        <item x="844"/>
        <item m="1" x="1389"/>
        <item x="851"/>
        <item x="853"/>
        <item x="854"/>
        <item x="855"/>
        <item x="857"/>
        <item x="858"/>
        <item x="852"/>
        <item x="859"/>
        <item x="860"/>
        <item x="807"/>
        <item x="819"/>
        <item x="856"/>
        <item x="827"/>
        <item x="861"/>
        <item x="863"/>
        <item x="862"/>
        <item x="864"/>
        <item x="865"/>
        <item x="866"/>
        <item x="869"/>
        <item x="867"/>
        <item x="868"/>
        <item x="871"/>
        <item x="872"/>
        <item x="873"/>
        <item x="875"/>
        <item m="1" x="1353"/>
        <item x="874"/>
        <item x="878"/>
        <item x="880"/>
        <item x="879"/>
        <item x="877"/>
        <item x="881"/>
        <item x="882"/>
        <item x="884"/>
        <item m="1" x="1354"/>
        <item x="876"/>
        <item x="883"/>
        <item x="885"/>
        <item x="887"/>
        <item x="888"/>
        <item x="886"/>
        <item x="826"/>
        <item x="889"/>
        <item x="890"/>
        <item x="891"/>
        <item x="892"/>
        <item m="1" x="1300"/>
        <item x="893"/>
        <item x="894"/>
        <item x="895"/>
        <item x="899"/>
        <item x="897"/>
        <item x="901"/>
        <item x="896"/>
        <item x="898"/>
        <item x="903"/>
        <item x="904"/>
        <item x="905"/>
        <item x="906"/>
        <item x="902"/>
        <item x="900"/>
        <item x="907"/>
        <item x="870"/>
        <item m="1" x="1338"/>
        <item x="909"/>
        <item x="908"/>
        <item x="910"/>
        <item m="1" x="133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9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8"/>
        <item x="1154"/>
        <item x="1152"/>
        <item x="1157"/>
        <item x="1156"/>
        <item x="1160"/>
        <item m="1" x="124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6"/>
        <item m="1" x="1243"/>
        <item m="1" x="1247"/>
        <item m="1" x="1239"/>
        <item m="1" x="1240"/>
        <item x="1209"/>
        <item x="1212"/>
        <item x="1204"/>
        <item x="1208"/>
        <item x="1210"/>
        <item x="1207"/>
        <item x="1203"/>
        <item x="1205"/>
        <item x="1213"/>
        <item x="1214"/>
        <item x="1206"/>
        <item x="1211"/>
        <item m="1" x="1241"/>
        <item x="1216"/>
        <item x="1220"/>
        <item x="1221"/>
        <item x="1223"/>
        <item m="1" x="1242"/>
        <item x="1218"/>
        <item x="1219"/>
        <item x="1222"/>
        <item x="1217"/>
        <item x="1226"/>
        <item x="1225"/>
        <item x="1228"/>
        <item x="1224"/>
        <item x="1227"/>
        <item x="1215"/>
        <item x="1230"/>
        <item x="1229"/>
        <item x="1231"/>
        <item x="1232"/>
        <item x="1233"/>
        <item x="1234"/>
        <item x="1235"/>
        <item x="1236"/>
        <item x="1237"/>
        <item t="default"/>
      </items>
    </pivotField>
    <pivotField axis="axisRow" showAll="0" sortType="descending">
      <items count="155">
        <item sd="0" x="48"/>
        <item sd="0" x="50"/>
        <item sd="0" x="39"/>
        <item sd="0" x="37"/>
        <item sd="0" x="40"/>
        <item sd="0" x="0"/>
        <item sd="0" x="24"/>
        <item sd="0" x="34"/>
        <item sd="0" x="31"/>
        <item sd="0" x="20"/>
        <item sd="0" x="25"/>
        <item sd="0" x="29"/>
        <item sd="0" x="16"/>
        <item sd="0" m="1" x="13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8"/>
        <item sd="0" x="45"/>
        <item sd="0" x="42"/>
        <item sd="0" m="1" x="138"/>
        <item sd="0" x="44"/>
        <item sd="0" x="47"/>
        <item sd="0" x="49"/>
        <item sd="0" m="1" x="139"/>
        <item sd="0" x="27"/>
        <item sd="0" x="52"/>
        <item sd="0" x="51"/>
        <item sd="0" x="53"/>
        <item sd="0" x="54"/>
        <item sd="0" x="55"/>
        <item sd="0" x="56"/>
        <item sd="0" x="57"/>
        <item sd="0" x="58"/>
        <item sd="0" x="59"/>
        <item sd="0" x="60"/>
        <item sd="0" x="61"/>
        <item sd="0" x="62"/>
        <item sd="0" x="63"/>
        <item sd="0" x="64"/>
        <item sd="0" x="65"/>
        <item sd="0" x="66"/>
        <item sd="0" x="70"/>
        <item sd="0" m="1" x="142"/>
        <item sd="0" x="67"/>
        <item sd="0" x="69"/>
        <item sd="0" m="1" x="137"/>
        <item sd="0" x="71"/>
        <item sd="0" x="72"/>
        <item sd="0" x="73"/>
        <item sd="0" m="1" x="145"/>
        <item sd="0" m="1" x="153"/>
        <item sd="0" m="1" x="147"/>
        <item sd="0" x="77"/>
        <item sd="0" x="76"/>
        <item sd="0" x="82"/>
        <item sd="0" x="74"/>
        <item sd="0" x="75"/>
        <item sd="0" x="68"/>
        <item sd="0" x="78"/>
        <item sd="0" x="79"/>
        <item sd="0" m="1" x="144"/>
        <item sd="0" x="80"/>
        <item sd="0" x="81"/>
        <item sd="0" m="1" x="146"/>
        <item sd="0" x="83"/>
        <item sd="0" x="86"/>
        <item sd="0" x="84"/>
        <item sd="0" x="85"/>
        <item sd="0" x="87"/>
        <item sd="0" x="89"/>
        <item sd="0" x="90"/>
        <item sd="0" x="91"/>
        <item sd="0" x="92"/>
        <item sd="0" x="93"/>
        <item sd="0" x="94"/>
        <item sd="0" x="95"/>
        <item sd="0" x="96"/>
        <item sd="0" m="1" x="150"/>
        <item sd="0" m="1" x="151"/>
        <item sd="0" m="1" x="141"/>
        <item sd="0" x="97"/>
        <item sd="0" x="100"/>
        <item sd="0" m="1" x="149"/>
        <item sd="0" x="101"/>
        <item sd="0" x="110"/>
        <item sd="0" x="106"/>
        <item sd="0" x="88"/>
        <item sd="0" x="102"/>
        <item sd="0" x="112"/>
        <item sd="0" x="113"/>
        <item sd="0" m="1" x="152"/>
        <item sd="0" x="108"/>
        <item sd="0" x="115"/>
        <item sd="0" m="1" x="143"/>
        <item sd="0" x="116"/>
        <item sd="0" x="98"/>
        <item sd="0" x="99"/>
        <item sd="0" x="103"/>
        <item sd="0" x="114"/>
        <item sd="0" x="107"/>
        <item sd="0" x="117"/>
        <item sd="0" x="118"/>
        <item sd="0" x="119"/>
        <item sd="0" x="120"/>
        <item m="1" x="140"/>
        <item sd="0" x="121"/>
        <item sd="0" x="104"/>
        <item sd="0" x="122"/>
        <item x="105"/>
        <item sd="0" x="111"/>
        <item sd="0" x="109"/>
        <item sd="0" m="1" x="135"/>
        <item sd="0" x="123"/>
        <item m="1" x="134"/>
        <item sd="0" x="124"/>
        <item sd="0" x="125"/>
        <item sd="0" x="126"/>
        <item sd="0" x="127"/>
        <item sd="0" x="129"/>
        <item sd="0" x="128"/>
        <item sd="0" x="130"/>
        <item x="132"/>
        <item x="131"/>
        <item x="133"/>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0">
    <i>
      <x v="138"/>
    </i>
    <i r="1">
      <x v="66"/>
    </i>
    <i r="1">
      <x v="33"/>
    </i>
    <i r="1">
      <x v="9"/>
    </i>
    <i r="1">
      <x v="77"/>
    </i>
    <i r="1">
      <x v="11"/>
    </i>
    <i r="1">
      <x v="74"/>
    </i>
    <i r="1">
      <x v="73"/>
    </i>
    <i r="1">
      <x v="10"/>
    </i>
    <i r="1">
      <x v="75"/>
    </i>
    <i r="1">
      <x v="52"/>
    </i>
    <i r="1">
      <x v="4"/>
    </i>
    <i r="1">
      <x v="44"/>
    </i>
    <i>
      <x v="129"/>
    </i>
    <i>
      <x v="117"/>
    </i>
    <i>
      <x v="121"/>
    </i>
    <i>
      <x v="142"/>
    </i>
    <i>
      <x v="101"/>
    </i>
    <i>
      <x v="132"/>
    </i>
    <i>
      <x v="145"/>
    </i>
    <i>
      <x v="122"/>
    </i>
    <i>
      <x v="127"/>
    </i>
    <i>
      <x v="146"/>
    </i>
    <i>
      <x v="118"/>
    </i>
    <i>
      <x v="152"/>
    </i>
    <i r="1">
      <x v="7"/>
    </i>
    <i>
      <x v="125"/>
    </i>
    <i>
      <x v="137"/>
    </i>
    <i>
      <x v="147"/>
    </i>
    <i>
      <x v="144"/>
    </i>
    <i>
      <x v="149"/>
    </i>
    <i>
      <x v="140"/>
    </i>
    <i>
      <x v="104"/>
    </i>
    <i>
      <x v="22"/>
    </i>
    <i>
      <x v="100"/>
    </i>
    <i>
      <x v="105"/>
    </i>
    <i>
      <x v="115"/>
    </i>
    <i>
      <x v="119"/>
    </i>
    <i>
      <x v="26"/>
    </i>
    <i>
      <x v="88"/>
    </i>
    <i>
      <x v="17"/>
    </i>
    <i>
      <x v="28"/>
    </i>
    <i>
      <x v="98"/>
    </i>
    <i>
      <x v="29"/>
    </i>
    <i>
      <x v="136"/>
    </i>
    <i>
      <x v="30"/>
    </i>
    <i>
      <x v="84"/>
    </i>
    <i>
      <x v="31"/>
    </i>
    <i>
      <x v="94"/>
    </i>
    <i>
      <x v="32"/>
    </i>
    <i>
      <x v="102"/>
    </i>
    <i>
      <x v="25"/>
    </i>
    <i>
      <x v="8"/>
    </i>
    <i>
      <x v="33"/>
    </i>
    <i>
      <x v="10"/>
    </i>
    <i>
      <x v="34"/>
    </i>
    <i>
      <x v="20"/>
    </i>
    <i>
      <x v="35"/>
    </i>
    <i>
      <x v="82"/>
    </i>
    <i>
      <x v="36"/>
    </i>
    <i>
      <x v="86"/>
    </i>
    <i>
      <x v="37"/>
    </i>
    <i>
      <x v="91"/>
    </i>
    <i>
      <x v="38"/>
    </i>
    <i>
      <x v="96"/>
    </i>
    <i>
      <x v="39"/>
    </i>
    <i>
      <x v="23"/>
    </i>
    <i>
      <x v="40"/>
    </i>
    <i>
      <x v="113"/>
    </i>
    <i>
      <x v="41"/>
    </i>
    <i>
      <x v="4"/>
    </i>
    <i>
      <x v="42"/>
    </i>
    <i>
      <x v="7"/>
    </i>
    <i>
      <x v="43"/>
    </i>
    <i>
      <x v="9"/>
    </i>
    <i>
      <x v="44"/>
    </i>
    <i>
      <x v="133"/>
    </i>
    <i>
      <x v="45"/>
    </i>
    <i>
      <x v="14"/>
    </i>
    <i>
      <x v="47"/>
    </i>
    <i>
      <x v="18"/>
    </i>
    <i>
      <x v="48"/>
    </i>
    <i>
      <x v="78"/>
    </i>
    <i>
      <x v="50"/>
    </i>
    <i>
      <x v="83"/>
    </i>
    <i>
      <x v="51"/>
    </i>
    <i>
      <x v="85"/>
    </i>
    <i>
      <x v="52"/>
    </i>
    <i>
      <x v="87"/>
    </i>
    <i>
      <x v="54"/>
    </i>
    <i>
      <x v="89"/>
    </i>
    <i>
      <x v="55"/>
    </i>
    <i>
      <x v="92"/>
    </i>
    <i>
      <x v="56"/>
    </i>
    <i>
      <x v="95"/>
    </i>
    <i>
      <x v="57"/>
    </i>
    <i>
      <x v="97"/>
    </i>
    <i>
      <x v="58"/>
    </i>
    <i>
      <x v="99"/>
    </i>
    <i>
      <x v="103"/>
    </i>
    <i>
      <x v="3"/>
    </i>
    <i>
      <x v="21"/>
    </i>
    <i>
      <x v="24"/>
    </i>
    <i>
      <x v="110"/>
    </i>
    <i>
      <x v="59"/>
    </i>
    <i>
      <x v="106"/>
    </i>
    <i>
      <x v="60"/>
    </i>
    <i>
      <x v="111"/>
    </i>
    <i>
      <x v="61"/>
    </i>
    <i>
      <x v="114"/>
    </i>
    <i>
      <x v="62"/>
    </i>
    <i>
      <x v="116"/>
    </i>
    <i>
      <x v="63"/>
    </i>
    <i>
      <x v="5"/>
    </i>
    <i>
      <x v="64"/>
    </i>
    <i>
      <x v="6"/>
    </i>
    <i>
      <x v="65"/>
    </i>
    <i>
      <x v="124"/>
    </i>
    <i>
      <x v="66"/>
    </i>
    <i>
      <x v="126"/>
    </i>
    <i>
      <x v="1"/>
    </i>
    <i>
      <x v="128"/>
    </i>
    <i>
      <x v="130"/>
    </i>
    <i>
      <x v="19"/>
    </i>
    <i>
      <x v="131"/>
    </i>
    <i>
      <x v="11"/>
    </i>
    <i>
      <x v="2"/>
    </i>
    <i>
      <x v="135"/>
    </i>
    <i>
      <x/>
    </i>
    <i>
      <x v="12"/>
    </i>
    <i>
      <x v="71"/>
    </i>
    <i>
      <x v="139"/>
    </i>
    <i>
      <x v="73"/>
    </i>
    <i>
      <x v="15"/>
    </i>
    <i>
      <x v="74"/>
    </i>
    <i>
      <x v="16"/>
    </i>
    <i>
      <x v="76"/>
    </i>
    <i>
      <x v="77"/>
    </i>
    <i>
      <x v="67"/>
    </i>
    <i>
      <x v="151"/>
    </i>
    <i r="1">
      <x v="52"/>
    </i>
    <i>
      <x v="68"/>
    </i>
    <i>
      <x v="69"/>
    </i>
    <i>
      <x v="70"/>
    </i>
    <i>
      <x v="148"/>
    </i>
    <i>
      <x v="153"/>
    </i>
    <i r="1">
      <x v="9"/>
    </i>
    <i>
      <x v="150"/>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45482</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046"/>
  <sheetViews>
    <sheetView tabSelected="1" zoomScale="140" zoomScaleNormal="140" workbookViewId="0">
      <pane ySplit="1" topLeftCell="A20029" activePane="bottomLeft" state="frozen"/>
      <selection pane="bottomLeft" activeCell="D20047" sqref="D2004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10858</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x14ac:dyDescent="0.2">
      <c r="A569" s="16">
        <v>42459</v>
      </c>
      <c r="B569" s="40" t="s">
        <v>40</v>
      </c>
      <c r="C569" s="40" t="s">
        <v>219</v>
      </c>
      <c r="D569" s="107" t="s">
        <v>575</v>
      </c>
      <c r="E569" s="41">
        <v>6200</v>
      </c>
      <c r="G569" s="41">
        <f t="shared" si="9"/>
        <v>-6200</v>
      </c>
      <c r="H569" s="48" t="s">
        <v>836</v>
      </c>
    </row>
    <row r="570" spans="1:8"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x14ac:dyDescent="0.2">
      <c r="A642" s="16">
        <v>42465</v>
      </c>
      <c r="B642" s="40" t="s">
        <v>16</v>
      </c>
      <c r="C642" s="40" t="s">
        <v>1229</v>
      </c>
      <c r="D642" s="107" t="s">
        <v>146</v>
      </c>
      <c r="E642" s="41">
        <v>19847</v>
      </c>
      <c r="G642" s="41">
        <f t="shared" si="11"/>
        <v>-19847</v>
      </c>
      <c r="H642" s="48" t="s">
        <v>837</v>
      </c>
    </row>
    <row r="643" spans="1:8"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x14ac:dyDescent="0.2">
      <c r="A842" s="592">
        <v>42493</v>
      </c>
      <c r="B842" s="40" t="s">
        <v>16</v>
      </c>
      <c r="C842" s="40" t="s">
        <v>103</v>
      </c>
      <c r="D842" s="107" t="s">
        <v>778</v>
      </c>
      <c r="E842" s="41">
        <v>2410</v>
      </c>
      <c r="G842" s="41">
        <f t="shared" si="16"/>
        <v>-2410</v>
      </c>
      <c r="H842" s="48" t="s">
        <v>838</v>
      </c>
    </row>
    <row r="843" spans="1:8" x14ac:dyDescent="0.2">
      <c r="A843" s="592">
        <v>42493</v>
      </c>
      <c r="B843" s="40" t="s">
        <v>40</v>
      </c>
      <c r="C843" s="40" t="s">
        <v>220</v>
      </c>
      <c r="D843" s="107" t="s">
        <v>285</v>
      </c>
      <c r="E843" s="41">
        <v>50</v>
      </c>
      <c r="G843" s="41">
        <f t="shared" si="16"/>
        <v>-50</v>
      </c>
      <c r="H843" s="48" t="s">
        <v>838</v>
      </c>
    </row>
    <row r="844" spans="1:8" x14ac:dyDescent="0.2">
      <c r="A844" s="592">
        <v>42493</v>
      </c>
      <c r="B844" s="40" t="s">
        <v>40</v>
      </c>
      <c r="C844" s="40" t="s">
        <v>779</v>
      </c>
      <c r="D844" s="107" t="s">
        <v>780</v>
      </c>
      <c r="E844" s="41">
        <v>1250</v>
      </c>
      <c r="G844" s="41">
        <f t="shared" si="16"/>
        <v>-1250</v>
      </c>
      <c r="H844" s="48" t="s">
        <v>838</v>
      </c>
    </row>
    <row r="845" spans="1:8"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x14ac:dyDescent="0.2">
      <c r="A1002" s="593">
        <v>42516</v>
      </c>
      <c r="B1002" s="40" t="s">
        <v>40</v>
      </c>
      <c r="C1002" s="40" t="s">
        <v>1166</v>
      </c>
      <c r="D1002" s="107" t="s">
        <v>946</v>
      </c>
      <c r="E1002" s="41">
        <v>5000</v>
      </c>
      <c r="G1002" s="41">
        <f t="shared" si="18"/>
        <v>-5000</v>
      </c>
      <c r="H1002" s="48" t="s">
        <v>838</v>
      </c>
    </row>
    <row r="1003" spans="1:8" x14ac:dyDescent="0.2">
      <c r="A1003" s="593">
        <v>42516</v>
      </c>
      <c r="B1003" s="40" t="s">
        <v>40</v>
      </c>
      <c r="C1003" s="40" t="s">
        <v>1166</v>
      </c>
      <c r="D1003" s="107" t="s">
        <v>947</v>
      </c>
      <c r="E1003" s="41">
        <v>35000</v>
      </c>
      <c r="G1003" s="41">
        <f t="shared" si="18"/>
        <v>-35000</v>
      </c>
      <c r="H1003" s="48" t="s">
        <v>838</v>
      </c>
    </row>
    <row r="1004" spans="1:8" x14ac:dyDescent="0.2">
      <c r="A1004" s="593">
        <v>42516</v>
      </c>
      <c r="B1004" s="40" t="s">
        <v>37</v>
      </c>
      <c r="C1004" s="40" t="s">
        <v>911</v>
      </c>
      <c r="D1004" s="107" t="s">
        <v>369</v>
      </c>
      <c r="E1004" s="41">
        <v>5000</v>
      </c>
      <c r="G1004" s="41">
        <f t="shared" si="18"/>
        <v>-5000</v>
      </c>
      <c r="H1004" s="48" t="s">
        <v>838</v>
      </c>
    </row>
    <row r="1005" spans="1:8"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x14ac:dyDescent="0.2">
      <c r="A1012" s="593">
        <v>42517</v>
      </c>
      <c r="B1012" s="40" t="s">
        <v>16</v>
      </c>
      <c r="C1012" s="40" t="s">
        <v>1166</v>
      </c>
      <c r="D1012" s="107" t="s">
        <v>940</v>
      </c>
      <c r="E1012" s="41">
        <v>1000</v>
      </c>
      <c r="G1012" s="41">
        <f t="shared" si="18"/>
        <v>-1000</v>
      </c>
      <c r="H1012" s="48" t="s">
        <v>838</v>
      </c>
    </row>
    <row r="1013" spans="1:8"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x14ac:dyDescent="0.2">
      <c r="A1103" s="594">
        <v>42526</v>
      </c>
      <c r="B1103" s="40" t="s">
        <v>40</v>
      </c>
      <c r="C1103" s="40" t="s">
        <v>1229</v>
      </c>
      <c r="D1103" s="107" t="s">
        <v>1077</v>
      </c>
      <c r="E1103" s="41">
        <v>19573</v>
      </c>
      <c r="G1103" s="41">
        <f t="shared" si="21"/>
        <v>-19573</v>
      </c>
      <c r="H1103" s="48" t="s">
        <v>957</v>
      </c>
    </row>
    <row r="1104" spans="1:8"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x14ac:dyDescent="0.2">
      <c r="A1235" s="594">
        <v>42551</v>
      </c>
      <c r="B1235" s="40" t="s">
        <v>40</v>
      </c>
      <c r="C1235" s="40" t="s">
        <v>814</v>
      </c>
      <c r="D1235" s="107" t="s">
        <v>1082</v>
      </c>
      <c r="E1235" s="41">
        <v>225000</v>
      </c>
      <c r="G1235" s="41">
        <f t="shared" si="23"/>
        <v>-225000</v>
      </c>
      <c r="H1235" s="48" t="s">
        <v>957</v>
      </c>
    </row>
    <row r="1236" spans="1:8" x14ac:dyDescent="0.2">
      <c r="A1236" s="593">
        <v>42551</v>
      </c>
      <c r="B1236" s="40" t="s">
        <v>16</v>
      </c>
      <c r="C1236" s="40" t="s">
        <v>64</v>
      </c>
      <c r="D1236" s="107" t="s">
        <v>1001</v>
      </c>
      <c r="E1236" s="41">
        <v>100</v>
      </c>
      <c r="G1236" s="41">
        <f t="shared" si="23"/>
        <v>-100</v>
      </c>
      <c r="H1236" s="48" t="s">
        <v>957</v>
      </c>
    </row>
    <row r="1237" spans="1:8" x14ac:dyDescent="0.2">
      <c r="A1237" s="594">
        <v>42553</v>
      </c>
      <c r="B1237" s="40" t="s">
        <v>40</v>
      </c>
      <c r="C1237" s="40" t="s">
        <v>250</v>
      </c>
      <c r="D1237" s="107" t="s">
        <v>369</v>
      </c>
      <c r="E1237" s="41">
        <v>50000</v>
      </c>
      <c r="G1237" s="41">
        <f t="shared" si="23"/>
        <v>-50000</v>
      </c>
      <c r="H1237" s="48" t="s">
        <v>1087</v>
      </c>
    </row>
    <row r="1238" spans="1:8"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x14ac:dyDescent="0.2">
      <c r="A1261" s="594">
        <v>42556</v>
      </c>
      <c r="B1261" s="40" t="s">
        <v>40</v>
      </c>
      <c r="C1261" s="40" t="s">
        <v>1229</v>
      </c>
      <c r="D1261" s="107" t="s">
        <v>1080</v>
      </c>
      <c r="E1261" s="41">
        <v>15412</v>
      </c>
      <c r="G1261" s="41">
        <f t="shared" si="23"/>
        <v>-15412</v>
      </c>
      <c r="H1261" s="48" t="s">
        <v>1087</v>
      </c>
    </row>
    <row r="1262" spans="1:8" x14ac:dyDescent="0.2">
      <c r="A1262" s="594">
        <v>42556</v>
      </c>
      <c r="B1262" s="40" t="s">
        <v>16</v>
      </c>
      <c r="C1262" s="40" t="s">
        <v>1229</v>
      </c>
      <c r="D1262" s="107" t="s">
        <v>628</v>
      </c>
      <c r="E1262" s="41">
        <v>15000</v>
      </c>
      <c r="G1262" s="41">
        <f t="shared" si="23"/>
        <v>-15000</v>
      </c>
      <c r="H1262" s="48" t="s">
        <v>1087</v>
      </c>
    </row>
    <row r="1263" spans="1:8"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x14ac:dyDescent="0.2">
      <c r="A1457" s="594">
        <v>42594</v>
      </c>
      <c r="B1457" s="40" t="s">
        <v>40</v>
      </c>
      <c r="C1457" s="40" t="s">
        <v>358</v>
      </c>
      <c r="D1457" s="793"/>
      <c r="E1457" s="41">
        <v>750</v>
      </c>
      <c r="G1457" s="41">
        <f t="shared" si="26"/>
        <v>-750</v>
      </c>
      <c r="H1457" s="48" t="s">
        <v>1088</v>
      </c>
    </row>
    <row r="1458" spans="1:8" x14ac:dyDescent="0.2">
      <c r="A1458" s="594">
        <v>42594</v>
      </c>
      <c r="B1458" s="40" t="s">
        <v>16</v>
      </c>
      <c r="C1458" s="40" t="s">
        <v>772</v>
      </c>
      <c r="D1458" s="107" t="s">
        <v>1265</v>
      </c>
      <c r="E1458" s="41">
        <v>100</v>
      </c>
      <c r="G1458" s="41">
        <f t="shared" si="26"/>
        <v>-100</v>
      </c>
      <c r="H1458" s="48" t="s">
        <v>1088</v>
      </c>
    </row>
    <row r="1459" spans="1:8" x14ac:dyDescent="0.2">
      <c r="A1459" s="594">
        <v>42594</v>
      </c>
      <c r="B1459" s="40" t="s">
        <v>18</v>
      </c>
      <c r="C1459" s="40" t="s">
        <v>371</v>
      </c>
      <c r="D1459" s="107" t="s">
        <v>391</v>
      </c>
      <c r="E1459" s="41">
        <v>1000</v>
      </c>
      <c r="G1459" s="41">
        <f t="shared" si="26"/>
        <v>-1000</v>
      </c>
      <c r="H1459" s="48" t="s">
        <v>1088</v>
      </c>
    </row>
    <row r="1460" spans="1:8" x14ac:dyDescent="0.2">
      <c r="A1460" s="594">
        <v>42594</v>
      </c>
      <c r="B1460" s="40" t="s">
        <v>40</v>
      </c>
      <c r="C1460" s="40" t="s">
        <v>1391</v>
      </c>
      <c r="D1460" s="107" t="s">
        <v>1392</v>
      </c>
      <c r="E1460" s="41">
        <v>1022522</v>
      </c>
      <c r="G1460" s="41">
        <f t="shared" si="26"/>
        <v>-1022522</v>
      </c>
      <c r="H1460" s="48" t="s">
        <v>1088</v>
      </c>
    </row>
    <row r="1461" spans="1:8" x14ac:dyDescent="0.2">
      <c r="A1461" s="594">
        <v>42595</v>
      </c>
      <c r="B1461" s="40" t="s">
        <v>40</v>
      </c>
      <c r="C1461" s="40" t="s">
        <v>111</v>
      </c>
      <c r="D1461" s="107" t="s">
        <v>659</v>
      </c>
      <c r="E1461" s="41">
        <v>10568</v>
      </c>
      <c r="G1461" s="41">
        <f t="shared" si="26"/>
        <v>-10568</v>
      </c>
      <c r="H1461" s="48" t="s">
        <v>1088</v>
      </c>
    </row>
    <row r="1462" spans="1:8"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x14ac:dyDescent="0.2">
      <c r="A1958" s="596">
        <v>42679</v>
      </c>
      <c r="B1958" s="40" t="s">
        <v>25</v>
      </c>
      <c r="C1958" s="40" t="s">
        <v>1229</v>
      </c>
      <c r="D1958" s="128" t="s">
        <v>1544</v>
      </c>
      <c r="E1958" s="57">
        <v>5000</v>
      </c>
      <c r="F1958" s="57"/>
      <c r="G1958" s="57">
        <f t="shared" si="34"/>
        <v>-5000</v>
      </c>
      <c r="H1958" s="94" t="s">
        <v>1576</v>
      </c>
    </row>
    <row r="1959" spans="1:8" x14ac:dyDescent="0.2">
      <c r="A1959" s="596">
        <v>42679</v>
      </c>
      <c r="B1959" s="40" t="s">
        <v>25</v>
      </c>
      <c r="C1959" s="40" t="s">
        <v>1229</v>
      </c>
      <c r="D1959" s="128" t="s">
        <v>1545</v>
      </c>
      <c r="E1959" s="57">
        <v>4000</v>
      </c>
      <c r="F1959" s="57"/>
      <c r="G1959" s="57">
        <f t="shared" si="34"/>
        <v>-4000</v>
      </c>
      <c r="H1959" s="94" t="s">
        <v>1576</v>
      </c>
    </row>
    <row r="1960" spans="1:8" x14ac:dyDescent="0.2">
      <c r="A1960" s="596">
        <v>42679</v>
      </c>
      <c r="B1960" s="40" t="s">
        <v>25</v>
      </c>
      <c r="C1960" s="40" t="s">
        <v>1229</v>
      </c>
      <c r="D1960" s="128" t="s">
        <v>1546</v>
      </c>
      <c r="E1960" s="57">
        <v>9000</v>
      </c>
      <c r="F1960" s="57"/>
      <c r="G1960" s="57">
        <f t="shared" si="34"/>
        <v>-9000</v>
      </c>
      <c r="H1960" s="94" t="s">
        <v>1576</v>
      </c>
    </row>
    <row r="1961" spans="1:8" x14ac:dyDescent="0.2">
      <c r="A1961" s="596">
        <v>42679</v>
      </c>
      <c r="B1961" s="40" t="s">
        <v>1492</v>
      </c>
      <c r="C1961" s="40" t="s">
        <v>1229</v>
      </c>
      <c r="D1961" s="128" t="s">
        <v>1682</v>
      </c>
      <c r="E1961" s="57">
        <v>10000</v>
      </c>
      <c r="F1961" s="57"/>
      <c r="G1961" s="57">
        <f t="shared" si="34"/>
        <v>-10000</v>
      </c>
      <c r="H1961" s="94" t="s">
        <v>1576</v>
      </c>
    </row>
    <row r="1962" spans="1:8" x14ac:dyDescent="0.2">
      <c r="A1962" s="596">
        <v>42679</v>
      </c>
      <c r="B1962" s="40" t="s">
        <v>1399</v>
      </c>
      <c r="C1962" s="40" t="s">
        <v>1229</v>
      </c>
      <c r="D1962" s="128" t="s">
        <v>1683</v>
      </c>
      <c r="E1962" s="57">
        <v>12500</v>
      </c>
      <c r="F1962" s="57"/>
      <c r="G1962" s="57">
        <f t="shared" si="34"/>
        <v>-12500</v>
      </c>
      <c r="H1962" s="94" t="s">
        <v>1576</v>
      </c>
    </row>
    <row r="1963" spans="1:8" x14ac:dyDescent="0.2">
      <c r="A1963" s="596">
        <v>42679</v>
      </c>
      <c r="B1963" s="40" t="s">
        <v>16</v>
      </c>
      <c r="C1963" s="40" t="s">
        <v>1229</v>
      </c>
      <c r="D1963" s="128" t="s">
        <v>198</v>
      </c>
      <c r="E1963" s="57">
        <v>20000</v>
      </c>
      <c r="F1963" s="57"/>
      <c r="G1963" s="57">
        <f t="shared" si="34"/>
        <v>-20000</v>
      </c>
      <c r="H1963" s="94" t="s">
        <v>1576</v>
      </c>
    </row>
    <row r="1964" spans="1:8" x14ac:dyDescent="0.2">
      <c r="A1964" s="596">
        <v>42679</v>
      </c>
      <c r="B1964" s="40" t="s">
        <v>16</v>
      </c>
      <c r="C1964" s="40" t="s">
        <v>1229</v>
      </c>
      <c r="D1964" s="128" t="s">
        <v>1547</v>
      </c>
      <c r="E1964" s="57">
        <v>14000</v>
      </c>
      <c r="F1964" s="57"/>
      <c r="G1964" s="57">
        <f t="shared" si="34"/>
        <v>-14000</v>
      </c>
      <c r="H1964" s="94" t="s">
        <v>1576</v>
      </c>
    </row>
    <row r="1965" spans="1:8" x14ac:dyDescent="0.2">
      <c r="A1965" s="596">
        <v>42679</v>
      </c>
      <c r="B1965" s="40" t="s">
        <v>16</v>
      </c>
      <c r="C1965" s="40" t="s">
        <v>1229</v>
      </c>
      <c r="D1965" s="128" t="s">
        <v>1548</v>
      </c>
      <c r="E1965" s="57">
        <v>22112.903225806451</v>
      </c>
      <c r="F1965" s="57"/>
      <c r="G1965" s="57">
        <f t="shared" si="34"/>
        <v>-22112.903225806451</v>
      </c>
      <c r="H1965" s="94" t="s">
        <v>1576</v>
      </c>
    </row>
    <row r="1966" spans="1:8" x14ac:dyDescent="0.2">
      <c r="A1966" s="596">
        <v>42679</v>
      </c>
      <c r="B1966" s="40" t="s">
        <v>1399</v>
      </c>
      <c r="C1966" s="40" t="s">
        <v>1229</v>
      </c>
      <c r="D1966" s="128" t="s">
        <v>1549</v>
      </c>
      <c r="E1966" s="57">
        <v>19451.612903225807</v>
      </c>
      <c r="F1966" s="57"/>
      <c r="G1966" s="57">
        <f t="shared" si="34"/>
        <v>-19451.612903225807</v>
      </c>
      <c r="H1966" s="94" t="s">
        <v>1576</v>
      </c>
    </row>
    <row r="1967" spans="1:8" x14ac:dyDescent="0.2">
      <c r="A1967" s="596">
        <v>42679</v>
      </c>
      <c r="B1967" s="40" t="s">
        <v>16</v>
      </c>
      <c r="C1967" s="40" t="s">
        <v>1229</v>
      </c>
      <c r="D1967" s="128" t="s">
        <v>1551</v>
      </c>
      <c r="E1967" s="57">
        <v>9000</v>
      </c>
      <c r="F1967" s="57"/>
      <c r="G1967" s="57">
        <f t="shared" si="34"/>
        <v>-9000</v>
      </c>
      <c r="H1967" s="94" t="s">
        <v>1576</v>
      </c>
    </row>
    <row r="1968" spans="1:8"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x14ac:dyDescent="0.2">
      <c r="A2296" s="596">
        <v>42725</v>
      </c>
      <c r="B2296" s="40" t="s">
        <v>82</v>
      </c>
      <c r="C2296" s="40" t="s">
        <v>219</v>
      </c>
      <c r="D2296" s="128" t="s">
        <v>1922</v>
      </c>
      <c r="E2296" s="57">
        <v>500</v>
      </c>
      <c r="F2296" s="57"/>
      <c r="G2296" s="57">
        <f t="shared" si="39"/>
        <v>-500</v>
      </c>
      <c r="H2296" s="48" t="s">
        <v>1800</v>
      </c>
    </row>
    <row r="2297" spans="1:8" x14ac:dyDescent="0.2">
      <c r="A2297" s="596">
        <v>42725</v>
      </c>
      <c r="B2297" s="40" t="s">
        <v>1492</v>
      </c>
      <c r="C2297" s="40" t="s">
        <v>219</v>
      </c>
      <c r="D2297" s="128" t="s">
        <v>1923</v>
      </c>
      <c r="E2297" s="57">
        <v>900</v>
      </c>
      <c r="F2297" s="57"/>
      <c r="G2297" s="57">
        <f t="shared" si="39"/>
        <v>-900</v>
      </c>
      <c r="H2297" s="48" t="s">
        <v>1800</v>
      </c>
    </row>
    <row r="2298" spans="1:8" x14ac:dyDescent="0.2">
      <c r="A2298" s="596">
        <v>42725</v>
      </c>
      <c r="B2298" s="40" t="s">
        <v>154</v>
      </c>
      <c r="C2298" s="40" t="s">
        <v>219</v>
      </c>
      <c r="D2298" s="128" t="s">
        <v>1299</v>
      </c>
      <c r="E2298" s="57">
        <v>60</v>
      </c>
      <c r="F2298" s="57"/>
      <c r="G2298" s="57">
        <f t="shared" si="39"/>
        <v>-60</v>
      </c>
      <c r="H2298" s="48" t="s">
        <v>1800</v>
      </c>
    </row>
    <row r="2299" spans="1:8" x14ac:dyDescent="0.2">
      <c r="A2299" s="596">
        <v>42725</v>
      </c>
      <c r="B2299" s="40" t="s">
        <v>25</v>
      </c>
      <c r="C2299" s="40" t="s">
        <v>772</v>
      </c>
      <c r="D2299" s="128" t="s">
        <v>1921</v>
      </c>
      <c r="E2299" s="57">
        <v>100</v>
      </c>
      <c r="F2299" s="57"/>
      <c r="G2299" s="57">
        <f t="shared" si="39"/>
        <v>-100</v>
      </c>
      <c r="H2299" s="48" t="s">
        <v>1800</v>
      </c>
    </row>
    <row r="2300" spans="1:8" x14ac:dyDescent="0.2">
      <c r="A2300" s="596">
        <v>42725</v>
      </c>
      <c r="B2300" s="40" t="s">
        <v>25</v>
      </c>
      <c r="C2300" s="40" t="s">
        <v>1893</v>
      </c>
      <c r="D2300" s="128" t="s">
        <v>1924</v>
      </c>
      <c r="E2300" s="57">
        <v>1500</v>
      </c>
      <c r="F2300" s="57"/>
      <c r="G2300" s="57">
        <f t="shared" si="39"/>
        <v>-1500</v>
      </c>
      <c r="H2300" s="48" t="s">
        <v>1800</v>
      </c>
    </row>
    <row r="2301" spans="1:8" x14ac:dyDescent="0.2">
      <c r="A2301" s="596">
        <v>42726</v>
      </c>
      <c r="B2301" s="40" t="s">
        <v>1492</v>
      </c>
      <c r="C2301" s="40" t="s">
        <v>453</v>
      </c>
      <c r="D2301" s="128" t="s">
        <v>1925</v>
      </c>
      <c r="E2301" s="57">
        <v>100</v>
      </c>
      <c r="F2301" s="57"/>
      <c r="G2301" s="57">
        <f t="shared" si="39"/>
        <v>-100</v>
      </c>
      <c r="H2301" s="48" t="s">
        <v>1800</v>
      </c>
    </row>
    <row r="2302" spans="1:8" x14ac:dyDescent="0.2">
      <c r="A2302" s="596">
        <v>42727</v>
      </c>
      <c r="B2302" s="40" t="s">
        <v>40</v>
      </c>
      <c r="C2302" s="40" t="s">
        <v>1686</v>
      </c>
      <c r="D2302" s="128" t="s">
        <v>1926</v>
      </c>
      <c r="E2302" s="57">
        <v>1010</v>
      </c>
      <c r="F2302" s="57"/>
      <c r="G2302" s="57">
        <f t="shared" si="39"/>
        <v>-1010</v>
      </c>
      <c r="H2302" s="48" t="s">
        <v>1800</v>
      </c>
    </row>
    <row r="2303" spans="1:8"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x14ac:dyDescent="0.2">
      <c r="A2348" s="101">
        <v>42724</v>
      </c>
      <c r="B2348" s="58" t="s">
        <v>40</v>
      </c>
      <c r="C2348" s="58" t="s">
        <v>246</v>
      </c>
      <c r="D2348" s="103" t="s">
        <v>1917</v>
      </c>
      <c r="E2348" s="59">
        <v>78282</v>
      </c>
      <c r="F2348" s="59"/>
      <c r="G2348" s="59">
        <f t="shared" si="40"/>
        <v>-78282</v>
      </c>
      <c r="H2348" s="89" t="s">
        <v>1800</v>
      </c>
    </row>
    <row r="2349" spans="1:8" x14ac:dyDescent="0.2">
      <c r="A2349" s="101">
        <v>42725</v>
      </c>
      <c r="B2349" s="58" t="s">
        <v>16</v>
      </c>
      <c r="C2349" s="58" t="s">
        <v>1817</v>
      </c>
      <c r="D2349" s="103" t="s">
        <v>1918</v>
      </c>
      <c r="E2349" s="59">
        <v>18000</v>
      </c>
      <c r="F2349" s="59"/>
      <c r="G2349" s="59">
        <f t="shared" si="40"/>
        <v>-18000</v>
      </c>
      <c r="H2349" s="89" t="s">
        <v>1800</v>
      </c>
    </row>
    <row r="2350" spans="1:8"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x14ac:dyDescent="0.2">
      <c r="A2401" s="596">
        <v>42738</v>
      </c>
      <c r="B2401" s="40" t="s">
        <v>37</v>
      </c>
      <c r="C2401" s="40" t="s">
        <v>193</v>
      </c>
      <c r="D2401" s="128" t="s">
        <v>2003</v>
      </c>
      <c r="E2401" s="57">
        <v>3310</v>
      </c>
      <c r="F2401" s="57"/>
      <c r="G2401" s="57">
        <f t="shared" si="41"/>
        <v>-3310</v>
      </c>
      <c r="H2401" s="48" t="s">
        <v>1990</v>
      </c>
    </row>
    <row r="2402" spans="1:8"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31"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31"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thickBot="1" x14ac:dyDescent="0.25">
      <c r="A3473" s="598">
        <v>42977</v>
      </c>
      <c r="B3473" s="90" t="s">
        <v>18</v>
      </c>
      <c r="C3473" s="93" t="s">
        <v>558</v>
      </c>
      <c r="D3473" s="800" t="s">
        <v>1401</v>
      </c>
      <c r="E3473" s="91"/>
      <c r="F3473" s="91">
        <v>100000</v>
      </c>
      <c r="G3473" s="91">
        <f t="shared" si="58"/>
        <v>100000</v>
      </c>
      <c r="H3473" s="178" t="s">
        <v>2551</v>
      </c>
    </row>
    <row r="3474" spans="1:8" ht="15.75" thickBot="1" x14ac:dyDescent="0.25">
      <c r="A3474" s="596">
        <v>42979</v>
      </c>
      <c r="B3474" s="40" t="s">
        <v>2547</v>
      </c>
      <c r="C3474" s="62" t="s">
        <v>1229</v>
      </c>
      <c r="D3474" s="107" t="s">
        <v>1836</v>
      </c>
      <c r="E3474" s="172">
        <v>25000</v>
      </c>
      <c r="F3474" s="172"/>
      <c r="G3474" s="57">
        <f t="shared" si="58"/>
        <v>-25000</v>
      </c>
      <c r="H3474" s="218" t="s">
        <v>2655</v>
      </c>
    </row>
    <row r="3475" spans="1:8" ht="15.75"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thickBot="1" x14ac:dyDescent="0.25">
      <c r="A4138" s="596">
        <v>43101</v>
      </c>
      <c r="B4138" s="221" t="s">
        <v>1399</v>
      </c>
      <c r="C4138" s="221" t="s">
        <v>1229</v>
      </c>
      <c r="D4138" s="805" t="s">
        <v>3066</v>
      </c>
      <c r="E4138" s="246">
        <v>11520</v>
      </c>
      <c r="F4138" s="246"/>
      <c r="G4138" s="57">
        <f t="shared" si="68"/>
        <v>-11520</v>
      </c>
      <c r="H4138" s="218" t="s">
        <v>2972</v>
      </c>
    </row>
    <row r="4139" spans="1:8" ht="15.75"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15.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x14ac:dyDescent="0.2">
      <c r="A4403" s="596">
        <v>43134</v>
      </c>
      <c r="B4403" s="40" t="s">
        <v>25</v>
      </c>
      <c r="C4403" s="62" t="s">
        <v>1893</v>
      </c>
      <c r="D4403" s="107" t="s">
        <v>3099</v>
      </c>
      <c r="E4403" s="57">
        <v>4990</v>
      </c>
      <c r="F4403" s="57"/>
      <c r="G4403" s="57">
        <f t="shared" si="72"/>
        <v>-4990</v>
      </c>
      <c r="H4403" s="120" t="s">
        <v>3090</v>
      </c>
    </row>
    <row r="4404" spans="1:8" ht="15" x14ac:dyDescent="0.2">
      <c r="A4404" s="596">
        <v>43137</v>
      </c>
      <c r="B4404" s="40" t="s">
        <v>1399</v>
      </c>
      <c r="C4404" s="62" t="s">
        <v>64</v>
      </c>
      <c r="D4404" s="107" t="s">
        <v>2348</v>
      </c>
      <c r="E4404" s="57">
        <v>9508</v>
      </c>
      <c r="F4404" s="57"/>
      <c r="G4404" s="57">
        <f t="shared" si="72"/>
        <v>-9508</v>
      </c>
      <c r="H4404" s="120" t="s">
        <v>3090</v>
      </c>
    </row>
    <row r="4405" spans="1:8" ht="15"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x14ac:dyDescent="0.2">
      <c r="A4407" s="596">
        <v>43137</v>
      </c>
      <c r="B4407" s="40" t="s">
        <v>1399</v>
      </c>
      <c r="C4407" s="62" t="s">
        <v>64</v>
      </c>
      <c r="D4407" s="128" t="s">
        <v>3101</v>
      </c>
      <c r="E4407" s="57">
        <v>15120</v>
      </c>
      <c r="F4407" s="57"/>
      <c r="G4407" s="57">
        <f t="shared" si="72"/>
        <v>-15120</v>
      </c>
      <c r="H4407" s="120" t="s">
        <v>3090</v>
      </c>
    </row>
    <row r="4408" spans="1:8" ht="15" x14ac:dyDescent="0.2">
      <c r="A4408" s="596">
        <v>43137</v>
      </c>
      <c r="B4408" s="40" t="s">
        <v>2786</v>
      </c>
      <c r="C4408" s="62" t="s">
        <v>3144</v>
      </c>
      <c r="D4408" s="107" t="s">
        <v>72</v>
      </c>
      <c r="E4408" s="57">
        <v>37270</v>
      </c>
      <c r="F4408" s="57"/>
      <c r="G4408" s="57">
        <f t="shared" si="72"/>
        <v>-37270</v>
      </c>
      <c r="H4408" s="120" t="s">
        <v>3090</v>
      </c>
    </row>
    <row r="4409" spans="1:8" ht="15" x14ac:dyDescent="0.2">
      <c r="A4409" s="596">
        <v>43137</v>
      </c>
      <c r="B4409" s="40" t="s">
        <v>2786</v>
      </c>
      <c r="C4409" s="62" t="s">
        <v>3144</v>
      </c>
      <c r="D4409" s="107" t="s">
        <v>3102</v>
      </c>
      <c r="E4409" s="57">
        <v>4100</v>
      </c>
      <c r="F4409" s="57"/>
      <c r="G4409" s="57">
        <f t="shared" si="72"/>
        <v>-4100</v>
      </c>
      <c r="H4409" s="120" t="s">
        <v>3090</v>
      </c>
    </row>
    <row r="4410" spans="1:8" ht="15" x14ac:dyDescent="0.2">
      <c r="A4410" s="596">
        <v>43137</v>
      </c>
      <c r="B4410" s="40" t="s">
        <v>2786</v>
      </c>
      <c r="C4410" s="62" t="s">
        <v>3103</v>
      </c>
      <c r="D4410" s="107" t="s">
        <v>2236</v>
      </c>
      <c r="E4410" s="57">
        <v>20000</v>
      </c>
      <c r="F4410" s="57"/>
      <c r="G4410" s="57">
        <f t="shared" si="72"/>
        <v>-20000</v>
      </c>
      <c r="H4410" s="120" t="s">
        <v>3090</v>
      </c>
    </row>
    <row r="4411" spans="1:8" ht="15"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x14ac:dyDescent="0.2">
      <c r="A4415" s="596">
        <v>43139</v>
      </c>
      <c r="B4415" s="221" t="s">
        <v>16</v>
      </c>
      <c r="C4415" s="222" t="s">
        <v>3113</v>
      </c>
      <c r="D4415" s="805" t="s">
        <v>3114</v>
      </c>
      <c r="E4415" s="246">
        <v>12500</v>
      </c>
      <c r="F4415" s="246"/>
      <c r="G4415" s="246">
        <f t="shared" si="72"/>
        <v>-12500</v>
      </c>
      <c r="H4415" s="120" t="s">
        <v>3090</v>
      </c>
    </row>
    <row r="4416" spans="1:8" ht="15" x14ac:dyDescent="0.2">
      <c r="A4416" s="596">
        <v>43139</v>
      </c>
      <c r="B4416" s="221" t="s">
        <v>2786</v>
      </c>
      <c r="C4416" s="62" t="s">
        <v>3144</v>
      </c>
      <c r="D4416" s="805" t="s">
        <v>3115</v>
      </c>
      <c r="E4416" s="246">
        <v>5850</v>
      </c>
      <c r="F4416" s="246"/>
      <c r="G4416" s="246">
        <f t="shared" si="72"/>
        <v>-5850</v>
      </c>
      <c r="H4416" s="120" t="s">
        <v>3090</v>
      </c>
    </row>
    <row r="4417" spans="1:8" ht="15" x14ac:dyDescent="0.2">
      <c r="A4417" s="596">
        <v>43139</v>
      </c>
      <c r="B4417" s="221" t="s">
        <v>16</v>
      </c>
      <c r="C4417" s="222" t="s">
        <v>772</v>
      </c>
      <c r="D4417" s="805" t="s">
        <v>3115</v>
      </c>
      <c r="E4417" s="246">
        <v>2480</v>
      </c>
      <c r="F4417" s="246"/>
      <c r="G4417" s="246">
        <f t="shared" si="72"/>
        <v>-2480</v>
      </c>
      <c r="H4417" s="120" t="s">
        <v>3090</v>
      </c>
    </row>
    <row r="4418" spans="1:8" ht="15" x14ac:dyDescent="0.2">
      <c r="A4418" s="596">
        <v>43139</v>
      </c>
      <c r="B4418" s="221" t="s">
        <v>16</v>
      </c>
      <c r="C4418" s="222" t="s">
        <v>2593</v>
      </c>
      <c r="D4418" s="805" t="s">
        <v>3116</v>
      </c>
      <c r="E4418" s="246">
        <v>2000</v>
      </c>
      <c r="F4418" s="246"/>
      <c r="G4418" s="246">
        <f t="shared" si="72"/>
        <v>-2000</v>
      </c>
      <c r="H4418" s="120" t="s">
        <v>3090</v>
      </c>
    </row>
    <row r="4419" spans="1:8" ht="15" x14ac:dyDescent="0.2">
      <c r="A4419" s="596">
        <v>43139</v>
      </c>
      <c r="B4419" s="221" t="s">
        <v>37</v>
      </c>
      <c r="C4419" s="222" t="s">
        <v>2593</v>
      </c>
      <c r="D4419" s="805" t="s">
        <v>2934</v>
      </c>
      <c r="E4419" s="246">
        <v>1000</v>
      </c>
      <c r="F4419" s="246"/>
      <c r="G4419" s="246">
        <f t="shared" si="72"/>
        <v>-1000</v>
      </c>
      <c r="H4419" s="120" t="s">
        <v>3090</v>
      </c>
    </row>
    <row r="4420" spans="1:8" ht="15" x14ac:dyDescent="0.2">
      <c r="A4420" s="596">
        <v>43139</v>
      </c>
      <c r="B4420" s="221" t="s">
        <v>11</v>
      </c>
      <c r="C4420" s="222" t="s">
        <v>2593</v>
      </c>
      <c r="D4420" s="805" t="s">
        <v>3117</v>
      </c>
      <c r="E4420" s="246">
        <v>3500</v>
      </c>
      <c r="F4420" s="246"/>
      <c r="G4420" s="246">
        <f t="shared" si="72"/>
        <v>-3500</v>
      </c>
      <c r="H4420" s="120" t="s">
        <v>3090</v>
      </c>
    </row>
    <row r="4421" spans="1:8" ht="15" x14ac:dyDescent="0.2">
      <c r="A4421" s="596">
        <v>43140</v>
      </c>
      <c r="B4421" s="221" t="s">
        <v>16</v>
      </c>
      <c r="C4421" s="222" t="s">
        <v>2671</v>
      </c>
      <c r="D4421" s="805" t="s">
        <v>3118</v>
      </c>
      <c r="E4421" s="246">
        <v>1700</v>
      </c>
      <c r="F4421" s="246"/>
      <c r="G4421" s="246">
        <f t="shared" si="72"/>
        <v>-1700</v>
      </c>
      <c r="H4421" s="120" t="s">
        <v>3090</v>
      </c>
    </row>
    <row r="4422" spans="1:8" ht="15" x14ac:dyDescent="0.2">
      <c r="A4422" s="596">
        <v>43140</v>
      </c>
      <c r="B4422" s="221" t="s">
        <v>2786</v>
      </c>
      <c r="C4422" s="222" t="s">
        <v>928</v>
      </c>
      <c r="D4422" s="805" t="s">
        <v>369</v>
      </c>
      <c r="E4422" s="246">
        <v>30000</v>
      </c>
      <c r="F4422" s="246"/>
      <c r="G4422" s="246">
        <f t="shared" si="72"/>
        <v>-30000</v>
      </c>
      <c r="H4422" s="120" t="s">
        <v>3090</v>
      </c>
    </row>
    <row r="4423" spans="1:8" ht="15"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x14ac:dyDescent="0.2">
      <c r="A4464" s="596">
        <v>43153</v>
      </c>
      <c r="B4464" s="221" t="s">
        <v>2786</v>
      </c>
      <c r="C4464" s="222" t="s">
        <v>3144</v>
      </c>
      <c r="D4464" s="804" t="s">
        <v>3242</v>
      </c>
      <c r="E4464" s="246">
        <v>13117</v>
      </c>
      <c r="F4464" s="246"/>
      <c r="G4464" s="246">
        <f t="shared" si="73"/>
        <v>-13117</v>
      </c>
      <c r="H4464" s="120" t="s">
        <v>3090</v>
      </c>
    </row>
    <row r="4465" spans="1:8" ht="15"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15"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x14ac:dyDescent="0.2">
      <c r="A4572" s="596">
        <v>43160</v>
      </c>
      <c r="B4572" s="62" t="s">
        <v>40</v>
      </c>
      <c r="C4572" s="62" t="s">
        <v>793</v>
      </c>
      <c r="D4572" s="806" t="s">
        <v>2035</v>
      </c>
      <c r="E4572" s="125">
        <v>13190</v>
      </c>
      <c r="F4572" s="125"/>
      <c r="G4572" s="125">
        <f t="shared" si="75"/>
        <v>-13190</v>
      </c>
      <c r="H4572" s="120" t="s">
        <v>3205</v>
      </c>
    </row>
    <row r="4573" spans="1:8" ht="15" x14ac:dyDescent="0.2">
      <c r="A4573" s="596">
        <v>43160</v>
      </c>
      <c r="B4573" s="62" t="s">
        <v>2786</v>
      </c>
      <c r="C4573" s="62" t="s">
        <v>3122</v>
      </c>
      <c r="D4573" s="806" t="s">
        <v>3333</v>
      </c>
      <c r="E4573" s="125">
        <v>40000</v>
      </c>
      <c r="F4573" s="125"/>
      <c r="G4573" s="125">
        <f t="shared" si="75"/>
        <v>-40000</v>
      </c>
      <c r="H4573" s="120" t="s">
        <v>3205</v>
      </c>
    </row>
    <row r="4574" spans="1:8" ht="15"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x14ac:dyDescent="0.2">
      <c r="A4639" s="603">
        <v>43166</v>
      </c>
      <c r="B4639" s="173" t="s">
        <v>1399</v>
      </c>
      <c r="C4639" s="173" t="s">
        <v>3225</v>
      </c>
      <c r="D4639" s="117" t="s">
        <v>3226</v>
      </c>
      <c r="E4639" s="235">
        <v>1320000</v>
      </c>
      <c r="F4639" s="235"/>
      <c r="G4639" s="235">
        <f t="shared" si="76"/>
        <v>-1320000</v>
      </c>
      <c r="H4639" s="259" t="s">
        <v>3205</v>
      </c>
    </row>
    <row r="4640" spans="1:8" ht="15" x14ac:dyDescent="0.2">
      <c r="A4640" s="603">
        <v>43166</v>
      </c>
      <c r="B4640" s="173" t="s">
        <v>2786</v>
      </c>
      <c r="C4640" s="173" t="s">
        <v>928</v>
      </c>
      <c r="D4640" s="117" t="s">
        <v>2654</v>
      </c>
      <c r="E4640" s="235">
        <v>12000</v>
      </c>
      <c r="F4640" s="235"/>
      <c r="G4640" s="235">
        <f t="shared" si="76"/>
        <v>-12000</v>
      </c>
      <c r="H4640" s="259" t="s">
        <v>3205</v>
      </c>
    </row>
    <row r="4641" spans="1:8" ht="15"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x14ac:dyDescent="0.2">
      <c r="A4687" s="596">
        <v>43192</v>
      </c>
      <c r="B4687" s="40" t="s">
        <v>16</v>
      </c>
      <c r="C4687" s="62" t="s">
        <v>793</v>
      </c>
      <c r="D4687" s="107" t="s">
        <v>1842</v>
      </c>
      <c r="E4687" s="57">
        <v>18000</v>
      </c>
      <c r="F4687" s="57"/>
      <c r="G4687" s="57">
        <f t="shared" si="77"/>
        <v>-18000</v>
      </c>
      <c r="H4687" s="120" t="s">
        <v>3313</v>
      </c>
    </row>
    <row r="4688" spans="1:8" ht="15" x14ac:dyDescent="0.2">
      <c r="A4688" s="596">
        <v>43192</v>
      </c>
      <c r="B4688" s="40" t="s">
        <v>2786</v>
      </c>
      <c r="C4688" s="62" t="s">
        <v>793</v>
      </c>
      <c r="D4688" s="107" t="s">
        <v>3064</v>
      </c>
      <c r="E4688" s="57">
        <v>20000</v>
      </c>
      <c r="F4688" s="57"/>
      <c r="G4688" s="57">
        <f t="shared" si="77"/>
        <v>-20000</v>
      </c>
      <c r="H4688" s="120" t="s">
        <v>3313</v>
      </c>
    </row>
    <row r="4689" spans="1:8" ht="15"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x14ac:dyDescent="0.2">
      <c r="A4705" s="596">
        <v>43192</v>
      </c>
      <c r="B4705" s="40" t="s">
        <v>1399</v>
      </c>
      <c r="C4705" s="62" t="s">
        <v>793</v>
      </c>
      <c r="D4705" s="107" t="s">
        <v>2481</v>
      </c>
      <c r="E4705" s="57">
        <v>20310.483870967742</v>
      </c>
      <c r="F4705" s="57"/>
      <c r="G4705" s="57">
        <f t="shared" si="77"/>
        <v>-20310.483870967742</v>
      </c>
      <c r="H4705" s="120" t="s">
        <v>3313</v>
      </c>
    </row>
    <row r="4706" spans="1:8" ht="15" x14ac:dyDescent="0.2">
      <c r="A4706" s="596">
        <v>43192</v>
      </c>
      <c r="B4706" s="40" t="s">
        <v>1399</v>
      </c>
      <c r="C4706" s="62" t="s">
        <v>793</v>
      </c>
      <c r="D4706" s="107" t="s">
        <v>1549</v>
      </c>
      <c r="E4706" s="57">
        <v>21379.919354838708</v>
      </c>
      <c r="F4706" s="57"/>
      <c r="G4706" s="57">
        <f t="shared" si="77"/>
        <v>-21379.919354838708</v>
      </c>
      <c r="H4706" s="120" t="s">
        <v>3313</v>
      </c>
    </row>
    <row r="4707" spans="1:8" ht="15" x14ac:dyDescent="0.2">
      <c r="A4707" s="596">
        <v>43192</v>
      </c>
      <c r="B4707" s="40" t="s">
        <v>1399</v>
      </c>
      <c r="C4707" s="62" t="s">
        <v>793</v>
      </c>
      <c r="D4707" s="107" t="s">
        <v>1870</v>
      </c>
      <c r="E4707" s="57">
        <v>37000</v>
      </c>
      <c r="F4707" s="57"/>
      <c r="G4707" s="57">
        <f t="shared" si="77"/>
        <v>-37000</v>
      </c>
      <c r="H4707" s="120" t="s">
        <v>3313</v>
      </c>
    </row>
    <row r="4708" spans="1:8" ht="15" x14ac:dyDescent="0.2">
      <c r="A4708" s="596">
        <v>43192</v>
      </c>
      <c r="B4708" s="40" t="s">
        <v>1399</v>
      </c>
      <c r="C4708" s="62" t="s">
        <v>793</v>
      </c>
      <c r="D4708" s="107" t="s">
        <v>3490</v>
      </c>
      <c r="E4708" s="57">
        <v>20387.096774193549</v>
      </c>
      <c r="F4708" s="57"/>
      <c r="G4708" s="57">
        <f t="shared" si="77"/>
        <v>-20387.096774193549</v>
      </c>
      <c r="H4708" s="120" t="s">
        <v>3313</v>
      </c>
    </row>
    <row r="4709" spans="1:8" ht="15" x14ac:dyDescent="0.2">
      <c r="A4709" s="596">
        <v>43192</v>
      </c>
      <c r="B4709" s="40" t="s">
        <v>1399</v>
      </c>
      <c r="C4709" s="62" t="s">
        <v>793</v>
      </c>
      <c r="D4709" s="107" t="s">
        <v>1861</v>
      </c>
      <c r="E4709" s="57">
        <v>18250.342741935485</v>
      </c>
      <c r="F4709" s="57"/>
      <c r="G4709" s="57">
        <f t="shared" si="77"/>
        <v>-18250.342741935485</v>
      </c>
      <c r="H4709" s="120" t="s">
        <v>3313</v>
      </c>
    </row>
    <row r="4710" spans="1:8" ht="15" x14ac:dyDescent="0.2">
      <c r="A4710" s="596">
        <v>43192</v>
      </c>
      <c r="B4710" s="40" t="s">
        <v>1399</v>
      </c>
      <c r="C4710" s="62" t="s">
        <v>793</v>
      </c>
      <c r="D4710" s="107" t="s">
        <v>1849</v>
      </c>
      <c r="E4710" s="57">
        <v>6420.4838709677424</v>
      </c>
      <c r="F4710" s="57"/>
      <c r="G4710" s="57">
        <f t="shared" si="77"/>
        <v>-6420.4838709677424</v>
      </c>
      <c r="H4710" s="120" t="s">
        <v>3313</v>
      </c>
    </row>
    <row r="4711" spans="1:8" ht="15" x14ac:dyDescent="0.2">
      <c r="A4711" s="596">
        <v>43192</v>
      </c>
      <c r="B4711" s="40" t="s">
        <v>1399</v>
      </c>
      <c r="C4711" s="62" t="s">
        <v>793</v>
      </c>
      <c r="D4711" s="107" t="s">
        <v>3491</v>
      </c>
      <c r="E4711" s="57">
        <v>2100.4435483870971</v>
      </c>
      <c r="F4711" s="57"/>
      <c r="G4711" s="57">
        <f t="shared" si="77"/>
        <v>-2100.4435483870971</v>
      </c>
      <c r="H4711" s="120" t="s">
        <v>3313</v>
      </c>
    </row>
    <row r="4712" spans="1:8" ht="15" x14ac:dyDescent="0.2">
      <c r="A4712" s="596">
        <v>43192</v>
      </c>
      <c r="B4712" s="40" t="s">
        <v>1399</v>
      </c>
      <c r="C4712" s="62" t="s">
        <v>793</v>
      </c>
      <c r="D4712" s="107" t="s">
        <v>3233</v>
      </c>
      <c r="E4712" s="57">
        <v>15700.201612903227</v>
      </c>
      <c r="F4712" s="57"/>
      <c r="G4712" s="57">
        <f t="shared" si="77"/>
        <v>-15700.201612903227</v>
      </c>
      <c r="H4712" s="120" t="s">
        <v>3313</v>
      </c>
    </row>
    <row r="4713" spans="1:8" ht="15" x14ac:dyDescent="0.2">
      <c r="A4713" s="596">
        <v>43192</v>
      </c>
      <c r="B4713" s="40" t="s">
        <v>1399</v>
      </c>
      <c r="C4713" s="62" t="s">
        <v>793</v>
      </c>
      <c r="D4713" s="107" t="s">
        <v>2926</v>
      </c>
      <c r="E4713" s="57">
        <v>12319.596774193549</v>
      </c>
      <c r="F4713" s="57"/>
      <c r="G4713" s="57">
        <f t="shared" si="77"/>
        <v>-12319.596774193549</v>
      </c>
      <c r="H4713" s="120" t="s">
        <v>3313</v>
      </c>
    </row>
    <row r="4714" spans="1:8" ht="15" x14ac:dyDescent="0.2">
      <c r="A4714" s="596">
        <v>43192</v>
      </c>
      <c r="B4714" s="40" t="s">
        <v>1399</v>
      </c>
      <c r="C4714" s="62" t="s">
        <v>793</v>
      </c>
      <c r="D4714" s="107" t="s">
        <v>1871</v>
      </c>
      <c r="E4714" s="57">
        <v>23435.483870967742</v>
      </c>
      <c r="F4714" s="57"/>
      <c r="G4714" s="57">
        <f t="shared" si="77"/>
        <v>-23435.483870967742</v>
      </c>
      <c r="H4714" s="120" t="s">
        <v>3313</v>
      </c>
    </row>
    <row r="4715" spans="1:8" ht="15" x14ac:dyDescent="0.2">
      <c r="A4715" s="596">
        <v>43192</v>
      </c>
      <c r="B4715" s="40" t="s">
        <v>1399</v>
      </c>
      <c r="C4715" s="62" t="s">
        <v>793</v>
      </c>
      <c r="D4715" s="107" t="s">
        <v>3067</v>
      </c>
      <c r="E4715" s="57">
        <v>7225.8064516129034</v>
      </c>
      <c r="F4715" s="57"/>
      <c r="G4715" s="57">
        <f t="shared" si="77"/>
        <v>-7225.8064516129034</v>
      </c>
      <c r="H4715" s="120" t="s">
        <v>3313</v>
      </c>
    </row>
    <row r="4716" spans="1:8" ht="15" x14ac:dyDescent="0.2">
      <c r="A4716" s="596">
        <v>43192</v>
      </c>
      <c r="B4716" s="40" t="s">
        <v>1399</v>
      </c>
      <c r="C4716" s="62" t="s">
        <v>793</v>
      </c>
      <c r="D4716" s="107" t="s">
        <v>2480</v>
      </c>
      <c r="E4716" s="57">
        <v>3290.322580645161</v>
      </c>
      <c r="F4716" s="57"/>
      <c r="G4716" s="57">
        <f t="shared" si="77"/>
        <v>-3290.322580645161</v>
      </c>
      <c r="H4716" s="120" t="s">
        <v>3313</v>
      </c>
    </row>
    <row r="4717" spans="1:8" ht="15" x14ac:dyDescent="0.2">
      <c r="A4717" s="596">
        <v>43192</v>
      </c>
      <c r="B4717" s="40" t="s">
        <v>18</v>
      </c>
      <c r="C4717" s="62" t="s">
        <v>793</v>
      </c>
      <c r="D4717" s="107" t="s">
        <v>2279</v>
      </c>
      <c r="E4717" s="57">
        <v>29629.919354838708</v>
      </c>
      <c r="F4717" s="57"/>
      <c r="G4717" s="57">
        <f t="shared" si="77"/>
        <v>-29629.919354838708</v>
      </c>
      <c r="H4717" s="120" t="s">
        <v>3313</v>
      </c>
    </row>
    <row r="4718" spans="1:8" ht="15"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x14ac:dyDescent="0.2">
      <c r="A4721" s="596">
        <v>43192</v>
      </c>
      <c r="B4721" s="40" t="s">
        <v>40</v>
      </c>
      <c r="C4721" s="62" t="s">
        <v>793</v>
      </c>
      <c r="D4721" s="107" t="s">
        <v>1860</v>
      </c>
      <c r="E4721" s="57">
        <v>18059.879032258064</v>
      </c>
      <c r="F4721" s="57"/>
      <c r="G4721" s="57">
        <f t="shared" si="77"/>
        <v>-18059.879032258064</v>
      </c>
      <c r="H4721" s="120" t="s">
        <v>3313</v>
      </c>
    </row>
    <row r="4722" spans="1:8" ht="15" x14ac:dyDescent="0.2">
      <c r="A4722" s="596">
        <v>43192</v>
      </c>
      <c r="B4722" s="40" t="s">
        <v>40</v>
      </c>
      <c r="C4722" s="62" t="s">
        <v>793</v>
      </c>
      <c r="D4722" s="107" t="s">
        <v>1848</v>
      </c>
      <c r="E4722" s="57">
        <v>19029.83870967742</v>
      </c>
      <c r="F4722" s="57"/>
      <c r="G4722" s="57">
        <f t="shared" si="77"/>
        <v>-19029.83870967742</v>
      </c>
      <c r="H4722" s="120" t="s">
        <v>3313</v>
      </c>
    </row>
    <row r="4723" spans="1:8" ht="15" x14ac:dyDescent="0.2">
      <c r="A4723" s="596">
        <v>43192</v>
      </c>
      <c r="B4723" s="40" t="s">
        <v>40</v>
      </c>
      <c r="C4723" s="62" t="s">
        <v>793</v>
      </c>
      <c r="D4723" s="107" t="s">
        <v>2035</v>
      </c>
      <c r="E4723" s="57">
        <v>10959.677419354841</v>
      </c>
      <c r="F4723" s="57"/>
      <c r="G4723" s="57">
        <f t="shared" si="77"/>
        <v>-10959.677419354841</v>
      </c>
      <c r="H4723" s="120" t="s">
        <v>3313</v>
      </c>
    </row>
    <row r="4724" spans="1:8" ht="15"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x14ac:dyDescent="0.2">
      <c r="A4749" s="596">
        <v>43200</v>
      </c>
      <c r="B4749" s="40" t="s">
        <v>2786</v>
      </c>
      <c r="C4749" s="62" t="s">
        <v>3144</v>
      </c>
      <c r="D4749" s="107" t="s">
        <v>3369</v>
      </c>
      <c r="E4749" s="57">
        <v>62350</v>
      </c>
      <c r="F4749" s="57"/>
      <c r="G4749" s="57">
        <f t="shared" si="78"/>
        <v>-62350</v>
      </c>
      <c r="H4749" s="120" t="s">
        <v>3313</v>
      </c>
    </row>
    <row r="4750" spans="1:8" ht="24" x14ac:dyDescent="0.2">
      <c r="A4750" s="596">
        <v>43200</v>
      </c>
      <c r="B4750" s="62" t="s">
        <v>1399</v>
      </c>
      <c r="C4750" s="62" t="s">
        <v>3144</v>
      </c>
      <c r="D4750" s="182" t="s">
        <v>3370</v>
      </c>
      <c r="E4750" s="125">
        <v>61447</v>
      </c>
      <c r="F4750" s="125"/>
      <c r="G4750" s="125">
        <f t="shared" si="78"/>
        <v>-61447</v>
      </c>
      <c r="H4750" s="120" t="s">
        <v>3313</v>
      </c>
    </row>
    <row r="4751" spans="1:8" ht="15"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x14ac:dyDescent="0.2">
      <c r="A4786" s="596">
        <v>43220</v>
      </c>
      <c r="B4786" s="40" t="s">
        <v>25</v>
      </c>
      <c r="C4786" s="62" t="s">
        <v>1893</v>
      </c>
      <c r="D4786" s="107" t="s">
        <v>72</v>
      </c>
      <c r="E4786" s="57">
        <v>3540</v>
      </c>
      <c r="F4786" s="57"/>
      <c r="G4786" s="57">
        <f t="shared" si="78"/>
        <v>-3540</v>
      </c>
      <c r="H4786" s="120" t="s">
        <v>3313</v>
      </c>
    </row>
    <row r="4787" spans="1:8" ht="15"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x14ac:dyDescent="0.2">
      <c r="A4969" s="596">
        <v>43237</v>
      </c>
      <c r="B4969" s="40" t="s">
        <v>2786</v>
      </c>
      <c r="C4969" s="62" t="s">
        <v>3144</v>
      </c>
      <c r="D4969" s="107" t="s">
        <v>3582</v>
      </c>
      <c r="E4969" s="57">
        <v>11110</v>
      </c>
      <c r="F4969" s="57"/>
      <c r="G4969" s="57">
        <f t="shared" si="81"/>
        <v>-11110</v>
      </c>
      <c r="H4969" s="120" t="s">
        <v>3393</v>
      </c>
    </row>
    <row r="4970" spans="1:8" ht="15"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x14ac:dyDescent="0.2">
      <c r="A4972" s="596">
        <v>43242</v>
      </c>
      <c r="B4972" s="40" t="s">
        <v>2786</v>
      </c>
      <c r="C4972" s="62" t="s">
        <v>3144</v>
      </c>
      <c r="D4972" s="107" t="s">
        <v>3586</v>
      </c>
      <c r="E4972" s="57">
        <v>21785</v>
      </c>
      <c r="F4972" s="57"/>
      <c r="G4972" s="57">
        <f t="shared" si="81"/>
        <v>-21785</v>
      </c>
      <c r="H4972" s="120" t="s">
        <v>3393</v>
      </c>
    </row>
    <row r="4973" spans="1:8" ht="15"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x14ac:dyDescent="0.2">
      <c r="A5011" s="603">
        <v>43225</v>
      </c>
      <c r="B5011" s="173" t="s">
        <v>14</v>
      </c>
      <c r="C5011" s="173" t="s">
        <v>704</v>
      </c>
      <c r="D5011" s="117" t="s">
        <v>3403</v>
      </c>
      <c r="E5011" s="235">
        <v>5408</v>
      </c>
      <c r="F5011" s="235"/>
      <c r="G5011" s="235">
        <f t="shared" si="82"/>
        <v>-5408</v>
      </c>
      <c r="H5011" s="259" t="s">
        <v>3393</v>
      </c>
    </row>
    <row r="5012" spans="1:8" ht="15"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x14ac:dyDescent="0.2">
      <c r="A5081" s="596">
        <v>43252</v>
      </c>
      <c r="B5081" s="40" t="s">
        <v>16</v>
      </c>
      <c r="C5081" s="62" t="s">
        <v>793</v>
      </c>
      <c r="D5081" s="107" t="s">
        <v>1841</v>
      </c>
      <c r="E5081" s="57">
        <v>30000</v>
      </c>
      <c r="F5081" s="57"/>
      <c r="G5081" s="57">
        <f t="shared" si="83"/>
        <v>-30000</v>
      </c>
      <c r="H5081" s="120" t="s">
        <v>3520</v>
      </c>
    </row>
    <row r="5082" spans="1:8" ht="15" x14ac:dyDescent="0.2">
      <c r="A5082" s="596">
        <v>43252</v>
      </c>
      <c r="B5082" s="40" t="s">
        <v>16</v>
      </c>
      <c r="C5082" s="62" t="s">
        <v>793</v>
      </c>
      <c r="D5082" s="107" t="s">
        <v>1842</v>
      </c>
      <c r="E5082" s="57">
        <v>18000</v>
      </c>
      <c r="F5082" s="57"/>
      <c r="G5082" s="57">
        <f t="shared" si="83"/>
        <v>-18000</v>
      </c>
      <c r="H5082" s="120" t="s">
        <v>3520</v>
      </c>
    </row>
    <row r="5083" spans="1:8" ht="15" x14ac:dyDescent="0.2">
      <c r="A5083" s="596">
        <v>43252</v>
      </c>
      <c r="B5083" s="40" t="s">
        <v>16</v>
      </c>
      <c r="C5083" s="62" t="s">
        <v>793</v>
      </c>
      <c r="D5083" s="107" t="s">
        <v>2282</v>
      </c>
      <c r="E5083" s="57">
        <v>14000.322580645161</v>
      </c>
      <c r="F5083" s="57"/>
      <c r="G5083" s="57">
        <f t="shared" si="83"/>
        <v>-14000.322580645161</v>
      </c>
      <c r="H5083" s="120" t="s">
        <v>3520</v>
      </c>
    </row>
    <row r="5084" spans="1:8" ht="15" x14ac:dyDescent="0.2">
      <c r="A5084" s="596">
        <v>43252</v>
      </c>
      <c r="B5084" s="40" t="s">
        <v>16</v>
      </c>
      <c r="C5084" s="62" t="s">
        <v>793</v>
      </c>
      <c r="D5084" s="107" t="s">
        <v>3229</v>
      </c>
      <c r="E5084" s="57">
        <v>12349.637096774193</v>
      </c>
      <c r="F5084" s="57"/>
      <c r="G5084" s="57">
        <f t="shared" si="83"/>
        <v>-12349.637096774193</v>
      </c>
      <c r="H5084" s="120" t="s">
        <v>3520</v>
      </c>
    </row>
    <row r="5085" spans="1:8" ht="15" x14ac:dyDescent="0.2">
      <c r="A5085" s="596">
        <v>43252</v>
      </c>
      <c r="B5085" s="40" t="s">
        <v>16</v>
      </c>
      <c r="C5085" s="62" t="s">
        <v>793</v>
      </c>
      <c r="D5085" s="107" t="s">
        <v>3610</v>
      </c>
      <c r="E5085" s="57">
        <v>6000</v>
      </c>
      <c r="F5085" s="57"/>
      <c r="G5085" s="57">
        <f t="shared" si="83"/>
        <v>-6000</v>
      </c>
      <c r="H5085" s="120" t="s">
        <v>3520</v>
      </c>
    </row>
    <row r="5086" spans="1:8" ht="15" x14ac:dyDescent="0.2">
      <c r="A5086" s="596">
        <v>43252</v>
      </c>
      <c r="B5086" s="40" t="s">
        <v>16</v>
      </c>
      <c r="C5086" s="62" t="s">
        <v>793</v>
      </c>
      <c r="D5086" s="107" t="s">
        <v>3611</v>
      </c>
      <c r="E5086" s="57">
        <v>5000</v>
      </c>
      <c r="F5086" s="57"/>
      <c r="G5086" s="57">
        <f t="shared" si="83"/>
        <v>-5000</v>
      </c>
      <c r="H5086" s="120" t="s">
        <v>3520</v>
      </c>
    </row>
    <row r="5087" spans="1:8" ht="15" x14ac:dyDescent="0.2">
      <c r="A5087" s="596">
        <v>43252</v>
      </c>
      <c r="B5087" s="40" t="s">
        <v>2786</v>
      </c>
      <c r="C5087" s="62" t="s">
        <v>793</v>
      </c>
      <c r="D5087" s="107" t="s">
        <v>1862</v>
      </c>
      <c r="E5087" s="57">
        <v>18625</v>
      </c>
      <c r="F5087" s="57"/>
      <c r="G5087" s="57">
        <f t="shared" si="83"/>
        <v>-18625</v>
      </c>
      <c r="H5087" s="120" t="s">
        <v>3520</v>
      </c>
    </row>
    <row r="5088" spans="1:8" ht="15" x14ac:dyDescent="0.2">
      <c r="A5088" s="596">
        <v>43252</v>
      </c>
      <c r="B5088" s="40" t="s">
        <v>2786</v>
      </c>
      <c r="C5088" s="62" t="s">
        <v>793</v>
      </c>
      <c r="D5088" s="107" t="s">
        <v>1863</v>
      </c>
      <c r="E5088" s="57">
        <v>43400.080645161288</v>
      </c>
      <c r="F5088" s="57"/>
      <c r="G5088" s="57">
        <f t="shared" si="83"/>
        <v>-43400.080645161288</v>
      </c>
      <c r="H5088" s="120" t="s">
        <v>3520</v>
      </c>
    </row>
    <row r="5089" spans="1:8" ht="15" x14ac:dyDescent="0.2">
      <c r="A5089" s="596">
        <v>43252</v>
      </c>
      <c r="B5089" s="40" t="s">
        <v>2786</v>
      </c>
      <c r="C5089" s="62" t="s">
        <v>793</v>
      </c>
      <c r="D5089" s="107" t="s">
        <v>1844</v>
      </c>
      <c r="E5089" s="57">
        <v>23899.677419354841</v>
      </c>
      <c r="F5089" s="57"/>
      <c r="G5089" s="57">
        <f t="shared" si="83"/>
        <v>-23899.677419354841</v>
      </c>
      <c r="H5089" s="120" t="s">
        <v>3520</v>
      </c>
    </row>
    <row r="5090" spans="1:8" ht="15"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x14ac:dyDescent="0.2">
      <c r="A5223" s="603">
        <v>43262</v>
      </c>
      <c r="B5223" s="173" t="s">
        <v>2932</v>
      </c>
      <c r="C5223" s="173" t="s">
        <v>3111</v>
      </c>
      <c r="D5223" s="117" t="s">
        <v>3555</v>
      </c>
      <c r="E5223" s="235">
        <v>200000</v>
      </c>
      <c r="F5223" s="235"/>
      <c r="G5223" s="235">
        <f t="shared" si="85"/>
        <v>-200000</v>
      </c>
      <c r="H5223" s="259" t="s">
        <v>3520</v>
      </c>
    </row>
    <row r="5224" spans="1:8" ht="15" x14ac:dyDescent="0.2">
      <c r="A5224" s="603">
        <v>43262</v>
      </c>
      <c r="B5224" s="173" t="s">
        <v>2932</v>
      </c>
      <c r="C5224" s="173" t="s">
        <v>3111</v>
      </c>
      <c r="D5224" s="117" t="s">
        <v>3556</v>
      </c>
      <c r="E5224" s="235">
        <v>300000</v>
      </c>
      <c r="F5224" s="235"/>
      <c r="G5224" s="235">
        <f t="shared" si="85"/>
        <v>-300000</v>
      </c>
      <c r="H5224" s="259" t="s">
        <v>3520</v>
      </c>
    </row>
    <row r="5225" spans="1:8" ht="15" x14ac:dyDescent="0.2">
      <c r="A5225" s="603">
        <v>43262</v>
      </c>
      <c r="B5225" s="173" t="s">
        <v>2786</v>
      </c>
      <c r="C5225" s="173" t="s">
        <v>3274</v>
      </c>
      <c r="D5225" s="117" t="s">
        <v>3616</v>
      </c>
      <c r="E5225" s="235">
        <v>100000</v>
      </c>
      <c r="F5225" s="235"/>
      <c r="G5225" s="235">
        <f t="shared" si="85"/>
        <v>-100000</v>
      </c>
      <c r="H5225" s="259" t="s">
        <v>3520</v>
      </c>
    </row>
    <row r="5226" spans="1:8" ht="15" x14ac:dyDescent="0.2">
      <c r="A5226" s="603">
        <v>43263</v>
      </c>
      <c r="B5226" s="173" t="s">
        <v>2932</v>
      </c>
      <c r="C5226" s="173" t="s">
        <v>2853</v>
      </c>
      <c r="D5226" s="117" t="s">
        <v>3557</v>
      </c>
      <c r="E5226" s="235">
        <v>20000</v>
      </c>
      <c r="F5226" s="235"/>
      <c r="G5226" s="235">
        <f t="shared" si="85"/>
        <v>-20000</v>
      </c>
      <c r="H5226" s="259" t="s">
        <v>3520</v>
      </c>
    </row>
    <row r="5227" spans="1:8" ht="15" x14ac:dyDescent="0.2">
      <c r="A5227" s="603">
        <v>43263</v>
      </c>
      <c r="B5227" s="173" t="s">
        <v>2786</v>
      </c>
      <c r="C5227" s="173" t="s">
        <v>3284</v>
      </c>
      <c r="D5227" s="117" t="s">
        <v>3555</v>
      </c>
      <c r="E5227" s="235">
        <v>305000</v>
      </c>
      <c r="F5227" s="235"/>
      <c r="G5227" s="235">
        <f t="shared" si="85"/>
        <v>-305000</v>
      </c>
      <c r="H5227" s="259" t="s">
        <v>3520</v>
      </c>
    </row>
    <row r="5228" spans="1:8" ht="15" x14ac:dyDescent="0.2">
      <c r="A5228" s="603">
        <v>43263</v>
      </c>
      <c r="B5228" s="173" t="s">
        <v>2786</v>
      </c>
      <c r="C5228" s="173" t="s">
        <v>3284</v>
      </c>
      <c r="D5228" s="117" t="s">
        <v>3560</v>
      </c>
      <c r="E5228" s="235">
        <v>-40000</v>
      </c>
      <c r="F5228" s="235"/>
      <c r="G5228" s="235">
        <f t="shared" si="85"/>
        <v>40000</v>
      </c>
      <c r="H5228" s="259" t="s">
        <v>3520</v>
      </c>
    </row>
    <row r="5229" spans="1:8" ht="15" x14ac:dyDescent="0.2">
      <c r="A5229" s="603">
        <v>43263</v>
      </c>
      <c r="B5229" s="173" t="s">
        <v>2786</v>
      </c>
      <c r="C5229" s="173" t="s">
        <v>166</v>
      </c>
      <c r="D5229" s="117" t="s">
        <v>3560</v>
      </c>
      <c r="E5229" s="235">
        <v>-10000</v>
      </c>
      <c r="F5229" s="235"/>
      <c r="G5229" s="235">
        <f t="shared" si="85"/>
        <v>10000</v>
      </c>
      <c r="H5229" s="259" t="s">
        <v>3520</v>
      </c>
    </row>
    <row r="5230" spans="1:8" ht="15" x14ac:dyDescent="0.2">
      <c r="A5230" s="603">
        <v>43263</v>
      </c>
      <c r="B5230" s="173" t="s">
        <v>2786</v>
      </c>
      <c r="C5230" s="173" t="s">
        <v>255</v>
      </c>
      <c r="D5230" s="117" t="s">
        <v>3560</v>
      </c>
      <c r="E5230" s="235">
        <v>-25000</v>
      </c>
      <c r="F5230" s="235"/>
      <c r="G5230" s="235">
        <f t="shared" si="85"/>
        <v>25000</v>
      </c>
      <c r="H5230" s="259" t="s">
        <v>3520</v>
      </c>
    </row>
    <row r="5231" spans="1:8" ht="15" x14ac:dyDescent="0.2">
      <c r="A5231" s="603">
        <v>43263</v>
      </c>
      <c r="B5231" s="173" t="s">
        <v>2786</v>
      </c>
      <c r="C5231" s="173" t="s">
        <v>250</v>
      </c>
      <c r="D5231" s="117" t="s">
        <v>3560</v>
      </c>
      <c r="E5231" s="235">
        <v>-20000</v>
      </c>
      <c r="F5231" s="235"/>
      <c r="G5231" s="235">
        <f t="shared" si="85"/>
        <v>20000</v>
      </c>
      <c r="H5231" s="259" t="s">
        <v>3520</v>
      </c>
    </row>
    <row r="5232" spans="1:8" ht="15"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x14ac:dyDescent="0.2">
      <c r="A5244" s="603">
        <v>43280</v>
      </c>
      <c r="B5244" s="173" t="s">
        <v>2932</v>
      </c>
      <c r="C5244" s="173" t="s">
        <v>3284</v>
      </c>
      <c r="D5244" s="117" t="s">
        <v>3658</v>
      </c>
      <c r="E5244" s="235">
        <v>255000</v>
      </c>
      <c r="F5244" s="235"/>
      <c r="G5244" s="235">
        <f t="shared" si="85"/>
        <v>-255000</v>
      </c>
      <c r="H5244" s="259" t="s">
        <v>3520</v>
      </c>
    </row>
    <row r="5245" spans="1:8" ht="15" x14ac:dyDescent="0.2">
      <c r="A5245" s="603">
        <v>43280</v>
      </c>
      <c r="B5245" s="173" t="s">
        <v>2786</v>
      </c>
      <c r="C5245" s="173" t="s">
        <v>358</v>
      </c>
      <c r="D5245" s="117" t="s">
        <v>3659</v>
      </c>
      <c r="E5245" s="235">
        <v>300000</v>
      </c>
      <c r="F5245" s="235"/>
      <c r="G5245" s="235">
        <f t="shared" si="85"/>
        <v>-300000</v>
      </c>
      <c r="H5245" s="259" t="s">
        <v>3520</v>
      </c>
    </row>
    <row r="5246" spans="1:8" ht="15" x14ac:dyDescent="0.2">
      <c r="A5246" s="603">
        <v>43280</v>
      </c>
      <c r="B5246" s="173" t="s">
        <v>2786</v>
      </c>
      <c r="C5246" s="173" t="s">
        <v>2288</v>
      </c>
      <c r="D5246" s="117" t="s">
        <v>3660</v>
      </c>
      <c r="E5246" s="235">
        <v>71500</v>
      </c>
      <c r="F5246" s="235"/>
      <c r="G5246" s="235">
        <f t="shared" si="85"/>
        <v>-71500</v>
      </c>
      <c r="H5246" s="259" t="s">
        <v>3520</v>
      </c>
    </row>
    <row r="5247" spans="1:8" ht="15" x14ac:dyDescent="0.2">
      <c r="A5247" s="598">
        <v>43259</v>
      </c>
      <c r="B5247" s="90" t="s">
        <v>2786</v>
      </c>
      <c r="C5247" s="90" t="s">
        <v>558</v>
      </c>
      <c r="D5247" s="800" t="s">
        <v>3529</v>
      </c>
      <c r="E5247" s="91"/>
      <c r="F5247" s="91">
        <v>1850000</v>
      </c>
      <c r="G5247" s="91">
        <f t="shared" si="85"/>
        <v>1850000</v>
      </c>
      <c r="H5247" s="260" t="s">
        <v>3520</v>
      </c>
    </row>
    <row r="5248" spans="1:8" ht="15" x14ac:dyDescent="0.2">
      <c r="A5248" s="598">
        <v>43262</v>
      </c>
      <c r="B5248" s="90" t="s">
        <v>2932</v>
      </c>
      <c r="C5248" s="90" t="s">
        <v>558</v>
      </c>
      <c r="D5248" s="800" t="s">
        <v>3533</v>
      </c>
      <c r="E5248" s="91"/>
      <c r="F5248" s="91">
        <v>29654217</v>
      </c>
      <c r="G5248" s="91">
        <f t="shared" si="85"/>
        <v>29654217</v>
      </c>
      <c r="H5248" s="260" t="s">
        <v>3520</v>
      </c>
    </row>
    <row r="5249" spans="1:8" ht="15" x14ac:dyDescent="0.2">
      <c r="A5249" s="598">
        <v>43263</v>
      </c>
      <c r="B5249" s="90" t="s">
        <v>2547</v>
      </c>
      <c r="C5249" s="90" t="s">
        <v>558</v>
      </c>
      <c r="D5249" s="800" t="s">
        <v>2125</v>
      </c>
      <c r="E5249" s="91"/>
      <c r="F5249" s="91">
        <v>700204</v>
      </c>
      <c r="G5249" s="91">
        <f t="shared" si="85"/>
        <v>700204</v>
      </c>
      <c r="H5249" s="260" t="s">
        <v>3520</v>
      </c>
    </row>
    <row r="5250" spans="1:8" ht="15"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x14ac:dyDescent="0.2">
      <c r="A5254" s="596">
        <v>43286</v>
      </c>
      <c r="B5254" s="40" t="s">
        <v>2651</v>
      </c>
      <c r="C5254" s="62" t="s">
        <v>793</v>
      </c>
      <c r="D5254" s="128" t="s">
        <v>1836</v>
      </c>
      <c r="E5254" s="57">
        <v>25000</v>
      </c>
      <c r="F5254" s="57"/>
      <c r="G5254" s="57">
        <f t="shared" si="85"/>
        <v>-25000</v>
      </c>
      <c r="H5254" s="120" t="s">
        <v>3661</v>
      </c>
    </row>
    <row r="5255" spans="1:8" ht="15" x14ac:dyDescent="0.2">
      <c r="A5255" s="596">
        <v>43286</v>
      </c>
      <c r="B5255" s="40" t="s">
        <v>1399</v>
      </c>
      <c r="C5255" s="62" t="s">
        <v>793</v>
      </c>
      <c r="D5255" s="128" t="s">
        <v>1836</v>
      </c>
      <c r="E5255" s="57">
        <v>25000</v>
      </c>
      <c r="F5255" s="57"/>
      <c r="G5255" s="57">
        <f t="shared" si="85"/>
        <v>-25000</v>
      </c>
      <c r="H5255" s="120" t="s">
        <v>3661</v>
      </c>
    </row>
    <row r="5256" spans="1:8" ht="15"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x14ac:dyDescent="0.2">
      <c r="A5271" s="596">
        <v>43286</v>
      </c>
      <c r="B5271" s="40" t="s">
        <v>2786</v>
      </c>
      <c r="C5271" s="62" t="s">
        <v>793</v>
      </c>
      <c r="D5271" s="128" t="s">
        <v>3071</v>
      </c>
      <c r="E5271" s="57">
        <v>1333.3333333333333</v>
      </c>
      <c r="F5271" s="57"/>
      <c r="G5271" s="57">
        <f t="shared" si="86"/>
        <v>-1333.3333333333333</v>
      </c>
      <c r="H5271" s="120" t="s">
        <v>3661</v>
      </c>
    </row>
    <row r="5272" spans="1:8" ht="15"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x14ac:dyDescent="0.2">
      <c r="A5352" s="596">
        <v>43297</v>
      </c>
      <c r="B5352" s="40" t="s">
        <v>18</v>
      </c>
      <c r="C5352" s="40" t="s">
        <v>3144</v>
      </c>
      <c r="D5352" s="107" t="s">
        <v>3792</v>
      </c>
      <c r="E5352" s="41">
        <v>19160</v>
      </c>
      <c r="G5352" s="41">
        <f t="shared" si="87"/>
        <v>-19160</v>
      </c>
      <c r="H5352" s="120" t="s">
        <v>3661</v>
      </c>
    </row>
    <row r="5353" spans="1:8" ht="15" x14ac:dyDescent="0.2">
      <c r="A5353" s="596">
        <v>43297</v>
      </c>
      <c r="B5353" s="40" t="s">
        <v>37</v>
      </c>
      <c r="C5353" s="40" t="s">
        <v>3144</v>
      </c>
      <c r="D5353" s="107" t="s">
        <v>3793</v>
      </c>
      <c r="E5353" s="41">
        <v>9060</v>
      </c>
      <c r="G5353" s="41">
        <f t="shared" si="87"/>
        <v>-9060</v>
      </c>
      <c r="H5353" s="120" t="s">
        <v>3661</v>
      </c>
    </row>
    <row r="5354" spans="1:8" ht="15" x14ac:dyDescent="0.2">
      <c r="A5354" s="596">
        <v>43297</v>
      </c>
      <c r="B5354" s="40" t="s">
        <v>11</v>
      </c>
      <c r="C5354" s="40" t="s">
        <v>3144</v>
      </c>
      <c r="D5354" s="107" t="s">
        <v>3793</v>
      </c>
      <c r="E5354" s="41">
        <v>8600</v>
      </c>
      <c r="G5354" s="41">
        <f t="shared" si="87"/>
        <v>-8600</v>
      </c>
      <c r="H5354" s="120" t="s">
        <v>3661</v>
      </c>
    </row>
    <row r="5355" spans="1:8" ht="15" x14ac:dyDescent="0.2">
      <c r="A5355" s="596">
        <v>43297</v>
      </c>
      <c r="B5355" s="40" t="s">
        <v>2786</v>
      </c>
      <c r="C5355" s="40" t="s">
        <v>3144</v>
      </c>
      <c r="D5355" s="107" t="s">
        <v>3793</v>
      </c>
      <c r="E5355" s="41">
        <v>8800</v>
      </c>
      <c r="G5355" s="41">
        <f t="shared" si="87"/>
        <v>-8800</v>
      </c>
      <c r="H5355" s="120" t="s">
        <v>3661</v>
      </c>
    </row>
    <row r="5356" spans="1:8" ht="15" x14ac:dyDescent="0.2">
      <c r="A5356" s="596">
        <v>43297</v>
      </c>
      <c r="B5356" s="40" t="s">
        <v>6514</v>
      </c>
      <c r="C5356" s="40" t="s">
        <v>3144</v>
      </c>
      <c r="D5356" s="107" t="s">
        <v>3793</v>
      </c>
      <c r="E5356" s="41">
        <v>5005</v>
      </c>
      <c r="G5356" s="41">
        <f t="shared" si="87"/>
        <v>-5005</v>
      </c>
      <c r="H5356" s="120" t="s">
        <v>3661</v>
      </c>
    </row>
    <row r="5357" spans="1:8" ht="15" x14ac:dyDescent="0.2">
      <c r="A5357" s="596">
        <v>43297</v>
      </c>
      <c r="B5357" s="40" t="s">
        <v>6514</v>
      </c>
      <c r="C5357" s="40" t="s">
        <v>3144</v>
      </c>
      <c r="D5357" s="107" t="s">
        <v>3794</v>
      </c>
      <c r="E5357" s="41">
        <v>3565</v>
      </c>
      <c r="G5357" s="41">
        <f t="shared" si="87"/>
        <v>-3565</v>
      </c>
      <c r="H5357" s="120" t="s">
        <v>3661</v>
      </c>
    </row>
    <row r="5358" spans="1:8" ht="15" x14ac:dyDescent="0.2">
      <c r="A5358" s="596">
        <v>43297</v>
      </c>
      <c r="B5358" s="40" t="s">
        <v>6514</v>
      </c>
      <c r="C5358" s="40" t="s">
        <v>3144</v>
      </c>
      <c r="D5358" s="107" t="s">
        <v>3795</v>
      </c>
      <c r="E5358" s="41">
        <v>2240</v>
      </c>
      <c r="G5358" s="41">
        <f t="shared" si="87"/>
        <v>-2240</v>
      </c>
      <c r="H5358" s="120" t="s">
        <v>3661</v>
      </c>
    </row>
    <row r="5359" spans="1:8" ht="15" x14ac:dyDescent="0.2">
      <c r="A5359" s="596">
        <v>43298</v>
      </c>
      <c r="B5359" s="40" t="s">
        <v>1399</v>
      </c>
      <c r="C5359" s="40" t="s">
        <v>3144</v>
      </c>
      <c r="D5359" s="107" t="s">
        <v>3814</v>
      </c>
      <c r="E5359" s="41">
        <v>11700</v>
      </c>
      <c r="G5359" s="41">
        <f t="shared" si="87"/>
        <v>-11700</v>
      </c>
      <c r="H5359" s="120" t="s">
        <v>3661</v>
      </c>
    </row>
    <row r="5360" spans="1:8" ht="15" x14ac:dyDescent="0.2">
      <c r="A5360" s="596">
        <v>43298</v>
      </c>
      <c r="B5360" s="40" t="s">
        <v>2786</v>
      </c>
      <c r="C5360" s="40" t="s">
        <v>3144</v>
      </c>
      <c r="D5360" s="107" t="s">
        <v>3815</v>
      </c>
      <c r="E5360" s="41">
        <v>7300</v>
      </c>
      <c r="G5360" s="41">
        <f t="shared" si="87"/>
        <v>-7300</v>
      </c>
      <c r="H5360" s="120" t="s">
        <v>3661</v>
      </c>
    </row>
    <row r="5361" spans="1:8" ht="15" x14ac:dyDescent="0.2">
      <c r="A5361" s="596">
        <v>43298</v>
      </c>
      <c r="B5361" s="40" t="s">
        <v>2651</v>
      </c>
      <c r="C5361" s="40" t="s">
        <v>3144</v>
      </c>
      <c r="D5361" s="107" t="s">
        <v>3796</v>
      </c>
      <c r="E5361" s="41">
        <v>2836</v>
      </c>
      <c r="G5361" s="41">
        <f t="shared" si="87"/>
        <v>-2836</v>
      </c>
      <c r="H5361" s="120" t="s">
        <v>3661</v>
      </c>
    </row>
    <row r="5362" spans="1:8" ht="15"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x14ac:dyDescent="0.2">
      <c r="A5382" s="596">
        <v>43309</v>
      </c>
      <c r="B5382" s="40" t="s">
        <v>1399</v>
      </c>
      <c r="C5382" s="40" t="s">
        <v>3144</v>
      </c>
      <c r="D5382" s="128" t="s">
        <v>3810</v>
      </c>
      <c r="E5382" s="41">
        <v>33458</v>
      </c>
      <c r="G5382" s="41">
        <f t="shared" si="87"/>
        <v>-33458</v>
      </c>
      <c r="H5382" s="120" t="s">
        <v>3661</v>
      </c>
    </row>
    <row r="5383" spans="1:8" ht="15"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x14ac:dyDescent="0.2">
      <c r="A5399" s="596">
        <v>43310</v>
      </c>
      <c r="B5399" s="40" t="s">
        <v>2651</v>
      </c>
      <c r="C5399" s="40" t="s">
        <v>3144</v>
      </c>
      <c r="D5399" s="107" t="s">
        <v>3831</v>
      </c>
      <c r="E5399" s="41">
        <v>1500</v>
      </c>
      <c r="G5399" s="41">
        <f t="shared" si="88"/>
        <v>-1500</v>
      </c>
      <c r="H5399" s="120" t="s">
        <v>3661</v>
      </c>
    </row>
    <row r="5400" spans="1:8" ht="15" x14ac:dyDescent="0.2">
      <c r="A5400" s="596">
        <v>43310</v>
      </c>
      <c r="B5400" s="40" t="s">
        <v>2651</v>
      </c>
      <c r="C5400" s="40" t="s">
        <v>285</v>
      </c>
      <c r="D5400" s="107" t="s">
        <v>3793</v>
      </c>
      <c r="E5400" s="41">
        <v>2000</v>
      </c>
      <c r="G5400" s="41">
        <f t="shared" si="88"/>
        <v>-2000</v>
      </c>
      <c r="H5400" s="120" t="s">
        <v>3661</v>
      </c>
    </row>
    <row r="5401" spans="1:8" ht="15" x14ac:dyDescent="0.2">
      <c r="A5401" s="596">
        <v>43310</v>
      </c>
      <c r="B5401" s="40" t="s">
        <v>1399</v>
      </c>
      <c r="C5401" s="40" t="s">
        <v>3144</v>
      </c>
      <c r="D5401" s="107" t="s">
        <v>3602</v>
      </c>
      <c r="E5401" s="41">
        <v>19350</v>
      </c>
      <c r="G5401" s="41">
        <f t="shared" si="88"/>
        <v>-19350</v>
      </c>
      <c r="H5401" s="120" t="s">
        <v>3661</v>
      </c>
    </row>
    <row r="5402" spans="1:8" ht="15"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x14ac:dyDescent="0.2">
      <c r="A5420" s="603">
        <v>43282</v>
      </c>
      <c r="B5420" s="173" t="s">
        <v>2786</v>
      </c>
      <c r="C5420" s="173" t="s">
        <v>3144</v>
      </c>
      <c r="D5420" s="117" t="s">
        <v>3673</v>
      </c>
      <c r="E5420" s="235">
        <f>68150/4</f>
        <v>17037.5</v>
      </c>
      <c r="F5420" s="235"/>
      <c r="G5420" s="235">
        <f t="shared" si="88"/>
        <v>-17037.5</v>
      </c>
      <c r="H5420" s="259" t="s">
        <v>3661</v>
      </c>
    </row>
    <row r="5421" spans="1:8" ht="15" x14ac:dyDescent="0.2">
      <c r="A5421" s="603">
        <v>43282</v>
      </c>
      <c r="B5421" s="173" t="s">
        <v>2932</v>
      </c>
      <c r="C5421" s="173" t="s">
        <v>3144</v>
      </c>
      <c r="D5421" s="117" t="s">
        <v>3673</v>
      </c>
      <c r="E5421" s="235">
        <f>68150/4</f>
        <v>17037.5</v>
      </c>
      <c r="F5421" s="235"/>
      <c r="G5421" s="235">
        <f t="shared" si="88"/>
        <v>-17037.5</v>
      </c>
      <c r="H5421" s="259" t="s">
        <v>3661</v>
      </c>
    </row>
    <row r="5422" spans="1:8" ht="15" x14ac:dyDescent="0.2">
      <c r="A5422" s="603">
        <v>43282</v>
      </c>
      <c r="B5422" s="173" t="s">
        <v>2651</v>
      </c>
      <c r="C5422" s="173" t="s">
        <v>3144</v>
      </c>
      <c r="D5422" s="117" t="s">
        <v>3673</v>
      </c>
      <c r="E5422" s="235">
        <f>68150/4</f>
        <v>17037.5</v>
      </c>
      <c r="F5422" s="235"/>
      <c r="G5422" s="235">
        <f t="shared" si="88"/>
        <v>-17037.5</v>
      </c>
      <c r="H5422" s="259" t="s">
        <v>3661</v>
      </c>
    </row>
    <row r="5423" spans="1:8" ht="15" x14ac:dyDescent="0.2">
      <c r="A5423" s="603">
        <v>43282</v>
      </c>
      <c r="B5423" s="173" t="s">
        <v>1399</v>
      </c>
      <c r="C5423" s="173" t="s">
        <v>3144</v>
      </c>
      <c r="D5423" s="117" t="s">
        <v>3673</v>
      </c>
      <c r="E5423" s="235">
        <f>68150/4</f>
        <v>17037.5</v>
      </c>
      <c r="F5423" s="235"/>
      <c r="G5423" s="235">
        <f t="shared" si="88"/>
        <v>-17037.5</v>
      </c>
      <c r="H5423" s="259" t="s">
        <v>3661</v>
      </c>
    </row>
    <row r="5424" spans="1:8" ht="15"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15"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x14ac:dyDescent="0.2">
      <c r="A5507" s="596">
        <v>43313</v>
      </c>
      <c r="B5507" s="40" t="s">
        <v>1399</v>
      </c>
      <c r="C5507" s="62" t="s">
        <v>793</v>
      </c>
      <c r="D5507" s="107" t="s">
        <v>1858</v>
      </c>
      <c r="E5507" s="57">
        <v>22809.677419354837</v>
      </c>
      <c r="F5507" s="57"/>
      <c r="G5507" s="57">
        <f t="shared" si="89"/>
        <v>-22809.677419354837</v>
      </c>
      <c r="H5507" s="120" t="s">
        <v>3717</v>
      </c>
    </row>
    <row r="5508" spans="1:8" ht="15" x14ac:dyDescent="0.2">
      <c r="A5508" s="596">
        <v>43313</v>
      </c>
      <c r="B5508" s="40" t="s">
        <v>1399</v>
      </c>
      <c r="C5508" s="62" t="s">
        <v>793</v>
      </c>
      <c r="D5508" s="107" t="s">
        <v>3490</v>
      </c>
      <c r="E5508" s="57">
        <v>21096.774193548386</v>
      </c>
      <c r="F5508" s="57"/>
      <c r="G5508" s="57">
        <f t="shared" si="89"/>
        <v>-21096.774193548386</v>
      </c>
      <c r="H5508" s="120" t="s">
        <v>3717</v>
      </c>
    </row>
    <row r="5509" spans="1:8" ht="15"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10" t="s">
        <v>3723</v>
      </c>
      <c r="E5626" s="271">
        <v>-32303</v>
      </c>
      <c r="F5626" s="271"/>
      <c r="G5626" s="271">
        <f t="shared" si="91"/>
        <v>32303</v>
      </c>
      <c r="H5626" s="272" t="s">
        <v>3717</v>
      </c>
    </row>
    <row r="5627" spans="1:9" ht="15" x14ac:dyDescent="0.2">
      <c r="A5627" s="614">
        <v>43320</v>
      </c>
      <c r="B5627" s="270" t="s">
        <v>2932</v>
      </c>
      <c r="C5627" s="270" t="s">
        <v>165</v>
      </c>
      <c r="D5627" s="810" t="s">
        <v>3723</v>
      </c>
      <c r="E5627" s="271">
        <v>-23397</v>
      </c>
      <c r="F5627" s="271"/>
      <c r="G5627" s="271">
        <f t="shared" si="91"/>
        <v>23397</v>
      </c>
      <c r="H5627" s="272" t="s">
        <v>3717</v>
      </c>
    </row>
    <row r="5628" spans="1:9" ht="15" x14ac:dyDescent="0.2">
      <c r="A5628" s="614">
        <v>43320</v>
      </c>
      <c r="B5628" s="270" t="s">
        <v>1399</v>
      </c>
      <c r="C5628" s="270" t="s">
        <v>165</v>
      </c>
      <c r="D5628" s="810"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x14ac:dyDescent="0.2">
      <c r="A5793" s="596">
        <v>43357</v>
      </c>
      <c r="B5793" s="40" t="s">
        <v>3732</v>
      </c>
      <c r="C5793" s="62" t="s">
        <v>3144</v>
      </c>
      <c r="D5793" s="128" t="s">
        <v>4039</v>
      </c>
      <c r="E5793" s="57">
        <f>2000+1500+1000+2500+950+5500</f>
        <v>13450</v>
      </c>
      <c r="F5793" s="57"/>
      <c r="G5793" s="57">
        <f t="shared" si="95"/>
        <v>-13450</v>
      </c>
      <c r="H5793" s="120" t="s">
        <v>3873</v>
      </c>
    </row>
    <row r="5794" spans="1:8" ht="15" x14ac:dyDescent="0.2">
      <c r="A5794" s="596">
        <v>43357</v>
      </c>
      <c r="B5794" s="40" t="s">
        <v>2932</v>
      </c>
      <c r="C5794" s="62" t="s">
        <v>3144</v>
      </c>
      <c r="D5794" s="128" t="s">
        <v>4040</v>
      </c>
      <c r="E5794" s="57">
        <v>16900</v>
      </c>
      <c r="F5794" s="57"/>
      <c r="G5794" s="57">
        <f t="shared" si="95"/>
        <v>-16900</v>
      </c>
      <c r="H5794" s="120" t="s">
        <v>3873</v>
      </c>
    </row>
    <row r="5795" spans="1:8" ht="15" x14ac:dyDescent="0.2">
      <c r="A5795" s="596">
        <v>43357</v>
      </c>
      <c r="B5795" s="40" t="s">
        <v>2651</v>
      </c>
      <c r="C5795" s="62" t="s">
        <v>3148</v>
      </c>
      <c r="D5795" s="128" t="s">
        <v>3368</v>
      </c>
      <c r="E5795" s="57">
        <v>480</v>
      </c>
      <c r="F5795" s="57"/>
      <c r="G5795" s="57">
        <f t="shared" si="95"/>
        <v>-480</v>
      </c>
      <c r="H5795" s="120" t="s">
        <v>3873</v>
      </c>
    </row>
    <row r="5796" spans="1:8" ht="15" x14ac:dyDescent="0.2">
      <c r="A5796" s="596">
        <v>43360</v>
      </c>
      <c r="B5796" s="40" t="s">
        <v>3621</v>
      </c>
      <c r="C5796" s="62" t="s">
        <v>3144</v>
      </c>
      <c r="D5796" s="128" t="s">
        <v>4053</v>
      </c>
      <c r="E5796" s="57">
        <v>33660</v>
      </c>
      <c r="F5796" s="57"/>
      <c r="G5796" s="57">
        <f t="shared" si="95"/>
        <v>-33660</v>
      </c>
      <c r="H5796" s="120" t="s">
        <v>3873</v>
      </c>
    </row>
    <row r="5797" spans="1:8" ht="15" x14ac:dyDescent="0.2">
      <c r="A5797" s="596">
        <v>43360</v>
      </c>
      <c r="B5797" s="40" t="s">
        <v>2932</v>
      </c>
      <c r="C5797" s="62" t="s">
        <v>3144</v>
      </c>
      <c r="D5797" s="128" t="s">
        <v>4053</v>
      </c>
      <c r="E5797" s="57">
        <v>18924</v>
      </c>
      <c r="F5797" s="57"/>
      <c r="G5797" s="57">
        <f t="shared" si="95"/>
        <v>-18924</v>
      </c>
      <c r="H5797" s="120" t="s">
        <v>3873</v>
      </c>
    </row>
    <row r="5798" spans="1:8" ht="15" x14ac:dyDescent="0.2">
      <c r="A5798" s="596">
        <v>43360</v>
      </c>
      <c r="B5798" s="40" t="s">
        <v>2651</v>
      </c>
      <c r="C5798" s="62" t="s">
        <v>3144</v>
      </c>
      <c r="D5798" s="128" t="s">
        <v>4054</v>
      </c>
      <c r="E5798" s="57">
        <v>3200</v>
      </c>
      <c r="F5798" s="57"/>
      <c r="G5798" s="57">
        <f t="shared" si="95"/>
        <v>-3200</v>
      </c>
      <c r="H5798" s="120" t="s">
        <v>3873</v>
      </c>
    </row>
    <row r="5799" spans="1:8" ht="15" x14ac:dyDescent="0.2">
      <c r="A5799" s="596">
        <v>43361</v>
      </c>
      <c r="B5799" s="40" t="s">
        <v>2932</v>
      </c>
      <c r="C5799" s="62" t="s">
        <v>3144</v>
      </c>
      <c r="D5799" s="128" t="s">
        <v>4055</v>
      </c>
      <c r="E5799" s="57">
        <v>11900</v>
      </c>
      <c r="F5799" s="57"/>
      <c r="G5799" s="57">
        <f t="shared" si="95"/>
        <v>-11900</v>
      </c>
      <c r="H5799" s="120" t="s">
        <v>3873</v>
      </c>
    </row>
    <row r="5800" spans="1:8" ht="15" x14ac:dyDescent="0.2">
      <c r="A5800" s="596">
        <v>43361</v>
      </c>
      <c r="B5800" s="40" t="s">
        <v>3621</v>
      </c>
      <c r="C5800" s="62" t="s">
        <v>3144</v>
      </c>
      <c r="D5800" s="128" t="s">
        <v>4056</v>
      </c>
      <c r="E5800" s="57">
        <v>17647</v>
      </c>
      <c r="F5800" s="57"/>
      <c r="G5800" s="57">
        <f t="shared" si="95"/>
        <v>-17647</v>
      </c>
      <c r="H5800" s="120" t="s">
        <v>3873</v>
      </c>
    </row>
    <row r="5801" spans="1:8" ht="15" x14ac:dyDescent="0.2">
      <c r="A5801" s="596">
        <v>43361</v>
      </c>
      <c r="B5801" s="40" t="s">
        <v>2651</v>
      </c>
      <c r="C5801" s="62" t="s">
        <v>3144</v>
      </c>
      <c r="D5801" s="128" t="s">
        <v>756</v>
      </c>
      <c r="E5801" s="57">
        <v>400</v>
      </c>
      <c r="F5801" s="57"/>
      <c r="G5801" s="57">
        <f t="shared" si="95"/>
        <v>-400</v>
      </c>
      <c r="H5801" s="120" t="s">
        <v>3873</v>
      </c>
    </row>
    <row r="5802" spans="1:8" ht="15" x14ac:dyDescent="0.2">
      <c r="A5802" s="596">
        <v>43361</v>
      </c>
      <c r="B5802" s="40" t="s">
        <v>2651</v>
      </c>
      <c r="C5802" s="62" t="s">
        <v>3148</v>
      </c>
      <c r="D5802" s="128" t="s">
        <v>3368</v>
      </c>
      <c r="E5802" s="57">
        <v>320</v>
      </c>
      <c r="F5802" s="57"/>
      <c r="G5802" s="57">
        <f t="shared" si="95"/>
        <v>-320</v>
      </c>
      <c r="H5802" s="120" t="s">
        <v>3873</v>
      </c>
    </row>
    <row r="5803" spans="1:8" ht="15" x14ac:dyDescent="0.2">
      <c r="A5803" s="596">
        <v>43361</v>
      </c>
      <c r="B5803" s="40" t="s">
        <v>1399</v>
      </c>
      <c r="C5803" s="62" t="s">
        <v>3148</v>
      </c>
      <c r="D5803" s="128" t="s">
        <v>3368</v>
      </c>
      <c r="E5803" s="57">
        <v>160</v>
      </c>
      <c r="F5803" s="57"/>
      <c r="G5803" s="57">
        <f t="shared" si="95"/>
        <v>-160</v>
      </c>
      <c r="H5803" s="120" t="s">
        <v>3873</v>
      </c>
    </row>
    <row r="5804" spans="1:8" ht="15" x14ac:dyDescent="0.2">
      <c r="A5804" s="596">
        <v>43361</v>
      </c>
      <c r="B5804" s="40" t="s">
        <v>16</v>
      </c>
      <c r="C5804" s="62" t="s">
        <v>103</v>
      </c>
      <c r="D5804" s="128" t="s">
        <v>4052</v>
      </c>
      <c r="E5804" s="57">
        <v>1200</v>
      </c>
      <c r="F5804" s="57"/>
      <c r="G5804" s="57">
        <f t="shared" si="95"/>
        <v>-1200</v>
      </c>
      <c r="H5804" s="120" t="s">
        <v>3873</v>
      </c>
    </row>
    <row r="5805" spans="1:8" ht="15" x14ac:dyDescent="0.2">
      <c r="A5805" s="596">
        <v>43365</v>
      </c>
      <c r="B5805" s="40" t="s">
        <v>3621</v>
      </c>
      <c r="C5805" s="62" t="s">
        <v>3144</v>
      </c>
      <c r="D5805" s="128" t="s">
        <v>4057</v>
      </c>
      <c r="E5805" s="57">
        <v>14364</v>
      </c>
      <c r="F5805" s="57"/>
      <c r="G5805" s="57">
        <f t="shared" si="95"/>
        <v>-14364</v>
      </c>
      <c r="H5805" s="120" t="s">
        <v>3873</v>
      </c>
    </row>
    <row r="5806" spans="1:8" ht="15" x14ac:dyDescent="0.2">
      <c r="A5806" s="596">
        <v>43365</v>
      </c>
      <c r="B5806" s="40" t="s">
        <v>16</v>
      </c>
      <c r="C5806" s="62" t="s">
        <v>371</v>
      </c>
      <c r="D5806" s="128" t="s">
        <v>391</v>
      </c>
      <c r="E5806" s="57">
        <v>8420</v>
      </c>
      <c r="F5806" s="57"/>
      <c r="G5806" s="57">
        <f t="shared" si="95"/>
        <v>-8420</v>
      </c>
      <c r="H5806" s="120" t="s">
        <v>3873</v>
      </c>
    </row>
    <row r="5807" spans="1:8" ht="15" x14ac:dyDescent="0.2">
      <c r="A5807" s="596">
        <v>43365</v>
      </c>
      <c r="B5807" s="40" t="s">
        <v>2651</v>
      </c>
      <c r="C5807" s="62" t="s">
        <v>391</v>
      </c>
      <c r="D5807" s="128" t="s">
        <v>4210</v>
      </c>
      <c r="E5807" s="57">
        <v>3500</v>
      </c>
      <c r="F5807" s="57"/>
      <c r="G5807" s="57">
        <f t="shared" si="95"/>
        <v>-3500</v>
      </c>
      <c r="H5807" s="120" t="s">
        <v>3873</v>
      </c>
    </row>
    <row r="5808" spans="1:8" ht="15" x14ac:dyDescent="0.2">
      <c r="A5808" s="596">
        <v>43365</v>
      </c>
      <c r="B5808" s="40" t="s">
        <v>6514</v>
      </c>
      <c r="C5808" s="62" t="s">
        <v>371</v>
      </c>
      <c r="D5808" s="128" t="s">
        <v>391</v>
      </c>
      <c r="E5808" s="57">
        <v>5000</v>
      </c>
      <c r="F5808" s="57"/>
      <c r="G5808" s="57">
        <f t="shared" si="95"/>
        <v>-5000</v>
      </c>
      <c r="H5808" s="120" t="s">
        <v>3873</v>
      </c>
    </row>
    <row r="5809" spans="1:8" ht="15" x14ac:dyDescent="0.2">
      <c r="A5809" s="596">
        <v>43367</v>
      </c>
      <c r="B5809" s="40" t="s">
        <v>2651</v>
      </c>
      <c r="C5809" s="62" t="s">
        <v>3144</v>
      </c>
      <c r="D5809" s="128" t="s">
        <v>4058</v>
      </c>
      <c r="E5809" s="57">
        <v>10550</v>
      </c>
      <c r="F5809" s="57"/>
      <c r="G5809" s="57">
        <f t="shared" si="95"/>
        <v>-10550</v>
      </c>
      <c r="H5809" s="120" t="s">
        <v>3873</v>
      </c>
    </row>
    <row r="5810" spans="1:8" ht="15" x14ac:dyDescent="0.2">
      <c r="A5810" s="596">
        <v>43367</v>
      </c>
      <c r="B5810" s="40" t="s">
        <v>2932</v>
      </c>
      <c r="C5810" s="62" t="s">
        <v>3144</v>
      </c>
      <c r="D5810" s="128" t="s">
        <v>4059</v>
      </c>
      <c r="E5810" s="57">
        <v>54500</v>
      </c>
      <c r="F5810" s="57"/>
      <c r="G5810" s="57">
        <f t="shared" si="95"/>
        <v>-54500</v>
      </c>
      <c r="H5810" s="120" t="s">
        <v>3873</v>
      </c>
    </row>
    <row r="5811" spans="1:8" ht="15" x14ac:dyDescent="0.2">
      <c r="A5811" s="596">
        <v>43367</v>
      </c>
      <c r="B5811" s="40" t="s">
        <v>2932</v>
      </c>
      <c r="C5811" s="62" t="s">
        <v>391</v>
      </c>
      <c r="D5811" s="128" t="s">
        <v>4060</v>
      </c>
      <c r="E5811" s="57">
        <v>1000</v>
      </c>
      <c r="F5811" s="57"/>
      <c r="G5811" s="57">
        <f t="shared" si="95"/>
        <v>-1000</v>
      </c>
      <c r="H5811" s="120" t="s">
        <v>3873</v>
      </c>
    </row>
    <row r="5812" spans="1:8" ht="15"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48"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9085</v>
      </c>
      <c r="E6955" s="91"/>
      <c r="F6955" s="91">
        <v>600000</v>
      </c>
      <c r="G6955" s="91">
        <f t="shared" ref="G6955:G7018" si="114">F6955-E6955</f>
        <v>600000</v>
      </c>
      <c r="H6955" s="260" t="s">
        <v>4485</v>
      </c>
    </row>
    <row r="6956" spans="1:9" ht="15" x14ac:dyDescent="0.2">
      <c r="A6956" s="598">
        <v>43509</v>
      </c>
      <c r="B6956" s="90" t="s">
        <v>40</v>
      </c>
      <c r="C6956" s="90" t="s">
        <v>558</v>
      </c>
      <c r="D6956" s="815" t="s">
        <v>9085</v>
      </c>
      <c r="E6956" s="91"/>
      <c r="F6956" s="91">
        <v>600000</v>
      </c>
      <c r="G6956" s="91">
        <f t="shared" si="114"/>
        <v>600000</v>
      </c>
      <c r="H6956" s="260" t="s">
        <v>4485</v>
      </c>
    </row>
    <row r="6957" spans="1:9" ht="15" x14ac:dyDescent="0.2">
      <c r="A6957" s="598">
        <v>43509</v>
      </c>
      <c r="B6957" s="90" t="s">
        <v>40</v>
      </c>
      <c r="C6957" s="90" t="s">
        <v>558</v>
      </c>
      <c r="D6957" s="815" t="s">
        <v>9085</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9086</v>
      </c>
      <c r="E6959" s="91"/>
      <c r="F6959" s="91">
        <v>1745000</v>
      </c>
      <c r="G6959" s="91">
        <f t="shared" si="114"/>
        <v>1745000</v>
      </c>
      <c r="H6959" s="260" t="s">
        <v>4485</v>
      </c>
    </row>
    <row r="6960" spans="1:9" ht="15" x14ac:dyDescent="0.2">
      <c r="A6960" s="598">
        <v>43509</v>
      </c>
      <c r="B6960" s="90" t="s">
        <v>2651</v>
      </c>
      <c r="C6960" s="90" t="s">
        <v>558</v>
      </c>
      <c r="D6960" s="800" t="s">
        <v>9087</v>
      </c>
      <c r="E6960" s="91"/>
      <c r="F6960" s="91">
        <v>1490500</v>
      </c>
      <c r="G6960" s="91">
        <f t="shared" si="114"/>
        <v>1490500</v>
      </c>
      <c r="H6960" s="260" t="s">
        <v>4485</v>
      </c>
    </row>
    <row r="6961" spans="1:8" ht="15" x14ac:dyDescent="0.2">
      <c r="A6961" s="598">
        <v>43509</v>
      </c>
      <c r="B6961" s="90" t="s">
        <v>2651</v>
      </c>
      <c r="C6961" s="90" t="s">
        <v>558</v>
      </c>
      <c r="D6961" s="800" t="s">
        <v>9088</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9089</v>
      </c>
      <c r="E7160" s="91"/>
      <c r="F7160" s="91">
        <v>300000</v>
      </c>
      <c r="G7160" s="91">
        <f t="shared" si="117"/>
        <v>300000</v>
      </c>
      <c r="H7160" s="260" t="s">
        <v>4649</v>
      </c>
    </row>
    <row r="7161" spans="1:9" ht="24" x14ac:dyDescent="0.2">
      <c r="A7161" s="598">
        <v>43540</v>
      </c>
      <c r="B7161" s="90" t="s">
        <v>3621</v>
      </c>
      <c r="C7161" s="90" t="s">
        <v>558</v>
      </c>
      <c r="D7161" s="797" t="s">
        <v>9090</v>
      </c>
      <c r="E7161" s="91"/>
      <c r="F7161" s="91">
        <v>300000</v>
      </c>
      <c r="G7161" s="91">
        <f t="shared" si="117"/>
        <v>300000</v>
      </c>
      <c r="H7161" s="260" t="s">
        <v>4649</v>
      </c>
    </row>
    <row r="7162" spans="1:9" ht="24" x14ac:dyDescent="0.2">
      <c r="A7162" s="598">
        <v>43540</v>
      </c>
      <c r="B7162" s="90" t="s">
        <v>3621</v>
      </c>
      <c r="C7162" s="90" t="s">
        <v>558</v>
      </c>
      <c r="D7162" s="797" t="s">
        <v>9091</v>
      </c>
      <c r="E7162" s="91"/>
      <c r="F7162" s="91">
        <v>800000</v>
      </c>
      <c r="G7162" s="91">
        <f t="shared" si="117"/>
        <v>800000</v>
      </c>
      <c r="H7162" s="260" t="s">
        <v>4649</v>
      </c>
    </row>
    <row r="7163" spans="1:9" ht="15" x14ac:dyDescent="0.2">
      <c r="A7163" s="598">
        <v>43540</v>
      </c>
      <c r="B7163" s="90" t="s">
        <v>3621</v>
      </c>
      <c r="C7163" s="90" t="s">
        <v>558</v>
      </c>
      <c r="D7163" s="800" t="s">
        <v>9092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x14ac:dyDescent="0.2">
      <c r="A7323" s="601">
        <v>43573</v>
      </c>
      <c r="B7323" s="173" t="s">
        <v>1399</v>
      </c>
      <c r="C7323" s="173" t="s">
        <v>3225</v>
      </c>
      <c r="D7323" s="117" t="s">
        <v>4819</v>
      </c>
      <c r="E7323" s="235">
        <v>600000</v>
      </c>
      <c r="F7323" s="235"/>
      <c r="G7323" s="235">
        <f t="shared" si="119"/>
        <v>-600000</v>
      </c>
      <c r="H7323" s="243" t="s">
        <v>4760</v>
      </c>
      <c r="I7323" s="39"/>
    </row>
    <row r="7324" spans="1:9" ht="15" x14ac:dyDescent="0.2">
      <c r="A7324" s="601">
        <v>43573</v>
      </c>
      <c r="B7324" s="173" t="s">
        <v>1399</v>
      </c>
      <c r="C7324" s="173" t="s">
        <v>3225</v>
      </c>
      <c r="D7324" s="117" t="s">
        <v>4820</v>
      </c>
      <c r="E7324" s="235">
        <v>400000</v>
      </c>
      <c r="F7324" s="235"/>
      <c r="G7324" s="235">
        <f t="shared" si="119"/>
        <v>-400000</v>
      </c>
      <c r="H7324" s="243" t="s">
        <v>4760</v>
      </c>
      <c r="I7324" s="39"/>
    </row>
    <row r="7325" spans="1:9" ht="15" x14ac:dyDescent="0.2">
      <c r="A7325" s="601">
        <v>43573</v>
      </c>
      <c r="B7325" s="173" t="s">
        <v>4720</v>
      </c>
      <c r="C7325" s="173" t="s">
        <v>4821</v>
      </c>
      <c r="D7325" s="117" t="s">
        <v>4823</v>
      </c>
      <c r="E7325" s="235">
        <v>50000</v>
      </c>
      <c r="F7325" s="235"/>
      <c r="G7325" s="235">
        <f t="shared" si="119"/>
        <v>-50000</v>
      </c>
      <c r="H7325" s="243" t="s">
        <v>4760</v>
      </c>
      <c r="I7325" s="39"/>
    </row>
    <row r="7326" spans="1:9" ht="15" x14ac:dyDescent="0.2">
      <c r="A7326" s="601">
        <v>43573</v>
      </c>
      <c r="B7326" s="173" t="s">
        <v>4720</v>
      </c>
      <c r="C7326" s="173" t="s">
        <v>4822</v>
      </c>
      <c r="D7326" s="117" t="s">
        <v>4824</v>
      </c>
      <c r="E7326" s="235">
        <v>15000</v>
      </c>
      <c r="F7326" s="235"/>
      <c r="G7326" s="235">
        <f t="shared" si="119"/>
        <v>-15000</v>
      </c>
      <c r="H7326" s="243" t="s">
        <v>4760</v>
      </c>
      <c r="I7326" s="39"/>
    </row>
    <row r="7327" spans="1:9" ht="15" x14ac:dyDescent="0.2">
      <c r="A7327" s="601">
        <v>43574</v>
      </c>
      <c r="B7327" s="173" t="s">
        <v>2932</v>
      </c>
      <c r="C7327" s="173" t="s">
        <v>3144</v>
      </c>
      <c r="D7327" s="117" t="s">
        <v>4829</v>
      </c>
      <c r="E7327" s="235">
        <v>26900</v>
      </c>
      <c r="F7327" s="235"/>
      <c r="G7327" s="235">
        <f t="shared" si="119"/>
        <v>-26900</v>
      </c>
      <c r="H7327" s="243" t="s">
        <v>4760</v>
      </c>
      <c r="I7327" s="39"/>
    </row>
    <row r="7328" spans="1:9" ht="15" x14ac:dyDescent="0.2">
      <c r="A7328" s="601">
        <v>43574</v>
      </c>
      <c r="B7328" s="173" t="s">
        <v>2932</v>
      </c>
      <c r="C7328" s="173" t="s">
        <v>3111</v>
      </c>
      <c r="D7328" s="117" t="s">
        <v>3516</v>
      </c>
      <c r="E7328" s="235">
        <v>100000</v>
      </c>
      <c r="F7328" s="235"/>
      <c r="G7328" s="235">
        <f t="shared" si="119"/>
        <v>-100000</v>
      </c>
      <c r="H7328" s="243" t="s">
        <v>4760</v>
      </c>
      <c r="I7328" s="39"/>
    </row>
    <row r="7329" spans="1:9" ht="15" x14ac:dyDescent="0.2">
      <c r="A7329" s="601">
        <v>43574</v>
      </c>
      <c r="B7329" s="173" t="s">
        <v>82</v>
      </c>
      <c r="C7329" s="173" t="s">
        <v>4830</v>
      </c>
      <c r="D7329" s="117" t="s">
        <v>4831</v>
      </c>
      <c r="E7329" s="235">
        <v>150000</v>
      </c>
      <c r="F7329" s="235"/>
      <c r="G7329" s="235">
        <f t="shared" si="119"/>
        <v>-150000</v>
      </c>
      <c r="H7329" s="243" t="s">
        <v>4760</v>
      </c>
      <c r="I7329" s="39"/>
    </row>
    <row r="7330" spans="1:9" ht="15" x14ac:dyDescent="0.2">
      <c r="A7330" s="601">
        <v>43578</v>
      </c>
      <c r="B7330" s="173" t="s">
        <v>4720</v>
      </c>
      <c r="C7330" s="173" t="s">
        <v>2309</v>
      </c>
      <c r="D7330" s="117" t="s">
        <v>4832</v>
      </c>
      <c r="E7330" s="235">
        <v>91050</v>
      </c>
      <c r="F7330" s="235"/>
      <c r="G7330" s="235">
        <f t="shared" si="119"/>
        <v>-91050</v>
      </c>
      <c r="H7330" s="243" t="s">
        <v>4760</v>
      </c>
      <c r="I7330" s="39"/>
    </row>
    <row r="7331" spans="1:9" ht="15" x14ac:dyDescent="0.2">
      <c r="A7331" s="601">
        <v>43578</v>
      </c>
      <c r="B7331" s="173" t="s">
        <v>1399</v>
      </c>
      <c r="C7331" s="173" t="s">
        <v>4833</v>
      </c>
      <c r="D7331" s="117" t="s">
        <v>4835</v>
      </c>
      <c r="E7331" s="235">
        <v>22000</v>
      </c>
      <c r="F7331" s="235"/>
      <c r="G7331" s="235">
        <f t="shared" si="119"/>
        <v>-22000</v>
      </c>
      <c r="H7331" s="243" t="s">
        <v>4760</v>
      </c>
      <c r="I7331" s="39"/>
    </row>
    <row r="7332" spans="1:9" ht="15" x14ac:dyDescent="0.2">
      <c r="A7332" s="601">
        <v>43578</v>
      </c>
      <c r="B7332" s="173" t="s">
        <v>4552</v>
      </c>
      <c r="C7332" s="173" t="s">
        <v>170</v>
      </c>
      <c r="D7332" s="117" t="s">
        <v>4834</v>
      </c>
      <c r="E7332" s="235">
        <v>13000</v>
      </c>
      <c r="F7332" s="235"/>
      <c r="G7332" s="235">
        <f t="shared" si="119"/>
        <v>-13000</v>
      </c>
      <c r="H7332" s="243" t="s">
        <v>4760</v>
      </c>
      <c r="I7332" s="39"/>
    </row>
    <row r="7333" spans="1:9" ht="15" x14ac:dyDescent="0.2">
      <c r="A7333" s="601">
        <v>43579</v>
      </c>
      <c r="B7333" s="173" t="s">
        <v>4720</v>
      </c>
      <c r="C7333" s="173" t="s">
        <v>4724</v>
      </c>
      <c r="D7333" s="117" t="s">
        <v>4836</v>
      </c>
      <c r="E7333" s="235">
        <v>40680</v>
      </c>
      <c r="F7333" s="235"/>
      <c r="G7333" s="235">
        <f t="shared" si="119"/>
        <v>-40680</v>
      </c>
      <c r="H7333" s="243" t="s">
        <v>4760</v>
      </c>
      <c r="I7333" s="39"/>
    </row>
    <row r="7334" spans="1:9" ht="15" x14ac:dyDescent="0.2">
      <c r="A7334" s="601">
        <v>43579</v>
      </c>
      <c r="B7334" s="173" t="s">
        <v>2932</v>
      </c>
      <c r="C7334" s="173" t="s">
        <v>3445</v>
      </c>
      <c r="D7334" s="117" t="s">
        <v>4837</v>
      </c>
      <c r="E7334" s="235">
        <v>25000</v>
      </c>
      <c r="F7334" s="235"/>
      <c r="G7334" s="235">
        <f t="shared" si="119"/>
        <v>-25000</v>
      </c>
      <c r="H7334" s="243" t="s">
        <v>4760</v>
      </c>
      <c r="I7334" s="39"/>
    </row>
    <row r="7335" spans="1:9" ht="15" x14ac:dyDescent="0.2">
      <c r="A7335" s="601">
        <v>43579</v>
      </c>
      <c r="B7335" s="173" t="s">
        <v>2651</v>
      </c>
      <c r="C7335" s="173" t="s">
        <v>4330</v>
      </c>
      <c r="D7335" s="117" t="s">
        <v>4838</v>
      </c>
      <c r="E7335" s="235">
        <v>50000</v>
      </c>
      <c r="F7335" s="235"/>
      <c r="G7335" s="235">
        <f t="shared" si="119"/>
        <v>-50000</v>
      </c>
      <c r="H7335" s="243" t="s">
        <v>4760</v>
      </c>
      <c r="I7335" s="39"/>
    </row>
    <row r="7336" spans="1:9" ht="15" x14ac:dyDescent="0.2">
      <c r="A7336" s="601">
        <v>43579</v>
      </c>
      <c r="B7336" s="173" t="s">
        <v>2651</v>
      </c>
      <c r="C7336" s="173" t="s">
        <v>3010</v>
      </c>
      <c r="D7336" s="117" t="s">
        <v>4843</v>
      </c>
      <c r="E7336" s="235">
        <v>82500</v>
      </c>
      <c r="F7336" s="235"/>
      <c r="G7336" s="235">
        <f t="shared" si="119"/>
        <v>-82500</v>
      </c>
      <c r="H7336" s="243" t="s">
        <v>4760</v>
      </c>
      <c r="I7336" s="39"/>
    </row>
    <row r="7337" spans="1:9" ht="15" x14ac:dyDescent="0.2">
      <c r="A7337" s="601">
        <v>43579</v>
      </c>
      <c r="B7337" s="173" t="s">
        <v>2932</v>
      </c>
      <c r="C7337" s="173" t="s">
        <v>4845</v>
      </c>
      <c r="D7337" s="117" t="s">
        <v>4846</v>
      </c>
      <c r="E7337" s="235">
        <v>13400</v>
      </c>
      <c r="F7337" s="235"/>
      <c r="G7337" s="235">
        <f t="shared" si="119"/>
        <v>-13400</v>
      </c>
      <c r="H7337" s="243" t="s">
        <v>4760</v>
      </c>
      <c r="I7337" s="39"/>
    </row>
    <row r="7338" spans="1:9" ht="15" x14ac:dyDescent="0.2">
      <c r="A7338" s="601">
        <v>43580</v>
      </c>
      <c r="B7338" s="173" t="s">
        <v>2932</v>
      </c>
      <c r="C7338" s="173" t="s">
        <v>4797</v>
      </c>
      <c r="D7338" s="117" t="s">
        <v>4847</v>
      </c>
      <c r="E7338" s="235">
        <v>120000</v>
      </c>
      <c r="F7338" s="235"/>
      <c r="G7338" s="235">
        <f t="shared" si="119"/>
        <v>-120000</v>
      </c>
      <c r="H7338" s="243" t="s">
        <v>4760</v>
      </c>
      <c r="I7338" s="39"/>
    </row>
    <row r="7339" spans="1:9" ht="15"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x14ac:dyDescent="0.2">
      <c r="A7340" s="601">
        <v>43580</v>
      </c>
      <c r="B7340" s="173" t="s">
        <v>2932</v>
      </c>
      <c r="C7340" s="173" t="s">
        <v>255</v>
      </c>
      <c r="D7340" s="117" t="s">
        <v>4848</v>
      </c>
      <c r="E7340" s="235">
        <v>250000</v>
      </c>
      <c r="F7340" s="235"/>
      <c r="G7340" s="235">
        <f t="shared" si="120"/>
        <v>-250000</v>
      </c>
      <c r="H7340" s="243" t="s">
        <v>4760</v>
      </c>
      <c r="I7340" s="39"/>
    </row>
    <row r="7341" spans="1:9" ht="15" x14ac:dyDescent="0.2">
      <c r="A7341" s="601">
        <v>43581</v>
      </c>
      <c r="B7341" s="173" t="s">
        <v>2932</v>
      </c>
      <c r="C7341" s="173" t="s">
        <v>3111</v>
      </c>
      <c r="D7341" s="117" t="s">
        <v>4850</v>
      </c>
      <c r="E7341" s="235">
        <v>200000</v>
      </c>
      <c r="F7341" s="235"/>
      <c r="G7341" s="235">
        <f t="shared" si="120"/>
        <v>-200000</v>
      </c>
      <c r="H7341" s="243" t="s">
        <v>4760</v>
      </c>
      <c r="I7341" s="39"/>
    </row>
    <row r="7342" spans="1:9" ht="24" x14ac:dyDescent="0.2">
      <c r="A7342" s="601">
        <v>43581</v>
      </c>
      <c r="B7342" s="173" t="s">
        <v>2932</v>
      </c>
      <c r="C7342" s="173" t="s">
        <v>3427</v>
      </c>
      <c r="D7342" s="117" t="s">
        <v>4851</v>
      </c>
      <c r="E7342" s="235">
        <v>63000</v>
      </c>
      <c r="F7342" s="235"/>
      <c r="G7342" s="235">
        <f t="shared" si="120"/>
        <v>-63000</v>
      </c>
      <c r="H7342" s="243" t="s">
        <v>4760</v>
      </c>
      <c r="I7342" s="39"/>
    </row>
    <row r="7343" spans="1:9" ht="15" x14ac:dyDescent="0.2">
      <c r="A7343" s="601">
        <v>43581</v>
      </c>
      <c r="B7343" s="173" t="s">
        <v>2932</v>
      </c>
      <c r="C7343" s="173" t="s">
        <v>2309</v>
      </c>
      <c r="D7343" s="117" t="s">
        <v>4860</v>
      </c>
      <c r="E7343" s="235">
        <v>40000</v>
      </c>
      <c r="F7343" s="235"/>
      <c r="G7343" s="235">
        <f t="shared" si="120"/>
        <v>-40000</v>
      </c>
      <c r="H7343" s="243" t="s">
        <v>4760</v>
      </c>
      <c r="I7343" s="39"/>
    </row>
    <row r="7344" spans="1:9" ht="15" x14ac:dyDescent="0.2">
      <c r="A7344" s="601">
        <v>43584</v>
      </c>
      <c r="B7344" s="173" t="s">
        <v>4720</v>
      </c>
      <c r="C7344" s="173" t="s">
        <v>4333</v>
      </c>
      <c r="D7344" s="117" t="s">
        <v>4861</v>
      </c>
      <c r="E7344" s="235">
        <v>150000</v>
      </c>
      <c r="F7344" s="235"/>
      <c r="G7344" s="235">
        <f t="shared" si="120"/>
        <v>-150000</v>
      </c>
      <c r="H7344" s="243" t="s">
        <v>4760</v>
      </c>
      <c r="I7344" s="39"/>
    </row>
    <row r="7345" spans="1:9" ht="15" x14ac:dyDescent="0.2">
      <c r="A7345" s="601">
        <v>43585</v>
      </c>
      <c r="B7345" s="173" t="s">
        <v>2786</v>
      </c>
      <c r="C7345" s="173" t="s">
        <v>6855</v>
      </c>
      <c r="D7345" s="117" t="s">
        <v>2654</v>
      </c>
      <c r="E7345" s="235">
        <v>75000</v>
      </c>
      <c r="F7345" s="235"/>
      <c r="G7345" s="235">
        <f t="shared" si="120"/>
        <v>-75000</v>
      </c>
      <c r="H7345" s="243" t="s">
        <v>4760</v>
      </c>
      <c r="I7345" s="39"/>
    </row>
    <row r="7346" spans="1:9" ht="15" x14ac:dyDescent="0.2">
      <c r="A7346" s="598">
        <v>43556</v>
      </c>
      <c r="B7346" s="90" t="s">
        <v>37</v>
      </c>
      <c r="C7346" s="90" t="s">
        <v>558</v>
      </c>
      <c r="D7346" s="800" t="s">
        <v>4762</v>
      </c>
      <c r="E7346" s="91"/>
      <c r="F7346" s="91">
        <v>159570</v>
      </c>
      <c r="G7346" s="91">
        <f t="shared" si="120"/>
        <v>159570</v>
      </c>
      <c r="H7346" s="260" t="s">
        <v>4760</v>
      </c>
    </row>
    <row r="7347" spans="1:9" ht="15" x14ac:dyDescent="0.2">
      <c r="A7347" s="598">
        <v>43556</v>
      </c>
      <c r="B7347" s="90" t="s">
        <v>37</v>
      </c>
      <c r="C7347" s="90" t="s">
        <v>558</v>
      </c>
      <c r="D7347" s="800" t="s">
        <v>4761</v>
      </c>
      <c r="E7347" s="91"/>
      <c r="F7347" s="91">
        <v>157140</v>
      </c>
      <c r="G7347" s="91">
        <f t="shared" si="120"/>
        <v>157140</v>
      </c>
      <c r="H7347" s="260" t="s">
        <v>4760</v>
      </c>
    </row>
    <row r="7348" spans="1:9" ht="24"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9093</v>
      </c>
      <c r="E7349" s="338"/>
      <c r="F7349" s="338">
        <v>300000</v>
      </c>
      <c r="G7349" s="91">
        <f t="shared" si="120"/>
        <v>300000</v>
      </c>
      <c r="H7349" s="260" t="s">
        <v>4760</v>
      </c>
    </row>
    <row r="7350" spans="1:9" ht="24" x14ac:dyDescent="0.2">
      <c r="A7350" s="616">
        <v>43561</v>
      </c>
      <c r="B7350" s="337" t="s">
        <v>1399</v>
      </c>
      <c r="C7350" s="337" t="s">
        <v>558</v>
      </c>
      <c r="D7350" s="797" t="s">
        <v>9093</v>
      </c>
      <c r="E7350" s="338"/>
      <c r="F7350" s="338">
        <v>300000</v>
      </c>
      <c r="G7350" s="91">
        <f t="shared" si="120"/>
        <v>300000</v>
      </c>
      <c r="H7350" s="260" t="s">
        <v>4760</v>
      </c>
    </row>
    <row r="7351" spans="1:9" ht="24" x14ac:dyDescent="0.2">
      <c r="A7351" s="616">
        <v>43561</v>
      </c>
      <c r="B7351" s="337" t="s">
        <v>1399</v>
      </c>
      <c r="C7351" s="337" t="s">
        <v>558</v>
      </c>
      <c r="D7351" s="797" t="s">
        <v>9093</v>
      </c>
      <c r="E7351" s="338"/>
      <c r="F7351" s="338">
        <v>300000</v>
      </c>
      <c r="G7351" s="91">
        <f t="shared" si="120"/>
        <v>300000</v>
      </c>
      <c r="H7351" s="260" t="s">
        <v>4760</v>
      </c>
    </row>
    <row r="7352" spans="1:9" ht="15" x14ac:dyDescent="0.2">
      <c r="A7352" s="616">
        <v>43561</v>
      </c>
      <c r="B7352" s="337" t="s">
        <v>1399</v>
      </c>
      <c r="C7352" s="337" t="s">
        <v>558</v>
      </c>
      <c r="D7352" s="800" t="s">
        <v>9094</v>
      </c>
      <c r="E7352" s="338"/>
      <c r="F7352" s="338">
        <v>300000</v>
      </c>
      <c r="G7352" s="91">
        <f t="shared" si="120"/>
        <v>300000</v>
      </c>
      <c r="H7352" s="260" t="s">
        <v>4760</v>
      </c>
    </row>
    <row r="7353" spans="1:9" ht="24" x14ac:dyDescent="0.2">
      <c r="A7353" s="616">
        <v>43561</v>
      </c>
      <c r="B7353" s="337" t="s">
        <v>1399</v>
      </c>
      <c r="C7353" s="337" t="s">
        <v>558</v>
      </c>
      <c r="D7353" s="797" t="s">
        <v>9095</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9096</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9097</v>
      </c>
      <c r="E7578" s="91"/>
      <c r="F7578" s="91">
        <v>1200000</v>
      </c>
      <c r="G7578" s="91">
        <f t="shared" si="123"/>
        <v>1200000</v>
      </c>
      <c r="H7578" s="260" t="s">
        <v>4854</v>
      </c>
    </row>
    <row r="7579" spans="1:8" ht="15" x14ac:dyDescent="0.2">
      <c r="A7579" s="598">
        <v>43605</v>
      </c>
      <c r="B7579" s="90" t="s">
        <v>2651</v>
      </c>
      <c r="C7579" s="90" t="s">
        <v>558</v>
      </c>
      <c r="D7579" s="800" t="s">
        <v>9097</v>
      </c>
      <c r="E7579" s="91"/>
      <c r="F7579" s="91">
        <v>1465500</v>
      </c>
      <c r="G7579" s="91">
        <f t="shared" si="123"/>
        <v>1465500</v>
      </c>
      <c r="H7579" s="260" t="s">
        <v>4854</v>
      </c>
    </row>
    <row r="7580" spans="1:8" ht="15" x14ac:dyDescent="0.2">
      <c r="A7580" s="598">
        <v>43605</v>
      </c>
      <c r="B7580" s="90" t="s">
        <v>2651</v>
      </c>
      <c r="C7580" s="90" t="s">
        <v>558</v>
      </c>
      <c r="D7580" s="800" t="s">
        <v>9098</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9099</v>
      </c>
      <c r="E7583" s="91"/>
      <c r="F7583" s="91">
        <v>500000</v>
      </c>
      <c r="G7583" s="91">
        <f t="shared" si="123"/>
        <v>500000</v>
      </c>
      <c r="H7583" s="260" t="s">
        <v>4854</v>
      </c>
    </row>
    <row r="7584" spans="1:8" ht="15" x14ac:dyDescent="0.2">
      <c r="A7584" s="598">
        <v>43614</v>
      </c>
      <c r="B7584" s="90" t="s">
        <v>1399</v>
      </c>
      <c r="C7584" s="90" t="s">
        <v>558</v>
      </c>
      <c r="D7584" s="800" t="s">
        <v>9100</v>
      </c>
      <c r="E7584" s="91"/>
      <c r="F7584" s="91">
        <v>300000</v>
      </c>
      <c r="G7584" s="91">
        <f t="shared" si="123"/>
        <v>300000</v>
      </c>
      <c r="H7584" s="260" t="s">
        <v>4854</v>
      </c>
    </row>
    <row r="7585" spans="1:8" ht="15" customHeight="1" x14ac:dyDescent="0.2">
      <c r="A7585" s="598">
        <v>43614</v>
      </c>
      <c r="B7585" s="90" t="s">
        <v>1399</v>
      </c>
      <c r="C7585" s="90" t="s">
        <v>558</v>
      </c>
      <c r="D7585" s="800" t="s">
        <v>9101</v>
      </c>
      <c r="E7585" s="91"/>
      <c r="F7585" s="91">
        <v>275885</v>
      </c>
      <c r="G7585" s="91">
        <f t="shared" si="123"/>
        <v>275885</v>
      </c>
      <c r="H7585" s="260" t="s">
        <v>4854</v>
      </c>
    </row>
    <row r="7586" spans="1:8" ht="15" x14ac:dyDescent="0.2">
      <c r="A7586" s="598">
        <v>43614</v>
      </c>
      <c r="B7586" s="90" t="s">
        <v>1399</v>
      </c>
      <c r="C7586" s="90" t="s">
        <v>558</v>
      </c>
      <c r="D7586" s="800" t="s">
        <v>9102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15"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15"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15"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9103</v>
      </c>
      <c r="E7843" s="91"/>
      <c r="F7843" s="91">
        <v>1350000</v>
      </c>
      <c r="G7843" s="91">
        <f t="shared" si="127"/>
        <v>1350000</v>
      </c>
      <c r="H7843" s="260" t="s">
        <v>5066</v>
      </c>
    </row>
    <row r="7844" spans="1:8" ht="24" x14ac:dyDescent="0.2">
      <c r="A7844" s="598">
        <v>43669</v>
      </c>
      <c r="B7844" s="90" t="s">
        <v>4720</v>
      </c>
      <c r="C7844" s="90" t="s">
        <v>558</v>
      </c>
      <c r="D7844" s="797" t="s">
        <v>9104</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9105</v>
      </c>
      <c r="E8129" s="91"/>
      <c r="F8129" s="91">
        <v>852222</v>
      </c>
      <c r="G8129" s="91">
        <f t="shared" si="132"/>
        <v>852222</v>
      </c>
      <c r="H8129" s="260" t="s">
        <v>5265</v>
      </c>
    </row>
    <row r="8130" spans="1:8" ht="24" x14ac:dyDescent="0.2">
      <c r="A8130" s="598">
        <v>43711</v>
      </c>
      <c r="B8130" s="90" t="s">
        <v>1399</v>
      </c>
      <c r="C8130" s="90" t="s">
        <v>558</v>
      </c>
      <c r="D8130" s="797" t="s">
        <v>9106</v>
      </c>
      <c r="E8130" s="91"/>
      <c r="F8130" s="91">
        <v>850000</v>
      </c>
      <c r="G8130" s="91">
        <f t="shared" si="132"/>
        <v>850000</v>
      </c>
      <c r="H8130" s="260" t="s">
        <v>5265</v>
      </c>
    </row>
    <row r="8131" spans="1:8" ht="24" x14ac:dyDescent="0.2">
      <c r="A8131" s="598">
        <v>43713</v>
      </c>
      <c r="B8131" s="90" t="s">
        <v>2651</v>
      </c>
      <c r="C8131" s="90" t="s">
        <v>558</v>
      </c>
      <c r="D8131" s="797" t="s">
        <v>9107</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9108</v>
      </c>
      <c r="E8135" s="91"/>
      <c r="F8135" s="91">
        <v>250000</v>
      </c>
      <c r="G8135" s="91">
        <f t="shared" si="132"/>
        <v>250000</v>
      </c>
      <c r="H8135" s="260" t="s">
        <v>5265</v>
      </c>
    </row>
    <row r="8136" spans="1:8" ht="15" x14ac:dyDescent="0.2">
      <c r="A8136" s="598">
        <v>43728</v>
      </c>
      <c r="B8136" s="90" t="s">
        <v>5226</v>
      </c>
      <c r="C8136" s="90" t="s">
        <v>558</v>
      </c>
      <c r="D8136" s="800" t="s">
        <v>9109</v>
      </c>
      <c r="E8136" s="91"/>
      <c r="F8136" s="91">
        <v>250000</v>
      </c>
      <c r="G8136" s="91">
        <f t="shared" si="132"/>
        <v>250000</v>
      </c>
      <c r="H8136" s="260" t="s">
        <v>5265</v>
      </c>
    </row>
    <row r="8137" spans="1:8" ht="15" x14ac:dyDescent="0.2">
      <c r="A8137" s="598">
        <v>43728</v>
      </c>
      <c r="B8137" s="90" t="s">
        <v>5226</v>
      </c>
      <c r="C8137" s="90" t="s">
        <v>558</v>
      </c>
      <c r="D8137" s="800" t="s">
        <v>9109</v>
      </c>
      <c r="E8137" s="91"/>
      <c r="F8137" s="91">
        <v>250000</v>
      </c>
      <c r="G8137" s="91">
        <f t="shared" si="132"/>
        <v>250000</v>
      </c>
      <c r="H8137" s="260" t="s">
        <v>5265</v>
      </c>
    </row>
    <row r="8138" spans="1:8" ht="15" x14ac:dyDescent="0.2">
      <c r="A8138" s="598">
        <v>43728</v>
      </c>
      <c r="B8138" s="90" t="s">
        <v>5226</v>
      </c>
      <c r="C8138" s="90" t="s">
        <v>558</v>
      </c>
      <c r="D8138" s="800" t="s">
        <v>9109</v>
      </c>
      <c r="E8138" s="91"/>
      <c r="F8138" s="91">
        <v>250000</v>
      </c>
      <c r="G8138" s="91">
        <f t="shared" si="132"/>
        <v>250000</v>
      </c>
      <c r="H8138" s="260" t="s">
        <v>5265</v>
      </c>
    </row>
    <row r="8139" spans="1:8" ht="15" x14ac:dyDescent="0.2">
      <c r="A8139" s="598">
        <v>43728</v>
      </c>
      <c r="B8139" s="90" t="s">
        <v>5051</v>
      </c>
      <c r="C8139" s="90" t="s">
        <v>558</v>
      </c>
      <c r="D8139" s="800" t="s">
        <v>9110</v>
      </c>
      <c r="E8139" s="91"/>
      <c r="F8139" s="91">
        <v>219591</v>
      </c>
      <c r="G8139" s="91">
        <f t="shared" si="132"/>
        <v>219591</v>
      </c>
      <c r="H8139" s="260" t="s">
        <v>5265</v>
      </c>
    </row>
    <row r="8140" spans="1:8" ht="24" x14ac:dyDescent="0.2">
      <c r="A8140" s="598">
        <v>43728</v>
      </c>
      <c r="B8140" s="90" t="s">
        <v>5051</v>
      </c>
      <c r="C8140" s="90" t="s">
        <v>558</v>
      </c>
      <c r="D8140" s="797" t="s">
        <v>9111</v>
      </c>
      <c r="E8140" s="91"/>
      <c r="F8140" s="91">
        <v>2281500</v>
      </c>
      <c r="G8140" s="91">
        <f t="shared" si="132"/>
        <v>2281500</v>
      </c>
      <c r="H8140" s="260" t="s">
        <v>5265</v>
      </c>
    </row>
    <row r="8141" spans="1:8" ht="24" x14ac:dyDescent="0.2">
      <c r="A8141" s="598">
        <v>43728</v>
      </c>
      <c r="B8141" s="90" t="s">
        <v>5051</v>
      </c>
      <c r="C8141" s="90" t="s">
        <v>558</v>
      </c>
      <c r="D8141" s="797" t="s">
        <v>9112</v>
      </c>
      <c r="E8141" s="91"/>
      <c r="F8141" s="91">
        <v>180000</v>
      </c>
      <c r="G8141" s="91">
        <f t="shared" si="132"/>
        <v>180000</v>
      </c>
      <c r="H8141" s="260" t="s">
        <v>5265</v>
      </c>
    </row>
    <row r="8142" spans="1:8" ht="24" x14ac:dyDescent="0.2">
      <c r="A8142" s="598">
        <v>43733</v>
      </c>
      <c r="B8142" s="90" t="s">
        <v>4720</v>
      </c>
      <c r="C8142" s="90" t="s">
        <v>558</v>
      </c>
      <c r="D8142" s="797" t="s">
        <v>9113</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9114</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9115</v>
      </c>
      <c r="E8421" s="91"/>
      <c r="F8421" s="91">
        <v>400000</v>
      </c>
      <c r="G8421" s="91">
        <f t="shared" si="136"/>
        <v>400000</v>
      </c>
      <c r="H8421" s="260" t="s">
        <v>5466</v>
      </c>
    </row>
    <row r="8422" spans="1:9" ht="24" customHeight="1" x14ac:dyDescent="0.2">
      <c r="A8422" s="598">
        <v>43775</v>
      </c>
      <c r="B8422" s="90" t="s">
        <v>1399</v>
      </c>
      <c r="C8422" s="90" t="s">
        <v>558</v>
      </c>
      <c r="D8422" s="797" t="s">
        <v>9116</v>
      </c>
      <c r="E8422" s="91"/>
      <c r="F8422" s="91">
        <v>500000</v>
      </c>
      <c r="G8422" s="91">
        <f t="shared" si="136"/>
        <v>500000</v>
      </c>
      <c r="H8422" s="260" t="s">
        <v>5466</v>
      </c>
    </row>
    <row r="8423" spans="1:9" ht="24" customHeight="1" x14ac:dyDescent="0.2">
      <c r="A8423" s="598">
        <v>43775</v>
      </c>
      <c r="B8423" s="90" t="s">
        <v>1399</v>
      </c>
      <c r="C8423" s="90" t="s">
        <v>558</v>
      </c>
      <c r="D8423" s="797" t="s">
        <v>9117</v>
      </c>
      <c r="E8423" s="91"/>
      <c r="F8423" s="91">
        <v>300000</v>
      </c>
      <c r="G8423" s="91">
        <f t="shared" si="136"/>
        <v>300000</v>
      </c>
      <c r="H8423" s="260" t="s">
        <v>5466</v>
      </c>
    </row>
    <row r="8424" spans="1:9" ht="24" customHeight="1" x14ac:dyDescent="0.2">
      <c r="A8424" s="598">
        <v>43775</v>
      </c>
      <c r="B8424" s="90" t="s">
        <v>1399</v>
      </c>
      <c r="C8424" s="90" t="s">
        <v>558</v>
      </c>
      <c r="D8424" s="797" t="s">
        <v>9118</v>
      </c>
      <c r="E8424" s="91"/>
      <c r="F8424" s="91">
        <v>43775</v>
      </c>
      <c r="G8424" s="91">
        <f t="shared" si="136"/>
        <v>43775</v>
      </c>
      <c r="H8424" s="260" t="s">
        <v>5466</v>
      </c>
    </row>
    <row r="8425" spans="1:9" ht="24" customHeight="1" x14ac:dyDescent="0.2">
      <c r="A8425" s="598">
        <v>43775</v>
      </c>
      <c r="B8425" s="90" t="s">
        <v>1399</v>
      </c>
      <c r="C8425" s="90" t="s">
        <v>558</v>
      </c>
      <c r="D8425" s="797" t="s">
        <v>9118</v>
      </c>
      <c r="E8425" s="91"/>
      <c r="F8425" s="91">
        <v>33516</v>
      </c>
      <c r="G8425" s="91">
        <f t="shared" si="136"/>
        <v>33516</v>
      </c>
      <c r="H8425" s="260" t="s">
        <v>5466</v>
      </c>
    </row>
    <row r="8426" spans="1:9" ht="24" customHeight="1" x14ac:dyDescent="0.2">
      <c r="A8426" s="598">
        <v>43775</v>
      </c>
      <c r="B8426" s="90" t="s">
        <v>1399</v>
      </c>
      <c r="C8426" s="90" t="s">
        <v>558</v>
      </c>
      <c r="D8426" s="797" t="s">
        <v>9118</v>
      </c>
      <c r="E8426" s="91"/>
      <c r="F8426" s="91">
        <v>6973</v>
      </c>
      <c r="G8426" s="91">
        <f t="shared" si="136"/>
        <v>6973</v>
      </c>
      <c r="H8426" s="260" t="s">
        <v>5466</v>
      </c>
    </row>
    <row r="8427" spans="1:9" ht="24" customHeight="1" x14ac:dyDescent="0.2">
      <c r="A8427" s="598">
        <v>43775</v>
      </c>
      <c r="B8427" s="90" t="s">
        <v>1399</v>
      </c>
      <c r="C8427" s="90" t="s">
        <v>558</v>
      </c>
      <c r="D8427" s="797" t="s">
        <v>9119</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9120</v>
      </c>
      <c r="E8428" s="91"/>
      <c r="F8428" s="91">
        <v>1000000</v>
      </c>
      <c r="G8428" s="91">
        <f t="shared" si="137"/>
        <v>1000000</v>
      </c>
      <c r="H8428" s="260" t="s">
        <v>5466</v>
      </c>
    </row>
    <row r="8429" spans="1:9" ht="24" customHeight="1" x14ac:dyDescent="0.2">
      <c r="A8429" s="598">
        <v>43776</v>
      </c>
      <c r="B8429" s="90" t="s">
        <v>1399</v>
      </c>
      <c r="C8429" s="90" t="s">
        <v>558</v>
      </c>
      <c r="D8429" s="797" t="s">
        <v>9121</v>
      </c>
      <c r="E8429" s="91"/>
      <c r="F8429" s="91">
        <v>1000000</v>
      </c>
      <c r="G8429" s="91">
        <f t="shared" si="137"/>
        <v>1000000</v>
      </c>
      <c r="H8429" s="260" t="s">
        <v>5466</v>
      </c>
    </row>
    <row r="8430" spans="1:9" ht="24" x14ac:dyDescent="0.2">
      <c r="A8430" s="598">
        <v>43776</v>
      </c>
      <c r="B8430" s="90" t="s">
        <v>1399</v>
      </c>
      <c r="C8430" s="90" t="s">
        <v>558</v>
      </c>
      <c r="D8430" s="797" t="s">
        <v>9121</v>
      </c>
      <c r="E8430" s="91"/>
      <c r="F8430" s="91">
        <v>1000000</v>
      </c>
      <c r="G8430" s="91">
        <f t="shared" si="137"/>
        <v>1000000</v>
      </c>
      <c r="H8430" s="260" t="s">
        <v>5466</v>
      </c>
    </row>
    <row r="8431" spans="1:9" ht="24" x14ac:dyDescent="0.2">
      <c r="A8431" s="598">
        <v>43776</v>
      </c>
      <c r="B8431" s="90" t="s">
        <v>1399</v>
      </c>
      <c r="C8431" s="90" t="s">
        <v>558</v>
      </c>
      <c r="D8431" s="797" t="s">
        <v>9121</v>
      </c>
      <c r="E8431" s="91"/>
      <c r="F8431" s="91">
        <v>1000000</v>
      </c>
      <c r="G8431" s="91">
        <f t="shared" si="137"/>
        <v>1000000</v>
      </c>
      <c r="H8431" s="260" t="s">
        <v>5466</v>
      </c>
    </row>
    <row r="8432" spans="1:9" ht="24" x14ac:dyDescent="0.2">
      <c r="A8432" s="598">
        <v>43776</v>
      </c>
      <c r="B8432" s="90" t="s">
        <v>1399</v>
      </c>
      <c r="C8432" s="90" t="s">
        <v>558</v>
      </c>
      <c r="D8432" s="797" t="s">
        <v>9121</v>
      </c>
      <c r="E8432" s="91"/>
      <c r="F8432" s="91">
        <v>1000000</v>
      </c>
      <c r="G8432" s="91">
        <f t="shared" si="137"/>
        <v>1000000</v>
      </c>
      <c r="H8432" s="260" t="s">
        <v>5466</v>
      </c>
    </row>
    <row r="8433" spans="1:8" ht="24" x14ac:dyDescent="0.2">
      <c r="A8433" s="598">
        <v>43776</v>
      </c>
      <c r="B8433" s="90" t="s">
        <v>1399</v>
      </c>
      <c r="C8433" s="90" t="s">
        <v>558</v>
      </c>
      <c r="D8433" s="797" t="s">
        <v>9121</v>
      </c>
      <c r="E8433" s="91"/>
      <c r="F8433" s="91">
        <v>1000000</v>
      </c>
      <c r="G8433" s="91">
        <f t="shared" si="137"/>
        <v>1000000</v>
      </c>
      <c r="H8433" s="260" t="s">
        <v>5466</v>
      </c>
    </row>
    <row r="8434" spans="1:8" ht="24" x14ac:dyDescent="0.2">
      <c r="A8434" s="598">
        <v>43776</v>
      </c>
      <c r="B8434" s="90" t="s">
        <v>1399</v>
      </c>
      <c r="C8434" s="90" t="s">
        <v>558</v>
      </c>
      <c r="D8434" s="797" t="s">
        <v>9121</v>
      </c>
      <c r="E8434" s="91"/>
      <c r="F8434" s="91">
        <v>1000000</v>
      </c>
      <c r="G8434" s="91">
        <f t="shared" si="137"/>
        <v>1000000</v>
      </c>
      <c r="H8434" s="260" t="s">
        <v>5466</v>
      </c>
    </row>
    <row r="8435" spans="1:8" ht="24" x14ac:dyDescent="0.2">
      <c r="A8435" s="598">
        <v>43776</v>
      </c>
      <c r="B8435" s="90" t="s">
        <v>1399</v>
      </c>
      <c r="C8435" s="90" t="s">
        <v>558</v>
      </c>
      <c r="D8435" s="797" t="s">
        <v>9121</v>
      </c>
      <c r="E8435" s="91"/>
      <c r="F8435" s="91">
        <v>1000000</v>
      </c>
      <c r="G8435" s="91">
        <f t="shared" si="137"/>
        <v>1000000</v>
      </c>
      <c r="H8435" s="260" t="s">
        <v>5466</v>
      </c>
    </row>
    <row r="8436" spans="1:8" ht="24" x14ac:dyDescent="0.2">
      <c r="A8436" s="598">
        <v>43776</v>
      </c>
      <c r="B8436" s="90" t="s">
        <v>1399</v>
      </c>
      <c r="C8436" s="90" t="s">
        <v>558</v>
      </c>
      <c r="D8436" s="797" t="s">
        <v>9121</v>
      </c>
      <c r="E8436" s="91"/>
      <c r="F8436" s="91">
        <v>1000000</v>
      </c>
      <c r="G8436" s="91">
        <f t="shared" si="137"/>
        <v>1000000</v>
      </c>
      <c r="H8436" s="260" t="s">
        <v>5466</v>
      </c>
    </row>
    <row r="8437" spans="1:8" ht="24" x14ac:dyDescent="0.2">
      <c r="A8437" s="598">
        <v>43776</v>
      </c>
      <c r="B8437" s="90" t="s">
        <v>1399</v>
      </c>
      <c r="C8437" s="90" t="s">
        <v>558</v>
      </c>
      <c r="D8437" s="797" t="s">
        <v>9122</v>
      </c>
      <c r="E8437" s="91"/>
      <c r="F8437" s="91">
        <v>775000</v>
      </c>
      <c r="G8437" s="91">
        <f t="shared" si="137"/>
        <v>775000</v>
      </c>
      <c r="H8437" s="260" t="s">
        <v>5466</v>
      </c>
    </row>
    <row r="8438" spans="1:8" ht="24" x14ac:dyDescent="0.2">
      <c r="A8438" s="598">
        <v>43776</v>
      </c>
      <c r="B8438" s="90" t="s">
        <v>1399</v>
      </c>
      <c r="C8438" s="90" t="s">
        <v>558</v>
      </c>
      <c r="D8438" s="797" t="s">
        <v>9123</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15"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9124</v>
      </c>
      <c r="E8579" s="91"/>
      <c r="F8579" s="91">
        <v>1047396</v>
      </c>
      <c r="G8579" s="91">
        <f t="shared" si="139"/>
        <v>1047396</v>
      </c>
      <c r="H8579" s="260" t="s">
        <v>5544</v>
      </c>
    </row>
    <row r="8580" spans="1:9" ht="36" customHeight="1" x14ac:dyDescent="0.2">
      <c r="A8580" s="598">
        <v>43804</v>
      </c>
      <c r="B8580" s="90" t="s">
        <v>1399</v>
      </c>
      <c r="C8580" s="93" t="s">
        <v>558</v>
      </c>
      <c r="D8580" s="797" t="s">
        <v>9124</v>
      </c>
      <c r="E8580" s="91"/>
      <c r="F8580" s="91">
        <v>1071018</v>
      </c>
      <c r="G8580" s="91">
        <f t="shared" si="139"/>
        <v>1071018</v>
      </c>
      <c r="H8580" s="260" t="s">
        <v>5544</v>
      </c>
    </row>
    <row r="8581" spans="1:9" ht="36" customHeight="1" x14ac:dyDescent="0.2">
      <c r="A8581" s="598">
        <v>43804</v>
      </c>
      <c r="B8581" s="90" t="s">
        <v>1399</v>
      </c>
      <c r="C8581" s="93" t="s">
        <v>558</v>
      </c>
      <c r="D8581" s="797" t="s">
        <v>9124</v>
      </c>
      <c r="E8581" s="91"/>
      <c r="F8581" s="91">
        <v>1490814</v>
      </c>
      <c r="G8581" s="91">
        <f t="shared" si="139"/>
        <v>1490814</v>
      </c>
      <c r="H8581" s="260" t="s">
        <v>5544</v>
      </c>
    </row>
    <row r="8582" spans="1:9" ht="36" customHeight="1" x14ac:dyDescent="0.2">
      <c r="A8582" s="598">
        <v>43804</v>
      </c>
      <c r="B8582" s="90" t="s">
        <v>1399</v>
      </c>
      <c r="C8582" s="93" t="s">
        <v>558</v>
      </c>
      <c r="D8582" s="797" t="s">
        <v>9124</v>
      </c>
      <c r="E8582" s="91"/>
      <c r="F8582" s="91">
        <v>1958826</v>
      </c>
      <c r="G8582" s="91">
        <f t="shared" si="139"/>
        <v>1958826</v>
      </c>
      <c r="H8582" s="260" t="s">
        <v>5544</v>
      </c>
    </row>
    <row r="8583" spans="1:9" ht="36" customHeight="1" x14ac:dyDescent="0.2">
      <c r="A8583" s="598">
        <v>43804</v>
      </c>
      <c r="B8583" s="90" t="s">
        <v>1399</v>
      </c>
      <c r="C8583" s="93" t="s">
        <v>558</v>
      </c>
      <c r="D8583" s="797" t="s">
        <v>9124</v>
      </c>
      <c r="E8583" s="91"/>
      <c r="F8583" s="91">
        <v>431946</v>
      </c>
      <c r="G8583" s="91">
        <f t="shared" si="139"/>
        <v>431946</v>
      </c>
      <c r="H8583" s="260" t="s">
        <v>5544</v>
      </c>
    </row>
    <row r="8584" spans="1:9" ht="24" customHeight="1" x14ac:dyDescent="0.2">
      <c r="A8584" s="598">
        <v>43804</v>
      </c>
      <c r="B8584" s="90" t="s">
        <v>1399</v>
      </c>
      <c r="C8584" s="93" t="s">
        <v>558</v>
      </c>
      <c r="D8584" s="797" t="s">
        <v>9125</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9126</v>
      </c>
      <c r="E8589" s="91"/>
      <c r="F8589" s="91">
        <v>250000</v>
      </c>
      <c r="G8589" s="91">
        <f t="shared" si="139"/>
        <v>250000</v>
      </c>
      <c r="H8589" s="260" t="s">
        <v>5544</v>
      </c>
    </row>
    <row r="8590" spans="1:9" ht="24" x14ac:dyDescent="0.2">
      <c r="A8590" s="598">
        <v>43822</v>
      </c>
      <c r="B8590" s="90" t="s">
        <v>5603</v>
      </c>
      <c r="C8590" s="93" t="s">
        <v>558</v>
      </c>
      <c r="D8590" s="797" t="s">
        <v>9127</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9128</v>
      </c>
      <c r="E8721" s="91"/>
      <c r="F8721" s="91">
        <v>600000</v>
      </c>
      <c r="G8721" s="91">
        <f t="shared" si="141"/>
        <v>600000</v>
      </c>
      <c r="H8721" s="427" t="s">
        <v>5634</v>
      </c>
    </row>
    <row r="8722" spans="1:8" ht="15" x14ac:dyDescent="0.2">
      <c r="A8722" s="598">
        <v>43860</v>
      </c>
      <c r="B8722" s="90" t="s">
        <v>5640</v>
      </c>
      <c r="C8722" s="90" t="s">
        <v>558</v>
      </c>
      <c r="D8722" s="800" t="s">
        <v>9129</v>
      </c>
      <c r="E8722" s="91"/>
      <c r="F8722" s="91">
        <v>740000</v>
      </c>
      <c r="G8722" s="91">
        <f t="shared" si="141"/>
        <v>740000</v>
      </c>
      <c r="H8722" s="427" t="s">
        <v>5634</v>
      </c>
    </row>
    <row r="8723" spans="1:8" ht="15" x14ac:dyDescent="0.2">
      <c r="A8723" s="598">
        <v>43860</v>
      </c>
      <c r="B8723" s="90" t="s">
        <v>5640</v>
      </c>
      <c r="C8723" s="90" t="s">
        <v>558</v>
      </c>
      <c r="D8723" s="800" t="s">
        <v>9130</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9131</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9132</v>
      </c>
      <c r="E8838" s="122">
        <v>180000</v>
      </c>
      <c r="F8838" s="122"/>
      <c r="G8838" s="122">
        <f t="shared" si="143"/>
        <v>-180000</v>
      </c>
      <c r="H8838" s="395" t="s">
        <v>5733</v>
      </c>
    </row>
    <row r="8839" spans="1:8" ht="36" x14ac:dyDescent="0.2">
      <c r="A8839" s="601">
        <v>43875</v>
      </c>
      <c r="B8839" s="121" t="s">
        <v>1399</v>
      </c>
      <c r="C8839" s="121" t="s">
        <v>2309</v>
      </c>
      <c r="D8839" s="117" t="s">
        <v>9133</v>
      </c>
      <c r="E8839" s="122">
        <v>405113</v>
      </c>
      <c r="F8839" s="122"/>
      <c r="G8839" s="122">
        <f t="shared" si="143"/>
        <v>-405113</v>
      </c>
      <c r="H8839" s="395" t="s">
        <v>5733</v>
      </c>
    </row>
    <row r="8840" spans="1:8" ht="36" x14ac:dyDescent="0.2">
      <c r="A8840" s="601">
        <v>43875</v>
      </c>
      <c r="B8840" s="121" t="s">
        <v>5603</v>
      </c>
      <c r="C8840" s="121" t="s">
        <v>6023</v>
      </c>
      <c r="D8840" s="117" t="s">
        <v>9134</v>
      </c>
      <c r="E8840" s="122">
        <v>26998</v>
      </c>
      <c r="F8840" s="122"/>
      <c r="G8840" s="122">
        <f t="shared" si="143"/>
        <v>-26998</v>
      </c>
      <c r="H8840" s="395" t="s">
        <v>5733</v>
      </c>
    </row>
    <row r="8841" spans="1:8" ht="36.75" thickBot="1" x14ac:dyDescent="0.25">
      <c r="A8841" s="601">
        <v>43875</v>
      </c>
      <c r="B8841" s="121" t="s">
        <v>1399</v>
      </c>
      <c r="C8841" s="121" t="s">
        <v>6023</v>
      </c>
      <c r="D8841" s="807" t="s">
        <v>9134</v>
      </c>
      <c r="E8841" s="154">
        <f>210000-E8840</f>
        <v>183002</v>
      </c>
      <c r="F8841" s="122"/>
      <c r="G8841" s="122">
        <f t="shared" si="143"/>
        <v>-183002</v>
      </c>
      <c r="H8841" s="395" t="s">
        <v>5733</v>
      </c>
    </row>
    <row r="8842" spans="1:8" ht="24" x14ac:dyDescent="0.2">
      <c r="A8842" s="601">
        <v>43876</v>
      </c>
      <c r="B8842" s="379" t="s">
        <v>5603</v>
      </c>
      <c r="C8842" s="410" t="s">
        <v>166</v>
      </c>
      <c r="D8842" s="160" t="s">
        <v>9135</v>
      </c>
      <c r="E8842" s="411">
        <v>28565</v>
      </c>
      <c r="F8842" s="380"/>
      <c r="G8842" s="122">
        <f t="shared" si="143"/>
        <v>-28565</v>
      </c>
      <c r="H8842" s="395" t="s">
        <v>5733</v>
      </c>
    </row>
    <row r="8843" spans="1:8" ht="24" x14ac:dyDescent="0.2">
      <c r="A8843" s="601">
        <v>43876</v>
      </c>
      <c r="B8843" s="379" t="s">
        <v>5640</v>
      </c>
      <c r="C8843" s="412" t="s">
        <v>166</v>
      </c>
      <c r="D8843" s="117" t="s">
        <v>9135</v>
      </c>
      <c r="E8843" s="413">
        <v>31765</v>
      </c>
      <c r="F8843" s="380"/>
      <c r="G8843" s="122">
        <f t="shared" si="143"/>
        <v>-31765</v>
      </c>
      <c r="H8843" s="395" t="s">
        <v>5733</v>
      </c>
    </row>
    <row r="8844" spans="1:8" ht="24" x14ac:dyDescent="0.2">
      <c r="A8844" s="601">
        <v>43876</v>
      </c>
      <c r="B8844" s="379" t="s">
        <v>1399</v>
      </c>
      <c r="C8844" s="412" t="s">
        <v>166</v>
      </c>
      <c r="D8844" s="117" t="s">
        <v>9135</v>
      </c>
      <c r="E8844" s="413">
        <v>198070</v>
      </c>
      <c r="F8844" s="380"/>
      <c r="G8844" s="122">
        <f t="shared" si="143"/>
        <v>-198070</v>
      </c>
      <c r="H8844" s="395" t="s">
        <v>5733</v>
      </c>
    </row>
    <row r="8845" spans="1:8" ht="24" x14ac:dyDescent="0.2">
      <c r="A8845" s="601">
        <v>43876</v>
      </c>
      <c r="B8845" s="379" t="s">
        <v>5603</v>
      </c>
      <c r="C8845" s="412" t="s">
        <v>166</v>
      </c>
      <c r="D8845" s="117" t="s">
        <v>9135</v>
      </c>
      <c r="E8845" s="413">
        <v>20800</v>
      </c>
      <c r="F8845" s="380"/>
      <c r="G8845" s="122">
        <f t="shared" si="143"/>
        <v>-20800</v>
      </c>
      <c r="H8845" s="395" t="s">
        <v>5733</v>
      </c>
    </row>
    <row r="8846" spans="1:8" ht="24.75" thickBot="1" x14ac:dyDescent="0.25">
      <c r="A8846" s="601">
        <v>43876</v>
      </c>
      <c r="B8846" s="379" t="s">
        <v>5745</v>
      </c>
      <c r="C8846" s="414" t="s">
        <v>166</v>
      </c>
      <c r="D8846" s="830" t="s">
        <v>9135</v>
      </c>
      <c r="E8846" s="415">
        <v>20800</v>
      </c>
      <c r="F8846" s="380"/>
      <c r="G8846" s="122">
        <f t="shared" si="143"/>
        <v>-20800</v>
      </c>
      <c r="H8846" s="395" t="s">
        <v>5733</v>
      </c>
    </row>
    <row r="8847" spans="1:8" ht="24" x14ac:dyDescent="0.2">
      <c r="A8847" s="601">
        <v>43876</v>
      </c>
      <c r="B8847" s="121" t="s">
        <v>1399</v>
      </c>
      <c r="C8847" s="155" t="s">
        <v>1814</v>
      </c>
      <c r="D8847" s="156" t="s">
        <v>9136</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9137</v>
      </c>
      <c r="E8872" s="91"/>
      <c r="F8872" s="91">
        <v>500000</v>
      </c>
      <c r="G8872" s="91">
        <f t="shared" si="143"/>
        <v>500000</v>
      </c>
      <c r="H8872" s="427" t="s">
        <v>5733</v>
      </c>
    </row>
    <row r="8873" spans="1:8" ht="15" customHeight="1" x14ac:dyDescent="0.2">
      <c r="A8873" s="598">
        <v>43875</v>
      </c>
      <c r="B8873" s="90" t="s">
        <v>1399</v>
      </c>
      <c r="C8873" s="90" t="s">
        <v>558</v>
      </c>
      <c r="D8873" s="800" t="s">
        <v>9138</v>
      </c>
      <c r="E8873" s="91"/>
      <c r="F8873" s="91">
        <v>300000</v>
      </c>
      <c r="G8873" s="91">
        <f t="shared" si="143"/>
        <v>300000</v>
      </c>
      <c r="H8873" s="427" t="s">
        <v>5733</v>
      </c>
    </row>
    <row r="8874" spans="1:8" ht="15" customHeight="1" x14ac:dyDescent="0.2">
      <c r="A8874" s="598">
        <v>43875</v>
      </c>
      <c r="B8874" s="90" t="s">
        <v>1399</v>
      </c>
      <c r="C8874" s="90" t="s">
        <v>558</v>
      </c>
      <c r="D8874" s="800" t="s">
        <v>9139</v>
      </c>
      <c r="E8874" s="91"/>
      <c r="F8874" s="91">
        <v>300000</v>
      </c>
      <c r="G8874" s="91">
        <f t="shared" si="143"/>
        <v>300000</v>
      </c>
      <c r="H8874" s="427" t="s">
        <v>5733</v>
      </c>
    </row>
    <row r="8875" spans="1:8" ht="15" customHeight="1" x14ac:dyDescent="0.2">
      <c r="A8875" s="598">
        <v>43875</v>
      </c>
      <c r="B8875" s="90" t="s">
        <v>1399</v>
      </c>
      <c r="C8875" s="90" t="s">
        <v>558</v>
      </c>
      <c r="D8875" s="800" t="s">
        <v>9140</v>
      </c>
      <c r="E8875" s="91"/>
      <c r="F8875" s="91">
        <v>210000</v>
      </c>
      <c r="G8875" s="91">
        <f t="shared" ref="G8875:G8938" si="144">F8875-E8875</f>
        <v>210000</v>
      </c>
      <c r="H8875" s="427" t="s">
        <v>5733</v>
      </c>
    </row>
    <row r="8876" spans="1:8" ht="15" x14ac:dyDescent="0.2">
      <c r="A8876" s="598">
        <v>43875</v>
      </c>
      <c r="B8876" s="90" t="s">
        <v>1399</v>
      </c>
      <c r="C8876" s="90" t="s">
        <v>558</v>
      </c>
      <c r="D8876" s="800" t="s">
        <v>9141</v>
      </c>
      <c r="E8876" s="91"/>
      <c r="F8876" s="91">
        <v>139084</v>
      </c>
      <c r="G8876" s="91">
        <f t="shared" si="144"/>
        <v>139084</v>
      </c>
      <c r="H8876" s="427" t="s">
        <v>5733</v>
      </c>
    </row>
    <row r="8877" spans="1:8" ht="15" customHeight="1" x14ac:dyDescent="0.2">
      <c r="A8877" s="598">
        <v>43875</v>
      </c>
      <c r="B8877" s="90" t="s">
        <v>1399</v>
      </c>
      <c r="C8877" s="90" t="s">
        <v>558</v>
      </c>
      <c r="D8877" s="800" t="s">
        <v>9141</v>
      </c>
      <c r="E8877" s="91"/>
      <c r="F8877" s="91">
        <v>128261</v>
      </c>
      <c r="G8877" s="91">
        <f t="shared" si="144"/>
        <v>128261</v>
      </c>
      <c r="H8877" s="427" t="s">
        <v>5733</v>
      </c>
    </row>
    <row r="8878" spans="1:8" ht="15" customHeight="1" x14ac:dyDescent="0.2">
      <c r="A8878" s="598">
        <v>43875</v>
      </c>
      <c r="B8878" s="90" t="s">
        <v>1399</v>
      </c>
      <c r="C8878" s="90" t="s">
        <v>558</v>
      </c>
      <c r="D8878" s="800" t="s">
        <v>9141</v>
      </c>
      <c r="E8878" s="91"/>
      <c r="F8878" s="91">
        <v>137468</v>
      </c>
      <c r="G8878" s="91">
        <f t="shared" si="144"/>
        <v>137468</v>
      </c>
      <c r="H8878" s="427" t="s">
        <v>5733</v>
      </c>
    </row>
    <row r="8879" spans="1:8" ht="15" customHeight="1" x14ac:dyDescent="0.2">
      <c r="A8879" s="598">
        <v>43878</v>
      </c>
      <c r="B8879" s="90" t="s">
        <v>5543</v>
      </c>
      <c r="C8879" s="90" t="s">
        <v>558</v>
      </c>
      <c r="D8879" s="800" t="s">
        <v>9142</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9143</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9144</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9145</v>
      </c>
      <c r="E9070" s="91"/>
      <c r="F9070" s="91">
        <v>4600000</v>
      </c>
      <c r="G9070" s="91">
        <f t="shared" si="147"/>
        <v>4600000</v>
      </c>
      <c r="H9070" s="427" t="s">
        <v>5868</v>
      </c>
    </row>
    <row r="9071" spans="1:8" ht="15" x14ac:dyDescent="0.2">
      <c r="A9071" s="598">
        <v>43929</v>
      </c>
      <c r="B9071" s="90" t="s">
        <v>1399</v>
      </c>
      <c r="C9071" s="90" t="s">
        <v>558</v>
      </c>
      <c r="D9071" s="800" t="s">
        <v>9146</v>
      </c>
      <c r="E9071" s="91"/>
      <c r="F9071" s="91">
        <v>850000</v>
      </c>
      <c r="G9071" s="91">
        <f t="shared" si="147"/>
        <v>850000</v>
      </c>
      <c r="H9071" s="427" t="s">
        <v>5868</v>
      </c>
    </row>
    <row r="9072" spans="1:8" ht="15" x14ac:dyDescent="0.2">
      <c r="A9072" s="598">
        <v>43929</v>
      </c>
      <c r="B9072" s="90" t="s">
        <v>1399</v>
      </c>
      <c r="C9072" s="90" t="s">
        <v>558</v>
      </c>
      <c r="D9072" s="800" t="s">
        <v>9147</v>
      </c>
      <c r="E9072" s="91"/>
      <c r="F9072" s="91">
        <v>650000</v>
      </c>
      <c r="G9072" s="91">
        <f t="shared" si="147"/>
        <v>650000</v>
      </c>
      <c r="H9072" s="427" t="s">
        <v>5868</v>
      </c>
    </row>
    <row r="9073" spans="1:8" ht="15" x14ac:dyDescent="0.2">
      <c r="A9073" s="598">
        <v>43929</v>
      </c>
      <c r="B9073" s="90" t="s">
        <v>1399</v>
      </c>
      <c r="C9073" s="90" t="s">
        <v>558</v>
      </c>
      <c r="D9073" s="800" t="s">
        <v>9146</v>
      </c>
      <c r="E9073" s="91"/>
      <c r="F9073" s="91">
        <v>750000</v>
      </c>
      <c r="G9073" s="91">
        <f t="shared" si="147"/>
        <v>750000</v>
      </c>
      <c r="H9073" s="427" t="s">
        <v>5868</v>
      </c>
    </row>
    <row r="9074" spans="1:8" ht="15" x14ac:dyDescent="0.2">
      <c r="A9074" s="598">
        <v>43929</v>
      </c>
      <c r="B9074" s="90" t="s">
        <v>1399</v>
      </c>
      <c r="C9074" s="90" t="s">
        <v>558</v>
      </c>
      <c r="D9074" s="800" t="s">
        <v>9147</v>
      </c>
      <c r="E9074" s="91"/>
      <c r="F9074" s="91">
        <v>700000</v>
      </c>
      <c r="G9074" s="91">
        <f t="shared" si="147"/>
        <v>700000</v>
      </c>
      <c r="H9074" s="427" t="s">
        <v>5868</v>
      </c>
    </row>
    <row r="9075" spans="1:8" ht="15" x14ac:dyDescent="0.2">
      <c r="A9075" s="598">
        <v>43929</v>
      </c>
      <c r="B9075" s="90" t="s">
        <v>1399</v>
      </c>
      <c r="C9075" s="90" t="s">
        <v>558</v>
      </c>
      <c r="D9075" s="800" t="s">
        <v>9147</v>
      </c>
      <c r="E9075" s="91"/>
      <c r="F9075" s="91">
        <v>800000</v>
      </c>
      <c r="G9075" s="91">
        <f t="shared" si="147"/>
        <v>800000</v>
      </c>
      <c r="H9075" s="427" t="s">
        <v>5868</v>
      </c>
    </row>
    <row r="9076" spans="1:8" ht="15" x14ac:dyDescent="0.2">
      <c r="A9076" s="598">
        <v>43929</v>
      </c>
      <c r="B9076" s="90" t="s">
        <v>1399</v>
      </c>
      <c r="C9076" s="90" t="s">
        <v>558</v>
      </c>
      <c r="D9076" s="800" t="s">
        <v>9147</v>
      </c>
      <c r="E9076" s="91"/>
      <c r="F9076" s="91">
        <v>750000</v>
      </c>
      <c r="G9076" s="91">
        <f t="shared" si="147"/>
        <v>750000</v>
      </c>
      <c r="H9076" s="427" t="s">
        <v>5868</v>
      </c>
    </row>
    <row r="9077" spans="1:8" ht="15" x14ac:dyDescent="0.2">
      <c r="A9077" s="598">
        <v>43929</v>
      </c>
      <c r="B9077" s="90" t="s">
        <v>1399</v>
      </c>
      <c r="C9077" s="90" t="s">
        <v>558</v>
      </c>
      <c r="D9077" s="800" t="s">
        <v>9147</v>
      </c>
      <c r="E9077" s="91"/>
      <c r="F9077" s="91">
        <v>600000</v>
      </c>
      <c r="G9077" s="91">
        <f t="shared" si="147"/>
        <v>600000</v>
      </c>
      <c r="H9077" s="427" t="s">
        <v>5868</v>
      </c>
    </row>
    <row r="9078" spans="1:8" ht="15" x14ac:dyDescent="0.2">
      <c r="A9078" s="598">
        <v>43929</v>
      </c>
      <c r="B9078" s="90" t="s">
        <v>1399</v>
      </c>
      <c r="C9078" s="90" t="s">
        <v>558</v>
      </c>
      <c r="D9078" s="800" t="s">
        <v>9147</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15"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36.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9148</v>
      </c>
      <c r="E9165" s="238"/>
      <c r="F9165" s="238">
        <v>800000</v>
      </c>
      <c r="G9165" s="238">
        <f t="shared" si="148"/>
        <v>800000</v>
      </c>
      <c r="H9165" s="427" t="s">
        <v>5895</v>
      </c>
    </row>
    <row r="9166" spans="1:8" ht="24" x14ac:dyDescent="0.2">
      <c r="A9166" s="612">
        <v>43970</v>
      </c>
      <c r="B9166" s="90" t="s">
        <v>4720</v>
      </c>
      <c r="C9166" s="90" t="s">
        <v>558</v>
      </c>
      <c r="D9166" s="797" t="s">
        <v>9149</v>
      </c>
      <c r="E9166" s="91"/>
      <c r="F9166" s="91">
        <v>312244</v>
      </c>
      <c r="G9166" s="238">
        <f t="shared" si="148"/>
        <v>312244</v>
      </c>
      <c r="H9166" s="427" t="s">
        <v>5895</v>
      </c>
    </row>
    <row r="9167" spans="1:8" ht="24" x14ac:dyDescent="0.2">
      <c r="A9167" s="612">
        <v>43970</v>
      </c>
      <c r="B9167" s="90" t="s">
        <v>4720</v>
      </c>
      <c r="C9167" s="90" t="s">
        <v>558</v>
      </c>
      <c r="D9167" s="797" t="s">
        <v>9150</v>
      </c>
      <c r="E9167" s="91"/>
      <c r="F9167" s="91">
        <v>500000</v>
      </c>
      <c r="G9167" s="238">
        <f t="shared" si="148"/>
        <v>500000</v>
      </c>
      <c r="H9167" s="427" t="s">
        <v>5895</v>
      </c>
    </row>
    <row r="9168" spans="1:8" ht="15" x14ac:dyDescent="0.2">
      <c r="A9168" s="612">
        <v>43970</v>
      </c>
      <c r="B9168" s="90" t="s">
        <v>4720</v>
      </c>
      <c r="C9168" s="90" t="s">
        <v>558</v>
      </c>
      <c r="D9168" s="797" t="s">
        <v>9151</v>
      </c>
      <c r="E9168" s="91"/>
      <c r="F9168" s="91">
        <v>100000</v>
      </c>
      <c r="G9168" s="238">
        <f t="shared" si="148"/>
        <v>100000</v>
      </c>
      <c r="H9168" s="427" t="s">
        <v>5895</v>
      </c>
    </row>
    <row r="9169" spans="1:8" ht="15" x14ac:dyDescent="0.2">
      <c r="A9169" s="612">
        <v>43970</v>
      </c>
      <c r="B9169" s="90" t="s">
        <v>4720</v>
      </c>
      <c r="C9169" s="90" t="s">
        <v>558</v>
      </c>
      <c r="D9169" s="797" t="s">
        <v>9152</v>
      </c>
      <c r="E9169" s="91"/>
      <c r="F9169" s="91">
        <v>150000</v>
      </c>
      <c r="G9169" s="91">
        <f t="shared" si="148"/>
        <v>150000</v>
      </c>
      <c r="H9169" s="427" t="s">
        <v>5895</v>
      </c>
    </row>
    <row r="9170" spans="1:8" ht="15" x14ac:dyDescent="0.2">
      <c r="A9170" s="612">
        <v>43970</v>
      </c>
      <c r="B9170" s="90" t="s">
        <v>4720</v>
      </c>
      <c r="C9170" s="90" t="s">
        <v>558</v>
      </c>
      <c r="D9170" s="800" t="s">
        <v>9153</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15" x14ac:dyDescent="0.2">
      <c r="A9208" s="596">
        <v>44005</v>
      </c>
      <c r="B9208" s="400" t="s">
        <v>2651</v>
      </c>
      <c r="C9208" s="458" t="s">
        <v>3144</v>
      </c>
      <c r="D9208" s="858" t="s">
        <v>5992</v>
      </c>
      <c r="E9208" s="459">
        <v>1500</v>
      </c>
      <c r="F9208" s="433"/>
      <c r="G9208" s="57">
        <f t="shared" si="149"/>
        <v>-1500</v>
      </c>
      <c r="H9208" s="421" t="s">
        <v>5939</v>
      </c>
    </row>
    <row r="9209" spans="1:8" ht="15" x14ac:dyDescent="0.2">
      <c r="A9209" s="596">
        <v>44005</v>
      </c>
      <c r="B9209" s="400" t="s">
        <v>1399</v>
      </c>
      <c r="C9209" s="477" t="s">
        <v>3144</v>
      </c>
      <c r="D9209" s="804" t="s">
        <v>5992</v>
      </c>
      <c r="E9209" s="478">
        <v>3830</v>
      </c>
      <c r="F9209" s="433"/>
      <c r="G9209" s="57">
        <f t="shared" si="149"/>
        <v>-3830</v>
      </c>
      <c r="H9209" s="421" t="s">
        <v>5939</v>
      </c>
    </row>
    <row r="9210" spans="1:8" ht="15.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9154</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9155</v>
      </c>
      <c r="E9261" s="91"/>
      <c r="F9261" s="91">
        <v>451366</v>
      </c>
      <c r="G9261" s="91">
        <f t="shared" si="150"/>
        <v>451366</v>
      </c>
      <c r="H9261" s="427" t="s">
        <v>5939</v>
      </c>
    </row>
    <row r="9262" spans="1:8" ht="15" x14ac:dyDescent="0.2">
      <c r="A9262" s="612">
        <v>43985</v>
      </c>
      <c r="B9262" s="90" t="s">
        <v>1399</v>
      </c>
      <c r="C9262" s="90" t="s">
        <v>558</v>
      </c>
      <c r="D9262" s="800" t="s">
        <v>9156</v>
      </c>
      <c r="E9262" s="91"/>
      <c r="F9262" s="91">
        <v>500000</v>
      </c>
      <c r="G9262" s="91">
        <f t="shared" si="150"/>
        <v>500000</v>
      </c>
      <c r="H9262" s="427" t="s">
        <v>5939</v>
      </c>
    </row>
    <row r="9263" spans="1:8" ht="15" x14ac:dyDescent="0.2">
      <c r="A9263" s="612">
        <v>43985</v>
      </c>
      <c r="B9263" s="90" t="s">
        <v>1399</v>
      </c>
      <c r="C9263" s="90" t="s">
        <v>558</v>
      </c>
      <c r="D9263" s="800" t="s">
        <v>9156</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15" x14ac:dyDescent="0.2">
      <c r="A9266" s="612">
        <v>43995</v>
      </c>
      <c r="B9266" s="90" t="s">
        <v>5670</v>
      </c>
      <c r="C9266" s="90" t="s">
        <v>558</v>
      </c>
      <c r="D9266" s="797" t="s">
        <v>9157</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9158</v>
      </c>
      <c r="E9270" s="91"/>
      <c r="F9270" s="91">
        <v>390730</v>
      </c>
      <c r="G9270" s="91">
        <f t="shared" si="150"/>
        <v>390730</v>
      </c>
      <c r="H9270" s="427" t="s">
        <v>5939</v>
      </c>
    </row>
    <row r="9271" spans="1:8" ht="15" x14ac:dyDescent="0.2">
      <c r="A9271" s="612">
        <v>44000</v>
      </c>
      <c r="B9271" s="90" t="s">
        <v>1399</v>
      </c>
      <c r="C9271" s="90" t="s">
        <v>558</v>
      </c>
      <c r="D9271" s="800" t="s">
        <v>9159</v>
      </c>
      <c r="E9271" s="91"/>
      <c r="F9271" s="91">
        <v>300000</v>
      </c>
      <c r="G9271" s="91">
        <f t="shared" si="150"/>
        <v>300000</v>
      </c>
      <c r="H9271" s="427" t="s">
        <v>5939</v>
      </c>
    </row>
    <row r="9272" spans="1:8" ht="24" x14ac:dyDescent="0.2">
      <c r="A9272" s="612">
        <v>44000</v>
      </c>
      <c r="B9272" s="90" t="s">
        <v>1399</v>
      </c>
      <c r="C9272" s="90" t="s">
        <v>558</v>
      </c>
      <c r="D9272" s="797" t="s">
        <v>9160</v>
      </c>
      <c r="E9272" s="91"/>
      <c r="F9272" s="91">
        <v>120528</v>
      </c>
      <c r="G9272" s="91">
        <f t="shared" si="150"/>
        <v>120528</v>
      </c>
      <c r="H9272" s="427" t="s">
        <v>5939</v>
      </c>
    </row>
    <row r="9273" spans="1:8" ht="15" x14ac:dyDescent="0.2">
      <c r="A9273" s="612">
        <v>44000</v>
      </c>
      <c r="B9273" s="90" t="s">
        <v>1399</v>
      </c>
      <c r="C9273" s="90" t="s">
        <v>558</v>
      </c>
      <c r="D9273" s="800" t="s">
        <v>9161</v>
      </c>
      <c r="E9273" s="91"/>
      <c r="F9273" s="91">
        <v>400000</v>
      </c>
      <c r="G9273" s="91">
        <f t="shared" si="150"/>
        <v>400000</v>
      </c>
      <c r="H9273" s="427" t="s">
        <v>5939</v>
      </c>
    </row>
    <row r="9274" spans="1:8" ht="24" x14ac:dyDescent="0.2">
      <c r="A9274" s="612">
        <v>44000</v>
      </c>
      <c r="B9274" s="90" t="s">
        <v>1399</v>
      </c>
      <c r="C9274" s="90" t="s">
        <v>558</v>
      </c>
      <c r="D9274" s="797" t="s">
        <v>9162</v>
      </c>
      <c r="E9274" s="91"/>
      <c r="F9274" s="91">
        <v>315900</v>
      </c>
      <c r="G9274" s="91">
        <f t="shared" si="150"/>
        <v>315900</v>
      </c>
      <c r="H9274" s="427" t="s">
        <v>5939</v>
      </c>
    </row>
    <row r="9275" spans="1:8" ht="15" x14ac:dyDescent="0.2">
      <c r="A9275" s="612">
        <v>44000</v>
      </c>
      <c r="B9275" s="90" t="s">
        <v>1399</v>
      </c>
      <c r="C9275" s="90" t="s">
        <v>558</v>
      </c>
      <c r="D9275" s="800" t="s">
        <v>9163</v>
      </c>
      <c r="E9275" s="91"/>
      <c r="F9275" s="91">
        <v>500000</v>
      </c>
      <c r="G9275" s="91">
        <f t="shared" si="150"/>
        <v>500000</v>
      </c>
      <c r="H9275" s="427" t="s">
        <v>5939</v>
      </c>
    </row>
    <row r="9276" spans="1:8" ht="15" x14ac:dyDescent="0.2">
      <c r="A9276" s="612">
        <v>44000</v>
      </c>
      <c r="B9276" s="90" t="s">
        <v>1399</v>
      </c>
      <c r="C9276" s="90" t="s">
        <v>558</v>
      </c>
      <c r="D9276" s="800" t="s">
        <v>9163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15"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15"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15"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x14ac:dyDescent="0.2">
      <c r="A9332" s="596">
        <v>44039</v>
      </c>
      <c r="B9332" s="423" t="s">
        <v>16</v>
      </c>
      <c r="C9332" s="494" t="s">
        <v>5340</v>
      </c>
      <c r="D9332" s="804" t="s">
        <v>6081</v>
      </c>
      <c r="E9332" s="495">
        <v>3000</v>
      </c>
      <c r="F9332" s="496"/>
      <c r="G9332" s="246">
        <f t="shared" si="151"/>
        <v>-3000</v>
      </c>
      <c r="H9332" s="120" t="s">
        <v>6006</v>
      </c>
    </row>
    <row r="9333" spans="1:8" ht="15"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9163</v>
      </c>
      <c r="E9386" s="486"/>
      <c r="F9386" s="486">
        <v>700000</v>
      </c>
      <c r="G9386" s="486">
        <f t="shared" si="152"/>
        <v>700000</v>
      </c>
      <c r="H9386" s="485" t="s">
        <v>6006</v>
      </c>
    </row>
    <row r="9387" spans="1:8" ht="15" x14ac:dyDescent="0.2">
      <c r="A9387" s="617">
        <v>44016</v>
      </c>
      <c r="B9387" s="93" t="s">
        <v>1399</v>
      </c>
      <c r="C9387" s="487" t="s">
        <v>558</v>
      </c>
      <c r="D9387" s="801" t="s">
        <v>9164</v>
      </c>
      <c r="E9387" s="488"/>
      <c r="F9387" s="175">
        <v>400000</v>
      </c>
      <c r="G9387" s="175">
        <f t="shared" si="152"/>
        <v>400000</v>
      </c>
      <c r="H9387" s="485" t="s">
        <v>6006</v>
      </c>
    </row>
    <row r="9388" spans="1:8" ht="15" x14ac:dyDescent="0.2">
      <c r="A9388" s="617">
        <v>44019</v>
      </c>
      <c r="B9388" s="93" t="s">
        <v>1399</v>
      </c>
      <c r="C9388" s="487" t="s">
        <v>558</v>
      </c>
      <c r="D9388" s="869" t="s">
        <v>9165</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9166</v>
      </c>
      <c r="E9391" s="91"/>
      <c r="F9391" s="91">
        <v>1000000</v>
      </c>
      <c r="G9391" s="91">
        <f t="shared" si="152"/>
        <v>1000000</v>
      </c>
      <c r="H9391" s="485" t="s">
        <v>6006</v>
      </c>
    </row>
    <row r="9392" spans="1:8" ht="15" x14ac:dyDescent="0.2">
      <c r="A9392" s="617">
        <v>44041</v>
      </c>
      <c r="B9392" s="90" t="s">
        <v>1399</v>
      </c>
      <c r="C9392" s="487" t="s">
        <v>558</v>
      </c>
      <c r="D9392" s="800" t="s">
        <v>9167</v>
      </c>
      <c r="E9392" s="91"/>
      <c r="F9392" s="91">
        <v>89073</v>
      </c>
      <c r="G9392" s="91">
        <f t="shared" si="152"/>
        <v>89073</v>
      </c>
      <c r="H9392" s="485" t="s">
        <v>6006</v>
      </c>
    </row>
    <row r="9393" spans="1:8" ht="15" x14ac:dyDescent="0.2">
      <c r="A9393" s="617">
        <v>44041</v>
      </c>
      <c r="B9393" s="90" t="s">
        <v>1399</v>
      </c>
      <c r="C9393" s="487" t="s">
        <v>558</v>
      </c>
      <c r="D9393" s="800" t="s">
        <v>9168</v>
      </c>
      <c r="E9393" s="91"/>
      <c r="F9393" s="91">
        <v>200000</v>
      </c>
      <c r="G9393" s="91">
        <f t="shared" si="152"/>
        <v>200000</v>
      </c>
      <c r="H9393" s="485" t="s">
        <v>6006</v>
      </c>
    </row>
    <row r="9394" spans="1:8" ht="15" x14ac:dyDescent="0.2">
      <c r="A9394" s="617">
        <v>44041</v>
      </c>
      <c r="B9394" s="90" t="s">
        <v>1399</v>
      </c>
      <c r="C9394" s="487" t="s">
        <v>558</v>
      </c>
      <c r="D9394" s="800" t="s">
        <v>9169</v>
      </c>
      <c r="E9394" s="91"/>
      <c r="F9394" s="91">
        <v>250080</v>
      </c>
      <c r="G9394" s="91">
        <f t="shared" si="152"/>
        <v>250080</v>
      </c>
      <c r="H9394" s="485" t="s">
        <v>6006</v>
      </c>
    </row>
    <row r="9395" spans="1:8" ht="15" x14ac:dyDescent="0.2">
      <c r="A9395" s="617">
        <v>44041</v>
      </c>
      <c r="B9395" s="90" t="s">
        <v>1399</v>
      </c>
      <c r="C9395" s="487" t="s">
        <v>558</v>
      </c>
      <c r="D9395" s="800" t="s">
        <v>9170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x14ac:dyDescent="0.2">
      <c r="A9398" s="596">
        <v>44044</v>
      </c>
      <c r="B9398" s="40" t="s">
        <v>25</v>
      </c>
      <c r="C9398" s="62" t="s">
        <v>2427</v>
      </c>
      <c r="D9398" s="128" t="s">
        <v>6193</v>
      </c>
      <c r="E9398" s="57">
        <v>37668</v>
      </c>
      <c r="F9398" s="496"/>
      <c r="G9398" s="246">
        <f t="shared" si="152"/>
        <v>-37668</v>
      </c>
      <c r="H9398" s="120" t="s">
        <v>6096</v>
      </c>
    </row>
    <row r="9399" spans="1:8" ht="15" x14ac:dyDescent="0.2">
      <c r="A9399" s="596">
        <v>44044</v>
      </c>
      <c r="B9399" s="40" t="s">
        <v>16</v>
      </c>
      <c r="C9399" s="62" t="s">
        <v>3363</v>
      </c>
      <c r="D9399" s="128" t="s">
        <v>369</v>
      </c>
      <c r="E9399" s="57">
        <v>3980</v>
      </c>
      <c r="F9399" s="496"/>
      <c r="G9399" s="246">
        <f t="shared" si="152"/>
        <v>-3980</v>
      </c>
      <c r="H9399" s="120" t="s">
        <v>6096</v>
      </c>
    </row>
    <row r="9400" spans="1:8" ht="15"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9171</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9172</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9173</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9174</v>
      </c>
      <c r="E9458" s="91"/>
      <c r="F9458" s="91">
        <v>900000</v>
      </c>
      <c r="G9458" s="91">
        <f t="shared" si="153"/>
        <v>900000</v>
      </c>
      <c r="H9458" s="260" t="s">
        <v>6096</v>
      </c>
    </row>
    <row r="9459" spans="1:10" ht="15" x14ac:dyDescent="0.2">
      <c r="A9459" s="617">
        <v>44048</v>
      </c>
      <c r="B9459" s="90" t="s">
        <v>1399</v>
      </c>
      <c r="C9459" s="487" t="s">
        <v>558</v>
      </c>
      <c r="D9459" s="800" t="s">
        <v>9175</v>
      </c>
      <c r="E9459" s="91"/>
      <c r="F9459" s="91">
        <v>900000</v>
      </c>
      <c r="G9459" s="91">
        <f t="shared" si="153"/>
        <v>900000</v>
      </c>
      <c r="H9459" s="260" t="s">
        <v>6096</v>
      </c>
    </row>
    <row r="9460" spans="1:10" ht="15" x14ac:dyDescent="0.2">
      <c r="A9460" s="617">
        <v>44048</v>
      </c>
      <c r="B9460" s="90" t="s">
        <v>1399</v>
      </c>
      <c r="C9460" s="487" t="s">
        <v>558</v>
      </c>
      <c r="D9460" s="800" t="s">
        <v>9176</v>
      </c>
      <c r="E9460" s="91"/>
      <c r="F9460" s="91">
        <v>900000</v>
      </c>
      <c r="G9460" s="91">
        <f t="shared" si="153"/>
        <v>900000</v>
      </c>
      <c r="H9460" s="260" t="s">
        <v>6096</v>
      </c>
    </row>
    <row r="9461" spans="1:10" ht="15" x14ac:dyDescent="0.2">
      <c r="A9461" s="617">
        <v>44048</v>
      </c>
      <c r="B9461" s="90" t="s">
        <v>1399</v>
      </c>
      <c r="C9461" s="487" t="s">
        <v>558</v>
      </c>
      <c r="D9461" s="800" t="s">
        <v>9176</v>
      </c>
      <c r="E9461" s="91"/>
      <c r="F9461" s="91">
        <v>900000</v>
      </c>
      <c r="G9461" s="91">
        <f t="shared" si="153"/>
        <v>900000</v>
      </c>
      <c r="H9461" s="260" t="s">
        <v>6096</v>
      </c>
    </row>
    <row r="9462" spans="1:10" ht="15" x14ac:dyDescent="0.2">
      <c r="A9462" s="617">
        <v>44048</v>
      </c>
      <c r="B9462" s="90" t="s">
        <v>1399</v>
      </c>
      <c r="C9462" s="487" t="s">
        <v>558</v>
      </c>
      <c r="D9462" s="800" t="s">
        <v>9176</v>
      </c>
      <c r="E9462" s="91"/>
      <c r="F9462" s="91">
        <v>900000</v>
      </c>
      <c r="G9462" s="91">
        <f t="shared" si="153"/>
        <v>900000</v>
      </c>
      <c r="H9462" s="260" t="s">
        <v>6096</v>
      </c>
    </row>
    <row r="9463" spans="1:10" ht="15" x14ac:dyDescent="0.2">
      <c r="A9463" s="617">
        <v>44048</v>
      </c>
      <c r="B9463" s="90" t="s">
        <v>1399</v>
      </c>
      <c r="C9463" s="487" t="s">
        <v>558</v>
      </c>
      <c r="D9463" s="800" t="s">
        <v>9176</v>
      </c>
      <c r="E9463" s="91"/>
      <c r="F9463" s="91">
        <v>900000</v>
      </c>
      <c r="G9463" s="91">
        <f t="shared" si="153"/>
        <v>900000</v>
      </c>
      <c r="H9463" s="260" t="s">
        <v>6096</v>
      </c>
    </row>
    <row r="9464" spans="1:10" ht="15" x14ac:dyDescent="0.2">
      <c r="A9464" s="617">
        <v>44048</v>
      </c>
      <c r="B9464" s="90" t="s">
        <v>1399</v>
      </c>
      <c r="C9464" s="487" t="s">
        <v>558</v>
      </c>
      <c r="D9464" s="800" t="s">
        <v>9176</v>
      </c>
      <c r="E9464" s="91"/>
      <c r="F9464" s="91">
        <v>900000</v>
      </c>
      <c r="G9464" s="91">
        <f t="shared" si="153"/>
        <v>900000</v>
      </c>
      <c r="H9464" s="260" t="s">
        <v>6096</v>
      </c>
    </row>
    <row r="9465" spans="1:10" ht="15" x14ac:dyDescent="0.2">
      <c r="A9465" s="617">
        <v>44048</v>
      </c>
      <c r="B9465" s="90" t="s">
        <v>1399</v>
      </c>
      <c r="C9465" s="487" t="s">
        <v>558</v>
      </c>
      <c r="D9465" s="800" t="s">
        <v>9176</v>
      </c>
      <c r="E9465" s="91"/>
      <c r="F9465" s="91">
        <v>600000</v>
      </c>
      <c r="G9465" s="91">
        <f t="shared" si="153"/>
        <v>600000</v>
      </c>
      <c r="H9465" s="260" t="s">
        <v>6096</v>
      </c>
    </row>
    <row r="9466" spans="1:10" ht="24" x14ac:dyDescent="0.2">
      <c r="A9466" s="617">
        <v>44058</v>
      </c>
      <c r="B9466" s="90" t="s">
        <v>4720</v>
      </c>
      <c r="C9466" s="487" t="s">
        <v>558</v>
      </c>
      <c r="D9466" s="797" t="s">
        <v>9177</v>
      </c>
      <c r="E9466" s="91"/>
      <c r="F9466" s="91">
        <v>1000069</v>
      </c>
      <c r="G9466" s="91">
        <f t="shared" si="153"/>
        <v>1000069</v>
      </c>
      <c r="H9466" s="260" t="s">
        <v>6096</v>
      </c>
      <c r="J9466" s="39"/>
    </row>
    <row r="9467" spans="1:10" ht="24" x14ac:dyDescent="0.2">
      <c r="A9467" s="617">
        <v>44058</v>
      </c>
      <c r="B9467" s="90" t="s">
        <v>4720</v>
      </c>
      <c r="C9467" s="487" t="s">
        <v>558</v>
      </c>
      <c r="D9467" s="797" t="s">
        <v>9178</v>
      </c>
      <c r="E9467" s="91"/>
      <c r="F9467" s="91">
        <v>300000</v>
      </c>
      <c r="G9467" s="91">
        <f t="shared" si="153"/>
        <v>300000</v>
      </c>
      <c r="H9467" s="260" t="s">
        <v>6096</v>
      </c>
    </row>
    <row r="9468" spans="1:10" ht="24" x14ac:dyDescent="0.2">
      <c r="A9468" s="617">
        <v>44058</v>
      </c>
      <c r="B9468" s="90" t="s">
        <v>4720</v>
      </c>
      <c r="C9468" s="487" t="s">
        <v>558</v>
      </c>
      <c r="D9468" s="797" t="s">
        <v>9179</v>
      </c>
      <c r="E9468" s="91"/>
      <c r="F9468" s="91">
        <v>200000</v>
      </c>
      <c r="G9468" s="91">
        <f t="shared" si="153"/>
        <v>200000</v>
      </c>
      <c r="H9468" s="260" t="s">
        <v>6096</v>
      </c>
    </row>
    <row r="9469" spans="1:10" ht="15" x14ac:dyDescent="0.2">
      <c r="A9469" s="617">
        <v>44058</v>
      </c>
      <c r="B9469" s="90" t="s">
        <v>4720</v>
      </c>
      <c r="C9469" s="487" t="s">
        <v>558</v>
      </c>
      <c r="D9469" s="797" t="s">
        <v>9180</v>
      </c>
      <c r="E9469" s="91"/>
      <c r="F9469" s="91">
        <v>200000</v>
      </c>
      <c r="G9469" s="91">
        <f t="shared" si="153"/>
        <v>200000</v>
      </c>
      <c r="H9469" s="260" t="s">
        <v>6096</v>
      </c>
    </row>
    <row r="9470" spans="1:10" ht="15" x14ac:dyDescent="0.2">
      <c r="A9470" s="617">
        <v>44058</v>
      </c>
      <c r="B9470" s="90" t="s">
        <v>4720</v>
      </c>
      <c r="C9470" s="487" t="s">
        <v>558</v>
      </c>
      <c r="D9470" s="797" t="s">
        <v>9181</v>
      </c>
      <c r="E9470" s="91"/>
      <c r="F9470" s="91">
        <v>300000</v>
      </c>
      <c r="G9470" s="91">
        <f t="shared" si="153"/>
        <v>300000</v>
      </c>
      <c r="H9470" s="260" t="s">
        <v>6096</v>
      </c>
    </row>
    <row r="9471" spans="1:10" ht="15" x14ac:dyDescent="0.2">
      <c r="A9471" s="617">
        <v>44058</v>
      </c>
      <c r="B9471" s="90" t="s">
        <v>4720</v>
      </c>
      <c r="C9471" s="487" t="s">
        <v>558</v>
      </c>
      <c r="D9471" s="797" t="s">
        <v>9182</v>
      </c>
      <c r="E9471" s="91"/>
      <c r="F9471" s="91">
        <v>400000</v>
      </c>
      <c r="G9471" s="91">
        <f t="shared" si="153"/>
        <v>400000</v>
      </c>
      <c r="H9471" s="260" t="s">
        <v>6096</v>
      </c>
    </row>
    <row r="9472" spans="1:10" ht="15" x14ac:dyDescent="0.2">
      <c r="A9472" s="617">
        <v>44058</v>
      </c>
      <c r="B9472" s="90" t="s">
        <v>4720</v>
      </c>
      <c r="C9472" s="487" t="s">
        <v>558</v>
      </c>
      <c r="D9472" s="797" t="s">
        <v>9182</v>
      </c>
      <c r="E9472" s="91"/>
      <c r="F9472" s="91">
        <v>463000</v>
      </c>
      <c r="G9472" s="91">
        <f t="shared" si="153"/>
        <v>463000</v>
      </c>
      <c r="H9472" s="260" t="s">
        <v>6096</v>
      </c>
    </row>
    <row r="9473" spans="1:8" ht="15" x14ac:dyDescent="0.2">
      <c r="A9473" s="617">
        <v>44058</v>
      </c>
      <c r="B9473" s="90" t="s">
        <v>6102</v>
      </c>
      <c r="C9473" s="487" t="s">
        <v>558</v>
      </c>
      <c r="D9473" s="797" t="s">
        <v>9183</v>
      </c>
      <c r="E9473" s="91"/>
      <c r="F9473" s="91">
        <v>437000</v>
      </c>
      <c r="G9473" s="91">
        <f t="shared" si="153"/>
        <v>437000</v>
      </c>
      <c r="H9473" s="260" t="s">
        <v>6096</v>
      </c>
    </row>
    <row r="9474" spans="1:8" ht="15" x14ac:dyDescent="0.2">
      <c r="A9474" s="617">
        <v>44058</v>
      </c>
      <c r="B9474" s="90" t="s">
        <v>6102</v>
      </c>
      <c r="C9474" s="487" t="s">
        <v>558</v>
      </c>
      <c r="D9474" s="797" t="s">
        <v>9184</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thickBot="1" x14ac:dyDescent="0.25">
      <c r="A9521" s="596">
        <v>44091</v>
      </c>
      <c r="B9521" s="40" t="s">
        <v>1399</v>
      </c>
      <c r="C9521" s="457" t="s">
        <v>4330</v>
      </c>
      <c r="D9521" s="860" t="s">
        <v>369</v>
      </c>
      <c r="E9521" s="223">
        <v>3500</v>
      </c>
      <c r="F9521" s="57"/>
      <c r="G9521" s="57">
        <f t="shared" si="154"/>
        <v>-3500</v>
      </c>
      <c r="H9521" s="120" t="s">
        <v>6117</v>
      </c>
    </row>
    <row r="9522" spans="1:8" ht="15"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x14ac:dyDescent="0.2">
      <c r="A9529" s="596">
        <v>44095</v>
      </c>
      <c r="B9529" s="400" t="s">
        <v>1399</v>
      </c>
      <c r="C9529" s="512" t="s">
        <v>2514</v>
      </c>
      <c r="D9529" s="860" t="s">
        <v>6174</v>
      </c>
      <c r="E9529" s="513">
        <v>20000</v>
      </c>
      <c r="F9529" s="433"/>
      <c r="G9529" s="57">
        <f t="shared" si="154"/>
        <v>-20000</v>
      </c>
      <c r="H9529" s="120" t="s">
        <v>6117</v>
      </c>
    </row>
    <row r="9530" spans="1:8" ht="15.75"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15" x14ac:dyDescent="0.2">
      <c r="A9565" s="596">
        <v>44104</v>
      </c>
      <c r="B9565" s="400" t="s">
        <v>2932</v>
      </c>
      <c r="C9565" s="512" t="s">
        <v>3144</v>
      </c>
      <c r="D9565" s="860" t="s">
        <v>6223</v>
      </c>
      <c r="E9565" s="513">
        <v>1500</v>
      </c>
      <c r="F9565" s="433"/>
      <c r="G9565" s="57">
        <f t="shared" si="154"/>
        <v>-1500</v>
      </c>
      <c r="H9565" s="120" t="s">
        <v>6117</v>
      </c>
    </row>
    <row r="9566" spans="1:8" ht="15"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9185</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15"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9186</v>
      </c>
      <c r="E9705" s="235">
        <v>300000</v>
      </c>
      <c r="F9705" s="235"/>
      <c r="G9705" s="240">
        <f t="shared" ref="G9705:G9768" si="157">F9705-E9705</f>
        <v>-300000</v>
      </c>
      <c r="H9705" s="243" t="s">
        <v>6227</v>
      </c>
    </row>
    <row r="9706" spans="1:8" ht="60" x14ac:dyDescent="0.2">
      <c r="A9706" s="601">
        <v>44106</v>
      </c>
      <c r="B9706" s="173" t="s">
        <v>1399</v>
      </c>
      <c r="C9706" s="173" t="s">
        <v>6238</v>
      </c>
      <c r="D9706" s="227" t="s">
        <v>9187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15" x14ac:dyDescent="0.2">
      <c r="A9726" s="598">
        <v>44116</v>
      </c>
      <c r="B9726" s="90" t="s">
        <v>4720</v>
      </c>
      <c r="C9726" s="90" t="s">
        <v>558</v>
      </c>
      <c r="D9726" s="797" t="s">
        <v>9188</v>
      </c>
      <c r="E9726" s="91"/>
      <c r="F9726" s="91">
        <v>400000</v>
      </c>
      <c r="G9726" s="91">
        <f t="shared" si="157"/>
        <v>400000</v>
      </c>
      <c r="H9726" s="260" t="s">
        <v>6227</v>
      </c>
    </row>
    <row r="9727" spans="1:8" ht="15" x14ac:dyDescent="0.2">
      <c r="A9727" s="598">
        <v>44116</v>
      </c>
      <c r="B9727" s="90" t="s">
        <v>4720</v>
      </c>
      <c r="C9727" s="90" t="s">
        <v>558</v>
      </c>
      <c r="D9727" s="797" t="s">
        <v>9189</v>
      </c>
      <c r="E9727" s="91"/>
      <c r="F9727" s="91">
        <v>400000</v>
      </c>
      <c r="G9727" s="91">
        <f t="shared" si="157"/>
        <v>400000</v>
      </c>
      <c r="H9727" s="260" t="s">
        <v>6227</v>
      </c>
    </row>
    <row r="9728" spans="1:8" ht="15" x14ac:dyDescent="0.2">
      <c r="A9728" s="598">
        <v>44116</v>
      </c>
      <c r="B9728" s="90" t="s">
        <v>4720</v>
      </c>
      <c r="C9728" s="90" t="s">
        <v>558</v>
      </c>
      <c r="D9728" s="800" t="s">
        <v>9190</v>
      </c>
      <c r="E9728" s="91"/>
      <c r="F9728" s="91">
        <v>100000</v>
      </c>
      <c r="G9728" s="91">
        <f t="shared" si="157"/>
        <v>100000</v>
      </c>
      <c r="H9728" s="260" t="s">
        <v>6227</v>
      </c>
    </row>
    <row r="9729" spans="1:8" ht="15" x14ac:dyDescent="0.2">
      <c r="A9729" s="598">
        <v>44118</v>
      </c>
      <c r="B9729" s="90" t="s">
        <v>1399</v>
      </c>
      <c r="C9729" s="90" t="s">
        <v>558</v>
      </c>
      <c r="D9729" s="797" t="s">
        <v>9191</v>
      </c>
      <c r="E9729" s="91"/>
      <c r="F9729" s="91">
        <v>1000058</v>
      </c>
      <c r="G9729" s="91">
        <f t="shared" si="157"/>
        <v>1000058</v>
      </c>
      <c r="H9729" s="260" t="s">
        <v>6227</v>
      </c>
    </row>
    <row r="9730" spans="1:8" ht="15" x14ac:dyDescent="0.2">
      <c r="A9730" s="598">
        <v>44118</v>
      </c>
      <c r="B9730" s="90" t="s">
        <v>1399</v>
      </c>
      <c r="C9730" s="90" t="s">
        <v>558</v>
      </c>
      <c r="D9730" s="797" t="s">
        <v>9191</v>
      </c>
      <c r="E9730" s="91"/>
      <c r="F9730" s="91">
        <v>1000036</v>
      </c>
      <c r="G9730" s="91">
        <f t="shared" si="157"/>
        <v>1000036</v>
      </c>
      <c r="H9730" s="260" t="s">
        <v>6227</v>
      </c>
    </row>
    <row r="9731" spans="1:8" ht="15" x14ac:dyDescent="0.2">
      <c r="A9731" s="598">
        <v>44118</v>
      </c>
      <c r="B9731" s="90" t="s">
        <v>1399</v>
      </c>
      <c r="C9731" s="90" t="s">
        <v>558</v>
      </c>
      <c r="D9731" s="797" t="s">
        <v>9192</v>
      </c>
      <c r="E9731" s="91"/>
      <c r="F9731" s="91">
        <v>300000</v>
      </c>
      <c r="G9731" s="91">
        <f t="shared" si="157"/>
        <v>300000</v>
      </c>
      <c r="H9731" s="260" t="s">
        <v>6227</v>
      </c>
    </row>
    <row r="9732" spans="1:8" ht="15" x14ac:dyDescent="0.2">
      <c r="A9732" s="598">
        <v>44118</v>
      </c>
      <c r="B9732" s="90" t="s">
        <v>1399</v>
      </c>
      <c r="C9732" s="90" t="s">
        <v>558</v>
      </c>
      <c r="D9732" s="797" t="s">
        <v>9193</v>
      </c>
      <c r="E9732" s="91"/>
      <c r="F9732" s="91">
        <v>150000</v>
      </c>
      <c r="G9732" s="91">
        <f t="shared" si="157"/>
        <v>150000</v>
      </c>
      <c r="H9732" s="260" t="s">
        <v>6227</v>
      </c>
    </row>
    <row r="9733" spans="1:8" ht="15" x14ac:dyDescent="0.2">
      <c r="A9733" s="598">
        <v>44118</v>
      </c>
      <c r="B9733" s="90" t="s">
        <v>1399</v>
      </c>
      <c r="C9733" s="90" t="s">
        <v>558</v>
      </c>
      <c r="D9733" s="797" t="s">
        <v>9194</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9195</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9196</v>
      </c>
      <c r="E9935" s="157">
        <v>250000</v>
      </c>
      <c r="F9935" s="157"/>
      <c r="G9935" s="157">
        <f t="shared" si="160"/>
        <v>-250000</v>
      </c>
      <c r="H9935" s="243" t="s">
        <v>6392</v>
      </c>
    </row>
    <row r="9936" spans="1:8" ht="15" x14ac:dyDescent="0.2">
      <c r="A9936" s="619">
        <v>44176</v>
      </c>
      <c r="B9936" s="155" t="s">
        <v>1399</v>
      </c>
      <c r="C9936" s="155" t="s">
        <v>166</v>
      </c>
      <c r="D9936" s="156" t="s">
        <v>9196</v>
      </c>
      <c r="E9936" s="157">
        <v>178692</v>
      </c>
      <c r="F9936" s="157"/>
      <c r="G9936" s="157">
        <f t="shared" si="160"/>
        <v>-178692</v>
      </c>
      <c r="H9936" s="243" t="s">
        <v>6392</v>
      </c>
    </row>
    <row r="9937" spans="1:8" ht="15" x14ac:dyDescent="0.2">
      <c r="A9937" s="619">
        <v>44177</v>
      </c>
      <c r="B9937" s="155" t="s">
        <v>2651</v>
      </c>
      <c r="C9937" s="155" t="s">
        <v>704</v>
      </c>
      <c r="D9937" s="156" t="s">
        <v>9197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24" x14ac:dyDescent="0.2">
      <c r="A9950" s="598">
        <v>44180</v>
      </c>
      <c r="B9950" s="93" t="s">
        <v>4720</v>
      </c>
      <c r="C9950" s="93" t="s">
        <v>558</v>
      </c>
      <c r="D9950" s="801" t="s">
        <v>9198</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9199</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12304</v>
      </c>
      <c r="D9991" s="889" t="s">
        <v>6499</v>
      </c>
      <c r="E9991" s="586">
        <v>7500</v>
      </c>
      <c r="F9991" s="246"/>
      <c r="G9991" s="246">
        <f t="shared" si="161"/>
        <v>-7500</v>
      </c>
      <c r="H9991" s="120" t="s">
        <v>6468</v>
      </c>
    </row>
    <row r="9992" spans="1:8" ht="15" x14ac:dyDescent="0.2">
      <c r="A9992" s="618">
        <v>44210</v>
      </c>
      <c r="B9992" s="221" t="s">
        <v>4720</v>
      </c>
      <c r="C9992" s="585" t="s">
        <v>12304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9200</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15"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9203</v>
      </c>
      <c r="E10245" s="175"/>
      <c r="F10245" s="175">
        <v>390000</v>
      </c>
      <c r="G10245" s="175">
        <f t="shared" si="165"/>
        <v>390000</v>
      </c>
      <c r="H10245" s="260" t="s">
        <v>6548</v>
      </c>
    </row>
    <row r="10246" spans="1:8" ht="72" x14ac:dyDescent="0.2">
      <c r="A10246" s="617">
        <v>44251</v>
      </c>
      <c r="B10246" s="93" t="s">
        <v>6509</v>
      </c>
      <c r="C10246" s="93" t="s">
        <v>558</v>
      </c>
      <c r="D10246" s="801" t="s">
        <v>9204</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15"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84"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x14ac:dyDescent="0.2">
      <c r="A10585" s="618">
        <v>44309</v>
      </c>
      <c r="B10585" s="62" t="s">
        <v>25</v>
      </c>
      <c r="C10585" s="62" t="s">
        <v>1688</v>
      </c>
      <c r="D10585" s="182" t="s">
        <v>6892</v>
      </c>
      <c r="E10585" s="125">
        <v>24705</v>
      </c>
      <c r="F10585" s="125"/>
      <c r="G10585" s="125">
        <f t="shared" si="170"/>
        <v>-24705</v>
      </c>
      <c r="H10585" s="120" t="s">
        <v>6810</v>
      </c>
    </row>
    <row r="10586" spans="1:8" ht="15"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x14ac:dyDescent="0.2">
      <c r="A10615" s="618">
        <v>44316</v>
      </c>
      <c r="B10615" s="62" t="s">
        <v>2932</v>
      </c>
      <c r="C10615" s="62" t="s">
        <v>2502</v>
      </c>
      <c r="D10615" s="182"/>
      <c r="E10615" s="125">
        <v>81066.666666666672</v>
      </c>
      <c r="F10615" s="125"/>
      <c r="G10615" s="125">
        <f t="shared" si="171"/>
        <v>-81066.666666666672</v>
      </c>
      <c r="H10615" s="120" t="s">
        <v>6810</v>
      </c>
    </row>
    <row r="10616" spans="1:8" ht="15" x14ac:dyDescent="0.2">
      <c r="A10616" s="618">
        <v>44316</v>
      </c>
      <c r="B10616" s="62" t="s">
        <v>6516</v>
      </c>
      <c r="C10616" s="62" t="s">
        <v>2502</v>
      </c>
      <c r="D10616" s="182"/>
      <c r="E10616" s="125">
        <v>54996</v>
      </c>
      <c r="F10616" s="125"/>
      <c r="G10616" s="125">
        <f t="shared" si="171"/>
        <v>-54996</v>
      </c>
      <c r="H10616" s="120" t="s">
        <v>6810</v>
      </c>
    </row>
    <row r="10617" spans="1:8" ht="15" x14ac:dyDescent="0.2">
      <c r="A10617" s="618">
        <v>44316</v>
      </c>
      <c r="B10617" s="62" t="s">
        <v>7124</v>
      </c>
      <c r="C10617" s="62" t="s">
        <v>2502</v>
      </c>
      <c r="D10617" s="182"/>
      <c r="E10617" s="125">
        <v>87987</v>
      </c>
      <c r="F10617" s="125"/>
      <c r="G10617" s="125">
        <f t="shared" si="171"/>
        <v>-87987</v>
      </c>
      <c r="H10617" s="120" t="s">
        <v>6810</v>
      </c>
    </row>
    <row r="10618" spans="1:8" ht="15" x14ac:dyDescent="0.2">
      <c r="A10618" s="618">
        <v>44316</v>
      </c>
      <c r="B10618" s="62" t="s">
        <v>6509</v>
      </c>
      <c r="C10618" s="62" t="s">
        <v>2502</v>
      </c>
      <c r="D10618" s="182"/>
      <c r="E10618" s="125">
        <v>127450</v>
      </c>
      <c r="F10618" s="125"/>
      <c r="G10618" s="125">
        <f t="shared" si="171"/>
        <v>-127450</v>
      </c>
      <c r="H10618" s="120" t="s">
        <v>6810</v>
      </c>
    </row>
    <row r="10619" spans="1:8" ht="15" x14ac:dyDescent="0.2">
      <c r="A10619" s="618">
        <v>44316</v>
      </c>
      <c r="B10619" s="62" t="s">
        <v>82</v>
      </c>
      <c r="C10619" s="62" t="s">
        <v>2502</v>
      </c>
      <c r="D10619" s="182"/>
      <c r="E10619" s="125">
        <v>17500</v>
      </c>
      <c r="F10619" s="125"/>
      <c r="G10619" s="125">
        <f t="shared" si="171"/>
        <v>-17500</v>
      </c>
      <c r="H10619" s="120" t="s">
        <v>6810</v>
      </c>
    </row>
    <row r="10620" spans="1:8" ht="15" x14ac:dyDescent="0.2">
      <c r="A10620" s="618">
        <v>44316</v>
      </c>
      <c r="B10620" s="62" t="s">
        <v>5810</v>
      </c>
      <c r="C10620" s="62" t="s">
        <v>2502</v>
      </c>
      <c r="D10620" s="182"/>
      <c r="E10620" s="125">
        <v>60260</v>
      </c>
      <c r="F10620" s="125"/>
      <c r="G10620" s="125">
        <f t="shared" si="171"/>
        <v>-60260</v>
      </c>
      <c r="H10620" s="120" t="s">
        <v>6810</v>
      </c>
    </row>
    <row r="10621" spans="1:8" ht="15"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24"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9206</v>
      </c>
      <c r="E10662" s="175"/>
      <c r="F10662" s="175">
        <v>550000</v>
      </c>
      <c r="G10662" s="175">
        <f t="shared" si="172"/>
        <v>550000</v>
      </c>
      <c r="H10662" s="260" t="s">
        <v>6810</v>
      </c>
    </row>
    <row r="10663" spans="1:8" ht="24" x14ac:dyDescent="0.2">
      <c r="A10663" s="617">
        <v>44292</v>
      </c>
      <c r="B10663" s="93" t="s">
        <v>1399</v>
      </c>
      <c r="C10663" s="93" t="s">
        <v>558</v>
      </c>
      <c r="D10663" s="801" t="s">
        <v>9207</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x14ac:dyDescent="0.2">
      <c r="A10766" s="618">
        <v>44347</v>
      </c>
      <c r="B10766" s="40" t="s">
        <v>1399</v>
      </c>
      <c r="C10766" s="40" t="s">
        <v>3144</v>
      </c>
      <c r="D10766" s="107" t="s">
        <v>4449</v>
      </c>
      <c r="E10766" s="41">
        <v>38342</v>
      </c>
      <c r="G10766" s="41">
        <f t="shared" si="174"/>
        <v>-38342</v>
      </c>
      <c r="H10766" s="120" t="s">
        <v>6910</v>
      </c>
    </row>
    <row r="10767" spans="1:8" ht="15" x14ac:dyDescent="0.2">
      <c r="A10767" s="618">
        <v>44347</v>
      </c>
      <c r="B10767" s="40" t="s">
        <v>16</v>
      </c>
      <c r="C10767" s="40" t="s">
        <v>462</v>
      </c>
      <c r="D10767" s="107" t="s">
        <v>6973</v>
      </c>
      <c r="E10767" s="41">
        <v>19878</v>
      </c>
      <c r="G10767" s="41">
        <f t="shared" si="174"/>
        <v>-19878</v>
      </c>
      <c r="H10767" s="120" t="s">
        <v>6910</v>
      </c>
    </row>
    <row r="10768" spans="1:8" ht="15"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x14ac:dyDescent="0.2">
      <c r="A10814" s="641">
        <v>44345</v>
      </c>
      <c r="B10814" s="93" t="s">
        <v>5051</v>
      </c>
      <c r="C10814" s="93" t="s">
        <v>558</v>
      </c>
      <c r="D10814" s="801" t="s">
        <v>6962</v>
      </c>
      <c r="E10814" s="175"/>
      <c r="F10814" s="175">
        <v>122996</v>
      </c>
      <c r="G10814" s="175">
        <f t="shared" si="174"/>
        <v>122996</v>
      </c>
      <c r="H10814" s="260" t="s">
        <v>6910</v>
      </c>
    </row>
    <row r="10815" spans="1:8" ht="15" x14ac:dyDescent="0.2">
      <c r="A10815" s="618">
        <v>44349</v>
      </c>
      <c r="B10815" s="62" t="s">
        <v>6509</v>
      </c>
      <c r="C10815" s="62" t="s">
        <v>3144</v>
      </c>
      <c r="D10815" s="182" t="s">
        <v>6731</v>
      </c>
      <c r="E10815" s="125">
        <v>1085</v>
      </c>
      <c r="F10815" s="125"/>
      <c r="G10815" s="125">
        <f t="shared" si="174"/>
        <v>-1085</v>
      </c>
      <c r="H10815" s="120" t="s">
        <v>6975</v>
      </c>
    </row>
    <row r="10816" spans="1:8" ht="15" x14ac:dyDescent="0.2">
      <c r="A10816" s="618">
        <v>44349</v>
      </c>
      <c r="B10816" s="62" t="s">
        <v>6756</v>
      </c>
      <c r="C10816" s="62" t="s">
        <v>5740</v>
      </c>
      <c r="D10816" s="182" t="s">
        <v>6976</v>
      </c>
      <c r="E10816" s="125">
        <v>3000</v>
      </c>
      <c r="F10816" s="125"/>
      <c r="G10816" s="125">
        <f t="shared" si="174"/>
        <v>-3000</v>
      </c>
      <c r="H10816" s="120" t="s">
        <v>6975</v>
      </c>
    </row>
    <row r="10817" spans="1:8" ht="15" x14ac:dyDescent="0.2">
      <c r="A10817" s="618">
        <v>44350</v>
      </c>
      <c r="B10817" s="62" t="s">
        <v>6407</v>
      </c>
      <c r="C10817" s="62" t="s">
        <v>3144</v>
      </c>
      <c r="D10817" s="182" t="s">
        <v>6977</v>
      </c>
      <c r="E10817" s="125">
        <v>17580</v>
      </c>
      <c r="F10817" s="125"/>
      <c r="G10817" s="125">
        <f t="shared" si="174"/>
        <v>-17580</v>
      </c>
      <c r="H10817" s="120" t="s">
        <v>6975</v>
      </c>
    </row>
    <row r="10818" spans="1:8" ht="15" x14ac:dyDescent="0.2">
      <c r="A10818" s="618">
        <v>44350</v>
      </c>
      <c r="B10818" s="62" t="s">
        <v>37</v>
      </c>
      <c r="C10818" s="62" t="s">
        <v>6978</v>
      </c>
      <c r="D10818" s="182" t="s">
        <v>6979</v>
      </c>
      <c r="E10818" s="125">
        <v>2000</v>
      </c>
      <c r="F10818" s="125"/>
      <c r="G10818" s="125">
        <f t="shared" si="174"/>
        <v>-2000</v>
      </c>
      <c r="H10818" s="120" t="s">
        <v>6975</v>
      </c>
    </row>
    <row r="10819" spans="1:8" ht="15" x14ac:dyDescent="0.2">
      <c r="A10819" s="618">
        <v>44350</v>
      </c>
      <c r="B10819" s="62" t="s">
        <v>6514</v>
      </c>
      <c r="C10819" s="62" t="s">
        <v>391</v>
      </c>
      <c r="D10819" s="182"/>
      <c r="E10819" s="125">
        <v>1120</v>
      </c>
      <c r="F10819" s="125"/>
      <c r="G10819" s="125">
        <f t="shared" si="174"/>
        <v>-1120</v>
      </c>
      <c r="H10819" s="120" t="s">
        <v>6975</v>
      </c>
    </row>
    <row r="10820" spans="1:8" ht="15" x14ac:dyDescent="0.2">
      <c r="A10820" s="618">
        <v>44351</v>
      </c>
      <c r="B10820" s="62" t="s">
        <v>1399</v>
      </c>
      <c r="C10820" s="62" t="s">
        <v>6622</v>
      </c>
      <c r="D10820" s="182" t="s">
        <v>6980</v>
      </c>
      <c r="E10820" s="125">
        <v>25000</v>
      </c>
      <c r="F10820" s="125"/>
      <c r="G10820" s="125">
        <f t="shared" si="174"/>
        <v>-25000</v>
      </c>
      <c r="H10820" s="120" t="s">
        <v>6975</v>
      </c>
    </row>
    <row r="10821" spans="1:8" ht="15"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9208</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x14ac:dyDescent="0.2">
      <c r="A10977" s="617">
        <v>44377</v>
      </c>
      <c r="B10977" s="93" t="s">
        <v>6509</v>
      </c>
      <c r="C10977" s="93" t="s">
        <v>558</v>
      </c>
      <c r="D10977" s="801" t="s">
        <v>7067</v>
      </c>
      <c r="E10977" s="175"/>
      <c r="F10977" s="175">
        <v>2032139</v>
      </c>
      <c r="G10977" s="175">
        <f t="shared" si="177"/>
        <v>2032139</v>
      </c>
      <c r="H10977" s="260" t="s">
        <v>6975</v>
      </c>
    </row>
    <row r="10978" spans="1:8" ht="15"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9209</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9210</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x14ac:dyDescent="0.2">
      <c r="A11281" s="619">
        <v>44411</v>
      </c>
      <c r="B11281" s="173" t="s">
        <v>6509</v>
      </c>
      <c r="C11281" s="173" t="s">
        <v>7202</v>
      </c>
      <c r="D11281" s="227" t="s">
        <v>7142</v>
      </c>
      <c r="E11281" s="235">
        <v>50000</v>
      </c>
      <c r="F11281" s="235"/>
      <c r="G11281" s="235">
        <f t="shared" si="182"/>
        <v>-50000</v>
      </c>
      <c r="H11281" s="243" t="s">
        <v>7203</v>
      </c>
    </row>
    <row r="11282" spans="1:8" ht="24" x14ac:dyDescent="0.2">
      <c r="A11282" s="619">
        <v>44413</v>
      </c>
      <c r="B11282" s="173" t="s">
        <v>2932</v>
      </c>
      <c r="C11282" s="550" t="s">
        <v>2309</v>
      </c>
      <c r="D11282" s="739" t="s">
        <v>7213</v>
      </c>
      <c r="E11282" s="551">
        <v>65789</v>
      </c>
      <c r="F11282" s="235"/>
      <c r="G11282" s="235">
        <f t="shared" si="182"/>
        <v>-65789</v>
      </c>
      <c r="H11282" s="243" t="s">
        <v>7203</v>
      </c>
    </row>
    <row r="11283" spans="1:8" ht="15"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x14ac:dyDescent="0.2">
      <c r="A11285" s="619">
        <v>44413</v>
      </c>
      <c r="B11285" s="173" t="s">
        <v>6509</v>
      </c>
      <c r="C11285" s="550" t="s">
        <v>2309</v>
      </c>
      <c r="D11285" s="739" t="s">
        <v>6787</v>
      </c>
      <c r="E11285" s="551">
        <v>105070</v>
      </c>
      <c r="F11285" s="235"/>
      <c r="G11285" s="235">
        <f t="shared" si="182"/>
        <v>-105070</v>
      </c>
      <c r="H11285" s="243" t="s">
        <v>7203</v>
      </c>
    </row>
    <row r="11286" spans="1:8" ht="15" x14ac:dyDescent="0.2">
      <c r="A11286" s="619">
        <v>44413</v>
      </c>
      <c r="B11286" s="173" t="s">
        <v>6516</v>
      </c>
      <c r="C11286" s="173" t="s">
        <v>7179</v>
      </c>
      <c r="D11286" s="227" t="s">
        <v>7214</v>
      </c>
      <c r="E11286" s="235">
        <v>96000</v>
      </c>
      <c r="F11286" s="235"/>
      <c r="G11286" s="235">
        <f t="shared" si="182"/>
        <v>-96000</v>
      </c>
      <c r="H11286" s="243" t="s">
        <v>7203</v>
      </c>
    </row>
    <row r="11287" spans="1:8" ht="15" x14ac:dyDescent="0.2">
      <c r="A11287" s="619">
        <v>44418</v>
      </c>
      <c r="B11287" s="173" t="s">
        <v>6951</v>
      </c>
      <c r="C11287" s="173" t="s">
        <v>7001</v>
      </c>
      <c r="D11287" s="227" t="s">
        <v>7220</v>
      </c>
      <c r="E11287" s="235">
        <v>80000</v>
      </c>
      <c r="F11287" s="235"/>
      <c r="G11287" s="235">
        <f t="shared" si="182"/>
        <v>-80000</v>
      </c>
      <c r="H11287" s="243" t="s">
        <v>7203</v>
      </c>
    </row>
    <row r="11288" spans="1:8" ht="15" x14ac:dyDescent="0.2">
      <c r="A11288" s="619">
        <v>44418</v>
      </c>
      <c r="B11288" s="173" t="s">
        <v>2932</v>
      </c>
      <c r="C11288" s="669" t="s">
        <v>7221</v>
      </c>
      <c r="D11288" s="906" t="s">
        <v>7222</v>
      </c>
      <c r="E11288" s="671">
        <v>47000</v>
      </c>
      <c r="F11288" s="235"/>
      <c r="G11288" s="235">
        <f t="shared" si="182"/>
        <v>-47000</v>
      </c>
      <c r="H11288" s="243" t="s">
        <v>7203</v>
      </c>
    </row>
    <row r="11289" spans="1:8" ht="15" x14ac:dyDescent="0.2">
      <c r="A11289" s="619">
        <v>44418</v>
      </c>
      <c r="B11289" s="173" t="s">
        <v>6951</v>
      </c>
      <c r="C11289" s="669" t="s">
        <v>7221</v>
      </c>
      <c r="D11289" s="906" t="s">
        <v>6787</v>
      </c>
      <c r="E11289" s="671">
        <v>53000</v>
      </c>
      <c r="F11289" s="235"/>
      <c r="G11289" s="235">
        <f t="shared" si="182"/>
        <v>-53000</v>
      </c>
      <c r="H11289" s="243" t="s">
        <v>7203</v>
      </c>
    </row>
    <row r="11290" spans="1:8" ht="15" x14ac:dyDescent="0.2">
      <c r="A11290" s="619">
        <v>44419</v>
      </c>
      <c r="B11290" s="173" t="s">
        <v>6509</v>
      </c>
      <c r="C11290" s="173" t="s">
        <v>6377</v>
      </c>
      <c r="D11290" s="227" t="s">
        <v>7233</v>
      </c>
      <c r="E11290" s="235">
        <v>50000</v>
      </c>
      <c r="F11290" s="235"/>
      <c r="G11290" s="235">
        <f t="shared" si="182"/>
        <v>-50000</v>
      </c>
      <c r="H11290" s="243" t="s">
        <v>7203</v>
      </c>
    </row>
    <row r="11291" spans="1:8" ht="15" x14ac:dyDescent="0.2">
      <c r="A11291" s="619">
        <v>44420</v>
      </c>
      <c r="B11291" s="173" t="s">
        <v>7110</v>
      </c>
      <c r="C11291" s="173" t="s">
        <v>6651</v>
      </c>
      <c r="D11291" s="227" t="s">
        <v>7232</v>
      </c>
      <c r="E11291" s="235">
        <v>250000</v>
      </c>
      <c r="F11291" s="235"/>
      <c r="G11291" s="235">
        <f t="shared" si="182"/>
        <v>-250000</v>
      </c>
      <c r="H11291" s="243" t="s">
        <v>7203</v>
      </c>
    </row>
    <row r="11292" spans="1:8" ht="15" x14ac:dyDescent="0.2">
      <c r="A11292" s="619">
        <v>44420</v>
      </c>
      <c r="B11292" s="173" t="s">
        <v>6951</v>
      </c>
      <c r="C11292" s="173" t="s">
        <v>6704</v>
      </c>
      <c r="D11292" s="227" t="s">
        <v>7360</v>
      </c>
      <c r="E11292" s="235">
        <v>100000</v>
      </c>
      <c r="F11292" s="235"/>
      <c r="G11292" s="235">
        <f t="shared" si="182"/>
        <v>-100000</v>
      </c>
      <c r="H11292" s="243" t="s">
        <v>7203</v>
      </c>
    </row>
    <row r="11293" spans="1:8" ht="15"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x14ac:dyDescent="0.2">
      <c r="A11351" s="618">
        <v>44455</v>
      </c>
      <c r="B11351" s="62" t="s">
        <v>6506</v>
      </c>
      <c r="C11351" s="62" t="s">
        <v>6603</v>
      </c>
      <c r="D11351" s="182" t="s">
        <v>7303</v>
      </c>
      <c r="E11351" s="125">
        <v>40000</v>
      </c>
      <c r="F11351" s="125"/>
      <c r="G11351" s="125">
        <f t="shared" si="183"/>
        <v>-40000</v>
      </c>
      <c r="H11351" s="120" t="s">
        <v>7263</v>
      </c>
    </row>
    <row r="11352" spans="1:8" ht="15" x14ac:dyDescent="0.2">
      <c r="A11352" s="618">
        <v>44456</v>
      </c>
      <c r="B11352" s="62" t="s">
        <v>6516</v>
      </c>
      <c r="C11352" s="62" t="s">
        <v>6820</v>
      </c>
      <c r="D11352" s="182" t="s">
        <v>7305</v>
      </c>
      <c r="E11352" s="125">
        <v>45000</v>
      </c>
      <c r="F11352" s="125"/>
      <c r="G11352" s="125">
        <f t="shared" si="183"/>
        <v>-45000</v>
      </c>
      <c r="H11352" s="120" t="s">
        <v>7263</v>
      </c>
    </row>
    <row r="11353" spans="1:8" ht="15" x14ac:dyDescent="0.2">
      <c r="A11353" s="618">
        <v>44456</v>
      </c>
      <c r="B11353" s="62" t="s">
        <v>7553</v>
      </c>
      <c r="C11353" s="62" t="s">
        <v>391</v>
      </c>
      <c r="D11353" s="182" t="s">
        <v>7306</v>
      </c>
      <c r="E11353" s="125">
        <v>5000</v>
      </c>
      <c r="F11353" s="125"/>
      <c r="G11353" s="125">
        <f t="shared" si="183"/>
        <v>-5000</v>
      </c>
      <c r="H11353" s="120" t="s">
        <v>7263</v>
      </c>
    </row>
    <row r="11354" spans="1:8" ht="15" x14ac:dyDescent="0.2">
      <c r="A11354" s="618">
        <v>44456</v>
      </c>
      <c r="B11354" s="62" t="s">
        <v>7110</v>
      </c>
      <c r="C11354" s="62" t="s">
        <v>3144</v>
      </c>
      <c r="D11354" s="182" t="s">
        <v>7317</v>
      </c>
      <c r="E11354" s="125">
        <v>21700</v>
      </c>
      <c r="F11354" s="125"/>
      <c r="G11354" s="125">
        <f t="shared" si="183"/>
        <v>-21700</v>
      </c>
      <c r="H11354" s="120" t="s">
        <v>7263</v>
      </c>
    </row>
    <row r="11355" spans="1:8" ht="15" x14ac:dyDescent="0.2">
      <c r="A11355" s="618">
        <v>44456</v>
      </c>
      <c r="B11355" s="62" t="s">
        <v>37</v>
      </c>
      <c r="C11355" s="62" t="s">
        <v>3144</v>
      </c>
      <c r="D11355" s="182" t="s">
        <v>7236</v>
      </c>
      <c r="E11355" s="125">
        <v>5600</v>
      </c>
      <c r="F11355" s="125"/>
      <c r="G11355" s="125">
        <f t="shared" si="183"/>
        <v>-5600</v>
      </c>
      <c r="H11355" s="120" t="s">
        <v>7263</v>
      </c>
    </row>
    <row r="11356" spans="1:8" ht="15" x14ac:dyDescent="0.2">
      <c r="A11356" s="618">
        <v>44456</v>
      </c>
      <c r="B11356" s="62" t="s">
        <v>7110</v>
      </c>
      <c r="C11356" s="62" t="s">
        <v>3144</v>
      </c>
      <c r="D11356" s="182" t="s">
        <v>7236</v>
      </c>
      <c r="E11356" s="125">
        <v>8500</v>
      </c>
      <c r="F11356" s="125"/>
      <c r="G11356" s="125">
        <f t="shared" si="183"/>
        <v>-8500</v>
      </c>
      <c r="H11356" s="120" t="s">
        <v>7263</v>
      </c>
    </row>
    <row r="11357" spans="1:8" ht="15" x14ac:dyDescent="0.2">
      <c r="A11357" s="618">
        <v>44456</v>
      </c>
      <c r="B11357" s="62" t="s">
        <v>1399</v>
      </c>
      <c r="C11357" s="62" t="s">
        <v>3144</v>
      </c>
      <c r="D11357" s="182" t="s">
        <v>7236</v>
      </c>
      <c r="E11357" s="125">
        <v>9680</v>
      </c>
      <c r="F11357" s="125"/>
      <c r="G11357" s="125">
        <f t="shared" si="183"/>
        <v>-9680</v>
      </c>
      <c r="H11357" s="120" t="s">
        <v>7263</v>
      </c>
    </row>
    <row r="11358" spans="1:8" ht="15" x14ac:dyDescent="0.2">
      <c r="A11358" s="618">
        <v>44456</v>
      </c>
      <c r="B11358" s="62" t="s">
        <v>7065</v>
      </c>
      <c r="C11358" s="62" t="s">
        <v>3144</v>
      </c>
      <c r="D11358" s="182" t="s">
        <v>7318</v>
      </c>
      <c r="E11358" s="125">
        <v>1250</v>
      </c>
      <c r="F11358" s="125"/>
      <c r="G11358" s="125">
        <f t="shared" si="183"/>
        <v>-1250</v>
      </c>
      <c r="H11358" s="120" t="s">
        <v>7263</v>
      </c>
    </row>
    <row r="11359" spans="1:8" ht="15" x14ac:dyDescent="0.2">
      <c r="A11359" s="618">
        <v>44456</v>
      </c>
      <c r="B11359" s="62" t="s">
        <v>7065</v>
      </c>
      <c r="C11359" s="62" t="s">
        <v>3144</v>
      </c>
      <c r="D11359" s="182" t="s">
        <v>7319</v>
      </c>
      <c r="E11359" s="125">
        <v>4600</v>
      </c>
      <c r="F11359" s="125"/>
      <c r="G11359" s="125">
        <f t="shared" si="183"/>
        <v>-4600</v>
      </c>
      <c r="H11359" s="120" t="s">
        <v>7263</v>
      </c>
    </row>
    <row r="11360" spans="1:8" ht="15" x14ac:dyDescent="0.2">
      <c r="A11360" s="618">
        <v>44459</v>
      </c>
      <c r="B11360" s="62" t="s">
        <v>7065</v>
      </c>
      <c r="C11360" s="62" t="s">
        <v>285</v>
      </c>
      <c r="D11360" s="182" t="s">
        <v>7320</v>
      </c>
      <c r="E11360" s="125">
        <v>400</v>
      </c>
      <c r="F11360" s="125"/>
      <c r="G11360" s="125">
        <f t="shared" si="183"/>
        <v>-400</v>
      </c>
      <c r="H11360" s="120" t="s">
        <v>7263</v>
      </c>
    </row>
    <row r="11361" spans="1:8" ht="15" x14ac:dyDescent="0.2">
      <c r="A11361" s="618">
        <v>44459</v>
      </c>
      <c r="B11361" s="62" t="s">
        <v>7110</v>
      </c>
      <c r="C11361" s="62" t="s">
        <v>5740</v>
      </c>
      <c r="D11361" s="182"/>
      <c r="E11361" s="125">
        <v>1500</v>
      </c>
      <c r="F11361" s="125"/>
      <c r="G11361" s="125">
        <f t="shared" si="183"/>
        <v>-1500</v>
      </c>
      <c r="H11361" s="120" t="s">
        <v>7263</v>
      </c>
    </row>
    <row r="11362" spans="1:8" ht="15" x14ac:dyDescent="0.2">
      <c r="A11362" s="618">
        <v>44459</v>
      </c>
      <c r="B11362" s="62" t="s">
        <v>1690</v>
      </c>
      <c r="C11362" s="62" t="s">
        <v>7321</v>
      </c>
      <c r="D11362" s="182" t="s">
        <v>7322</v>
      </c>
      <c r="E11362" s="125">
        <v>15000</v>
      </c>
      <c r="F11362" s="125"/>
      <c r="G11362" s="125">
        <f t="shared" si="183"/>
        <v>-15000</v>
      </c>
      <c r="H11362" s="120" t="s">
        <v>7263</v>
      </c>
    </row>
    <row r="11363" spans="1:8" ht="15" x14ac:dyDescent="0.2">
      <c r="A11363" s="618">
        <v>44459</v>
      </c>
      <c r="B11363" s="62" t="s">
        <v>6951</v>
      </c>
      <c r="C11363" s="62" t="s">
        <v>6622</v>
      </c>
      <c r="D11363" s="182" t="s">
        <v>1120</v>
      </c>
      <c r="E11363" s="125">
        <v>20000</v>
      </c>
      <c r="F11363" s="125"/>
      <c r="G11363" s="125">
        <f t="shared" si="183"/>
        <v>-20000</v>
      </c>
      <c r="H11363" s="120" t="s">
        <v>7263</v>
      </c>
    </row>
    <row r="11364" spans="1:8" ht="15" x14ac:dyDescent="0.2">
      <c r="A11364" s="618">
        <v>44459</v>
      </c>
      <c r="B11364" s="62" t="s">
        <v>3945</v>
      </c>
      <c r="C11364" s="62" t="s">
        <v>2502</v>
      </c>
      <c r="D11364" s="182" t="s">
        <v>7323</v>
      </c>
      <c r="E11364" s="125">
        <v>4600</v>
      </c>
      <c r="F11364" s="125"/>
      <c r="G11364" s="125">
        <f t="shared" si="183"/>
        <v>-4600</v>
      </c>
      <c r="H11364" s="120" t="s">
        <v>7263</v>
      </c>
    </row>
    <row r="11365" spans="1:8" ht="15" x14ac:dyDescent="0.2">
      <c r="A11365" s="618">
        <v>44459</v>
      </c>
      <c r="B11365" s="62" t="s">
        <v>5810</v>
      </c>
      <c r="C11365" s="62" t="s">
        <v>3144</v>
      </c>
      <c r="D11365" s="182" t="s">
        <v>6583</v>
      </c>
      <c r="E11365" s="125">
        <v>19660</v>
      </c>
      <c r="F11365" s="125"/>
      <c r="G11365" s="125">
        <f t="shared" si="183"/>
        <v>-19660</v>
      </c>
      <c r="H11365" s="120" t="s">
        <v>7263</v>
      </c>
    </row>
    <row r="11366" spans="1:8" ht="15" x14ac:dyDescent="0.2">
      <c r="A11366" s="618">
        <v>44460</v>
      </c>
      <c r="B11366" s="62" t="s">
        <v>1399</v>
      </c>
      <c r="C11366" s="62" t="s">
        <v>3144</v>
      </c>
      <c r="D11366" s="182" t="s">
        <v>6583</v>
      </c>
      <c r="E11366" s="125">
        <v>23750</v>
      </c>
      <c r="F11366" s="125"/>
      <c r="G11366" s="125">
        <f t="shared" si="183"/>
        <v>-23750</v>
      </c>
      <c r="H11366" s="120" t="s">
        <v>7263</v>
      </c>
    </row>
    <row r="11367" spans="1:8" ht="15" x14ac:dyDescent="0.2">
      <c r="A11367" s="618">
        <v>44460</v>
      </c>
      <c r="B11367" s="62" t="s">
        <v>16</v>
      </c>
      <c r="C11367" s="550" t="s">
        <v>1688</v>
      </c>
      <c r="D11367" s="739" t="s">
        <v>7324</v>
      </c>
      <c r="E11367" s="551">
        <v>2550</v>
      </c>
      <c r="F11367" s="125"/>
      <c r="G11367" s="125">
        <f t="shared" si="183"/>
        <v>-2550</v>
      </c>
      <c r="H11367" s="120" t="s">
        <v>7263</v>
      </c>
    </row>
    <row r="11368" spans="1:8" ht="15" x14ac:dyDescent="0.2">
      <c r="A11368" s="618">
        <v>44460</v>
      </c>
      <c r="B11368" s="62" t="s">
        <v>25</v>
      </c>
      <c r="C11368" s="550" t="s">
        <v>1688</v>
      </c>
      <c r="D11368" s="739" t="s">
        <v>7324</v>
      </c>
      <c r="E11368" s="551">
        <v>6870</v>
      </c>
      <c r="F11368" s="125"/>
      <c r="G11368" s="125">
        <f t="shared" si="183"/>
        <v>-6870</v>
      </c>
      <c r="H11368" s="120" t="s">
        <v>7263</v>
      </c>
    </row>
    <row r="11369" spans="1:8" ht="15" x14ac:dyDescent="0.2">
      <c r="A11369" s="618">
        <v>44461</v>
      </c>
      <c r="B11369" s="62" t="s">
        <v>16</v>
      </c>
      <c r="C11369" s="550" t="s">
        <v>1688</v>
      </c>
      <c r="D11369" s="739" t="s">
        <v>7325</v>
      </c>
      <c r="E11369" s="125">
        <v>9247</v>
      </c>
      <c r="F11369" s="125"/>
      <c r="G11369" s="125">
        <f t="shared" si="183"/>
        <v>-9247</v>
      </c>
      <c r="H11369" s="120" t="s">
        <v>7263</v>
      </c>
    </row>
    <row r="11370" spans="1:8" ht="15" x14ac:dyDescent="0.2">
      <c r="A11370" s="618">
        <v>44461</v>
      </c>
      <c r="B11370" s="62" t="s">
        <v>25</v>
      </c>
      <c r="C11370" s="550" t="s">
        <v>1688</v>
      </c>
      <c r="D11370" s="739" t="s">
        <v>7325</v>
      </c>
      <c r="E11370" s="125">
        <v>32367</v>
      </c>
      <c r="F11370" s="125"/>
      <c r="G11370" s="125">
        <f t="shared" si="183"/>
        <v>-32367</v>
      </c>
      <c r="H11370" s="120" t="s">
        <v>7263</v>
      </c>
    </row>
    <row r="11371" spans="1:8" ht="15" x14ac:dyDescent="0.2">
      <c r="A11371" s="618">
        <v>44461</v>
      </c>
      <c r="B11371" s="62" t="s">
        <v>25</v>
      </c>
      <c r="C11371" s="62" t="s">
        <v>391</v>
      </c>
      <c r="D11371" s="182" t="s">
        <v>7326</v>
      </c>
      <c r="E11371" s="125">
        <v>43920</v>
      </c>
      <c r="F11371" s="125"/>
      <c r="G11371" s="125">
        <f t="shared" si="183"/>
        <v>-43920</v>
      </c>
      <c r="H11371" s="120" t="s">
        <v>7263</v>
      </c>
    </row>
    <row r="11372" spans="1:8" ht="15" x14ac:dyDescent="0.2">
      <c r="A11372" s="618">
        <v>44461</v>
      </c>
      <c r="B11372" s="62" t="s">
        <v>7065</v>
      </c>
      <c r="C11372" s="62" t="s">
        <v>391</v>
      </c>
      <c r="D11372" s="182"/>
      <c r="E11372" s="125">
        <v>850</v>
      </c>
      <c r="F11372" s="125"/>
      <c r="G11372" s="125">
        <f t="shared" si="183"/>
        <v>-850</v>
      </c>
      <c r="H11372" s="120" t="s">
        <v>7263</v>
      </c>
    </row>
    <row r="11373" spans="1:8" ht="15" x14ac:dyDescent="0.2">
      <c r="A11373" s="618">
        <v>44461</v>
      </c>
      <c r="B11373" s="62" t="s">
        <v>7110</v>
      </c>
      <c r="C11373" s="62" t="s">
        <v>391</v>
      </c>
      <c r="D11373" s="182" t="s">
        <v>7327</v>
      </c>
      <c r="E11373" s="125">
        <v>6500</v>
      </c>
      <c r="F11373" s="125"/>
      <c r="G11373" s="125">
        <f t="shared" si="183"/>
        <v>-6500</v>
      </c>
      <c r="H11373" s="120" t="s">
        <v>7263</v>
      </c>
    </row>
    <row r="11374" spans="1:8" ht="15" x14ac:dyDescent="0.2">
      <c r="A11374" s="618">
        <v>44461</v>
      </c>
      <c r="B11374" s="62" t="s">
        <v>7553</v>
      </c>
      <c r="C11374" s="62" t="s">
        <v>391</v>
      </c>
      <c r="D11374" s="182" t="s">
        <v>7328</v>
      </c>
      <c r="E11374" s="125">
        <v>2500</v>
      </c>
      <c r="F11374" s="125"/>
      <c r="G11374" s="125">
        <f t="shared" si="183"/>
        <v>-2500</v>
      </c>
      <c r="H11374" s="120" t="s">
        <v>7263</v>
      </c>
    </row>
    <row r="11375" spans="1:8" ht="15" x14ac:dyDescent="0.2">
      <c r="A11375" s="618">
        <v>44461</v>
      </c>
      <c r="B11375" s="62" t="s">
        <v>6506</v>
      </c>
      <c r="C11375" s="62" t="s">
        <v>3144</v>
      </c>
      <c r="D11375" s="907" t="s">
        <v>7329</v>
      </c>
      <c r="E11375" s="125">
        <v>44620</v>
      </c>
      <c r="F11375" s="125"/>
      <c r="G11375" s="125">
        <f t="shared" si="183"/>
        <v>-44620</v>
      </c>
      <c r="H11375" s="120" t="s">
        <v>7263</v>
      </c>
    </row>
    <row r="11376" spans="1:8" ht="15" x14ac:dyDescent="0.2">
      <c r="A11376" s="618">
        <v>44461</v>
      </c>
      <c r="B11376" s="62" t="s">
        <v>7065</v>
      </c>
      <c r="C11376" s="62" t="s">
        <v>3144</v>
      </c>
      <c r="D11376" s="182" t="s">
        <v>7318</v>
      </c>
      <c r="E11376" s="125">
        <v>1250</v>
      </c>
      <c r="F11376" s="125"/>
      <c r="G11376" s="125">
        <f t="shared" si="183"/>
        <v>-1250</v>
      </c>
      <c r="H11376" s="120" t="s">
        <v>7263</v>
      </c>
    </row>
    <row r="11377" spans="1:8" ht="15" x14ac:dyDescent="0.2">
      <c r="A11377" s="618">
        <v>44461</v>
      </c>
      <c r="B11377" s="62" t="s">
        <v>1399</v>
      </c>
      <c r="C11377" s="62" t="s">
        <v>3144</v>
      </c>
      <c r="D11377" s="907" t="s">
        <v>7330</v>
      </c>
      <c r="E11377" s="125">
        <v>1100</v>
      </c>
      <c r="F11377" s="125"/>
      <c r="G11377" s="125">
        <f t="shared" si="183"/>
        <v>-1100</v>
      </c>
      <c r="H11377" s="120" t="s">
        <v>7263</v>
      </c>
    </row>
    <row r="11378" spans="1:8" ht="24" x14ac:dyDescent="0.2">
      <c r="A11378" s="618">
        <v>44464</v>
      </c>
      <c r="B11378" s="62" t="s">
        <v>7065</v>
      </c>
      <c r="C11378" s="62" t="s">
        <v>2127</v>
      </c>
      <c r="D11378" s="182" t="s">
        <v>7331</v>
      </c>
      <c r="E11378" s="125">
        <v>87300</v>
      </c>
      <c r="F11378" s="125"/>
      <c r="G11378" s="125">
        <f t="shared" si="183"/>
        <v>-87300</v>
      </c>
      <c r="H11378" s="120" t="s">
        <v>7263</v>
      </c>
    </row>
    <row r="11379" spans="1:8" ht="15" x14ac:dyDescent="0.2">
      <c r="A11379" s="618">
        <v>44464</v>
      </c>
      <c r="B11379" s="62" t="s">
        <v>6506</v>
      </c>
      <c r="C11379" s="62" t="s">
        <v>3144</v>
      </c>
      <c r="D11379" s="182" t="s">
        <v>4534</v>
      </c>
      <c r="E11379" s="125">
        <v>5647</v>
      </c>
      <c r="F11379" s="125"/>
      <c r="G11379" s="125">
        <f t="shared" si="183"/>
        <v>-5647</v>
      </c>
      <c r="H11379" s="120" t="s">
        <v>7263</v>
      </c>
    </row>
    <row r="11380" spans="1:8" ht="15" x14ac:dyDescent="0.2">
      <c r="A11380" s="618">
        <v>44464</v>
      </c>
      <c r="B11380" s="62" t="s">
        <v>7065</v>
      </c>
      <c r="C11380" s="62" t="s">
        <v>3144</v>
      </c>
      <c r="D11380" s="182" t="s">
        <v>7332</v>
      </c>
      <c r="E11380" s="125">
        <v>23826</v>
      </c>
      <c r="F11380" s="125"/>
      <c r="G11380" s="125">
        <f t="shared" si="183"/>
        <v>-23826</v>
      </c>
      <c r="H11380" s="120" t="s">
        <v>7263</v>
      </c>
    </row>
    <row r="11381" spans="1:8" ht="15" x14ac:dyDescent="0.2">
      <c r="A11381" s="618">
        <v>44464</v>
      </c>
      <c r="B11381" s="62" t="s">
        <v>2932</v>
      </c>
      <c r="C11381" s="62" t="s">
        <v>3144</v>
      </c>
      <c r="D11381" s="182" t="s">
        <v>7333</v>
      </c>
      <c r="E11381" s="125">
        <v>1900</v>
      </c>
      <c r="F11381" s="125"/>
      <c r="G11381" s="125">
        <f t="shared" si="183"/>
        <v>-1900</v>
      </c>
      <c r="H11381" s="120" t="s">
        <v>7263</v>
      </c>
    </row>
    <row r="11382" spans="1:8" ht="24"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x14ac:dyDescent="0.2">
      <c r="A11425" s="619">
        <v>44456</v>
      </c>
      <c r="B11425" s="173" t="s">
        <v>6951</v>
      </c>
      <c r="C11425" s="550" t="s">
        <v>3032</v>
      </c>
      <c r="D11425" s="739" t="s">
        <v>6787</v>
      </c>
      <c r="E11425" s="551">
        <v>4000</v>
      </c>
      <c r="F11425" s="235"/>
      <c r="G11425" s="235">
        <f t="shared" si="184"/>
        <v>-4000</v>
      </c>
      <c r="H11425" s="243" t="s">
        <v>7263</v>
      </c>
    </row>
    <row r="11426" spans="1:8" ht="15"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32"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11535</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x14ac:dyDescent="0.2">
      <c r="A12106" s="618">
        <v>44644</v>
      </c>
      <c r="B12106" s="62" t="s">
        <v>1399</v>
      </c>
      <c r="C12106" s="62" t="s">
        <v>550</v>
      </c>
      <c r="D12106" s="790" t="s">
        <v>7759</v>
      </c>
      <c r="E12106" s="125">
        <v>6510</v>
      </c>
      <c r="F12106" s="125"/>
      <c r="G12106" s="125">
        <f t="shared" si="195"/>
        <v>-6510</v>
      </c>
      <c r="H12106" s="684" t="s">
        <v>7693</v>
      </c>
    </row>
    <row r="12107" spans="1:8" ht="15" x14ac:dyDescent="0.2">
      <c r="A12107" s="618">
        <v>44644</v>
      </c>
      <c r="B12107" s="62" t="s">
        <v>1399</v>
      </c>
      <c r="C12107" s="62" t="s">
        <v>550</v>
      </c>
      <c r="D12107" s="790" t="s">
        <v>7760</v>
      </c>
      <c r="E12107" s="125">
        <v>4997</v>
      </c>
      <c r="F12107" s="125"/>
      <c r="G12107" s="125">
        <f t="shared" si="195"/>
        <v>-4997</v>
      </c>
      <c r="H12107" s="684" t="s">
        <v>7693</v>
      </c>
    </row>
    <row r="12108" spans="1:8" ht="15" x14ac:dyDescent="0.2">
      <c r="A12108" s="618">
        <v>44645</v>
      </c>
      <c r="B12108" s="62" t="s">
        <v>3945</v>
      </c>
      <c r="C12108" s="62" t="s">
        <v>391</v>
      </c>
      <c r="D12108" s="790" t="s">
        <v>7761</v>
      </c>
      <c r="E12108" s="125">
        <v>10500</v>
      </c>
      <c r="F12108" s="125"/>
      <c r="G12108" s="125">
        <f t="shared" si="195"/>
        <v>-10500</v>
      </c>
      <c r="H12108" s="684" t="s">
        <v>7693</v>
      </c>
    </row>
    <row r="12109" spans="1:8" ht="15" x14ac:dyDescent="0.2">
      <c r="A12109" s="618">
        <v>44645</v>
      </c>
      <c r="B12109" s="62" t="s">
        <v>3945</v>
      </c>
      <c r="C12109" s="62" t="s">
        <v>391</v>
      </c>
      <c r="D12109" s="790" t="s">
        <v>6575</v>
      </c>
      <c r="E12109" s="125">
        <v>4890</v>
      </c>
      <c r="F12109" s="125"/>
      <c r="G12109" s="125">
        <f t="shared" si="195"/>
        <v>-4890</v>
      </c>
      <c r="H12109" s="684" t="s">
        <v>7693</v>
      </c>
    </row>
    <row r="12110" spans="1:8" ht="15" x14ac:dyDescent="0.2">
      <c r="A12110" s="618">
        <v>44645</v>
      </c>
      <c r="B12110" s="62" t="s">
        <v>37</v>
      </c>
      <c r="C12110" s="62" t="s">
        <v>5651</v>
      </c>
      <c r="D12110" s="790"/>
      <c r="E12110" s="125">
        <v>6400</v>
      </c>
      <c r="F12110" s="125"/>
      <c r="G12110" s="125">
        <f t="shared" si="195"/>
        <v>-6400</v>
      </c>
      <c r="H12110" s="684" t="s">
        <v>7693</v>
      </c>
    </row>
    <row r="12111" spans="1:8" ht="15" x14ac:dyDescent="0.2">
      <c r="A12111" s="618">
        <v>44645</v>
      </c>
      <c r="B12111" s="62" t="s">
        <v>7655</v>
      </c>
      <c r="C12111" s="62" t="s">
        <v>5651</v>
      </c>
      <c r="D12111" s="790"/>
      <c r="E12111" s="125">
        <v>6400</v>
      </c>
      <c r="F12111" s="125"/>
      <c r="G12111" s="125">
        <f t="shared" si="195"/>
        <v>-6400</v>
      </c>
      <c r="H12111" s="684" t="s">
        <v>7693</v>
      </c>
    </row>
    <row r="12112" spans="1:8" ht="15"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x14ac:dyDescent="0.2">
      <c r="A12115" s="618">
        <v>44645</v>
      </c>
      <c r="B12115" s="62" t="s">
        <v>25</v>
      </c>
      <c r="C12115" s="62" t="s">
        <v>1688</v>
      </c>
      <c r="D12115" s="790"/>
      <c r="E12115" s="125">
        <v>16015</v>
      </c>
      <c r="F12115" s="125"/>
      <c r="G12115" s="125">
        <f t="shared" si="195"/>
        <v>-16015</v>
      </c>
      <c r="H12115" s="684" t="s">
        <v>7693</v>
      </c>
    </row>
    <row r="12116" spans="1:8" ht="15" x14ac:dyDescent="0.2">
      <c r="A12116" s="618">
        <v>44645</v>
      </c>
      <c r="B12116" s="62" t="s">
        <v>16</v>
      </c>
      <c r="C12116" s="62" t="s">
        <v>1688</v>
      </c>
      <c r="D12116" s="790"/>
      <c r="E12116" s="125">
        <v>4410</v>
      </c>
      <c r="F12116" s="125"/>
      <c r="G12116" s="125">
        <f t="shared" si="195"/>
        <v>-4410</v>
      </c>
      <c r="H12116" s="684" t="s">
        <v>7693</v>
      </c>
    </row>
    <row r="12117" spans="1:8" ht="15"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15"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9492</v>
      </c>
      <c r="E12606" s="122">
        <v>2831635</v>
      </c>
      <c r="F12606" s="122"/>
      <c r="G12606" s="122">
        <f t="shared" si="202"/>
        <v>-2831635</v>
      </c>
      <c r="H12606" s="708" t="s">
        <v>7908</v>
      </c>
    </row>
    <row r="12607" spans="1:8" ht="15" x14ac:dyDescent="0.2">
      <c r="A12607" s="721">
        <v>44741</v>
      </c>
      <c r="B12607" s="121" t="s">
        <v>2932</v>
      </c>
      <c r="C12607" s="121" t="s">
        <v>3002</v>
      </c>
      <c r="D12607" s="927" t="s">
        <v>9492</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15"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8272</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8274</v>
      </c>
      <c r="D12738" s="227" t="s">
        <v>8275</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8282</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8283</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8318</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8318</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8284</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8285</v>
      </c>
      <c r="D12867" s="182" t="s">
        <v>8286</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8287</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8284</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8288</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8289</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8274</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8274</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8273</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9064</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9065</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8284</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8290</v>
      </c>
      <c r="E12962" s="57">
        <v>900</v>
      </c>
      <c r="F12962" s="57"/>
      <c r="G12962" s="125">
        <f t="shared" si="208"/>
        <v>-900</v>
      </c>
      <c r="H12962" s="704" t="s">
        <v>8236</v>
      </c>
    </row>
    <row r="12963" spans="1:8" ht="15" x14ac:dyDescent="0.2">
      <c r="A12963" s="733">
        <v>44806</v>
      </c>
      <c r="B12963" s="62" t="s">
        <v>16</v>
      </c>
      <c r="C12963" s="75" t="s">
        <v>391</v>
      </c>
      <c r="D12963" s="107" t="s">
        <v>8517</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8291</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8284</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8292</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8268</v>
      </c>
      <c r="D13001" s="107" t="s">
        <v>8269</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8270</v>
      </c>
      <c r="E13005" s="57">
        <v>14500</v>
      </c>
      <c r="F13005" s="57"/>
      <c r="G13005" s="125">
        <f t="shared" si="209"/>
        <v>-14500</v>
      </c>
      <c r="H13005" s="704" t="s">
        <v>8236</v>
      </c>
    </row>
    <row r="13006" spans="1:8" ht="15" x14ac:dyDescent="0.2">
      <c r="A13006" s="733">
        <v>44811</v>
      </c>
      <c r="B13006" s="62" t="s">
        <v>8041</v>
      </c>
      <c r="C13006" s="75" t="s">
        <v>8188</v>
      </c>
      <c r="D13006" s="107" t="s">
        <v>8271</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8276</v>
      </c>
      <c r="E13012" s="57">
        <v>6000</v>
      </c>
      <c r="F13012" s="57"/>
      <c r="G13012" s="125">
        <f t="shared" si="209"/>
        <v>-6000</v>
      </c>
      <c r="H13012" s="704" t="s">
        <v>8236</v>
      </c>
    </row>
    <row r="13013" spans="1:8" ht="15" x14ac:dyDescent="0.2">
      <c r="A13013" s="733">
        <v>44813</v>
      </c>
      <c r="B13013" s="62" t="s">
        <v>37</v>
      </c>
      <c r="C13013" s="75" t="s">
        <v>391</v>
      </c>
      <c r="D13013" s="107" t="s">
        <v>8277</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8278</v>
      </c>
      <c r="E13019" s="57">
        <v>3000</v>
      </c>
      <c r="F13019" s="57"/>
      <c r="G13019" s="125">
        <f t="shared" si="209"/>
        <v>-3000</v>
      </c>
      <c r="H13019" s="704" t="s">
        <v>8236</v>
      </c>
    </row>
    <row r="13020" spans="1:8" ht="15" x14ac:dyDescent="0.2">
      <c r="A13020" s="733">
        <v>44813</v>
      </c>
      <c r="B13020" s="62" t="s">
        <v>16</v>
      </c>
      <c r="C13020" s="75" t="s">
        <v>3842</v>
      </c>
      <c r="D13020" s="107" t="s">
        <v>8284</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8293</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8279</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8280</v>
      </c>
      <c r="E13026" s="57">
        <v>34500</v>
      </c>
      <c r="F13026" s="57"/>
      <c r="G13026" s="125">
        <f t="shared" si="209"/>
        <v>-34500</v>
      </c>
      <c r="H13026" s="704" t="s">
        <v>8236</v>
      </c>
    </row>
    <row r="13027" spans="1:8" ht="15" x14ac:dyDescent="0.2">
      <c r="A13027" s="733">
        <v>44814</v>
      </c>
      <c r="B13027" s="62" t="s">
        <v>8041</v>
      </c>
      <c r="C13027" s="75" t="s">
        <v>8274</v>
      </c>
      <c r="D13027" s="107" t="s">
        <v>8281</v>
      </c>
      <c r="E13027" s="57">
        <v>210600</v>
      </c>
      <c r="F13027" s="57"/>
      <c r="G13027" s="125">
        <f t="shared" si="209"/>
        <v>-210600</v>
      </c>
      <c r="H13027" s="704" t="s">
        <v>8236</v>
      </c>
    </row>
    <row r="13028" spans="1:8" ht="15" x14ac:dyDescent="0.2">
      <c r="A13028" s="733">
        <v>44814</v>
      </c>
      <c r="B13028" s="62" t="s">
        <v>8041</v>
      </c>
      <c r="C13028" s="75" t="s">
        <v>391</v>
      </c>
      <c r="D13028" s="107" t="s">
        <v>8294</v>
      </c>
      <c r="E13028" s="57">
        <v>300</v>
      </c>
      <c r="F13028" s="57"/>
      <c r="G13028" s="125">
        <f t="shared" si="209"/>
        <v>-300</v>
      </c>
      <c r="H13028" s="704" t="s">
        <v>8236</v>
      </c>
    </row>
    <row r="13029" spans="1:8" ht="15" x14ac:dyDescent="0.2">
      <c r="A13029" s="733">
        <v>44814</v>
      </c>
      <c r="B13029" s="62" t="s">
        <v>8041</v>
      </c>
      <c r="C13029" s="75" t="s">
        <v>285</v>
      </c>
      <c r="D13029" s="107" t="s">
        <v>8295</v>
      </c>
      <c r="E13029" s="57">
        <v>630</v>
      </c>
      <c r="F13029" s="57"/>
      <c r="G13029" s="125">
        <f t="shared" si="209"/>
        <v>-630</v>
      </c>
      <c r="H13029" s="704" t="s">
        <v>8236</v>
      </c>
    </row>
    <row r="13030" spans="1:8" ht="15" x14ac:dyDescent="0.2">
      <c r="A13030" s="733">
        <v>44816</v>
      </c>
      <c r="B13030" s="62" t="s">
        <v>7919</v>
      </c>
      <c r="C13030" s="75" t="s">
        <v>391</v>
      </c>
      <c r="D13030" s="107" t="s">
        <v>8296</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8297</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8298</v>
      </c>
      <c r="E13036" s="57">
        <v>14400</v>
      </c>
      <c r="F13036" s="57"/>
      <c r="G13036" s="125">
        <f t="shared" si="209"/>
        <v>-14400</v>
      </c>
      <c r="H13036" s="704" t="s">
        <v>8236</v>
      </c>
    </row>
    <row r="13037" spans="1:8" ht="15" customHeight="1" x14ac:dyDescent="0.2">
      <c r="A13037" s="733">
        <v>44816</v>
      </c>
      <c r="B13037" s="62" t="s">
        <v>16</v>
      </c>
      <c r="C13037" s="75" t="s">
        <v>391</v>
      </c>
      <c r="D13037" s="107" t="s">
        <v>8299</v>
      </c>
      <c r="E13037" s="57">
        <v>3500</v>
      </c>
      <c r="F13037" s="57"/>
      <c r="G13037" s="125">
        <f t="shared" si="209"/>
        <v>-3500</v>
      </c>
      <c r="H13037" s="704" t="s">
        <v>8236</v>
      </c>
    </row>
    <row r="13038" spans="1:8" ht="15" customHeight="1" x14ac:dyDescent="0.2">
      <c r="A13038" s="733">
        <v>44816</v>
      </c>
      <c r="B13038" s="62" t="s">
        <v>7919</v>
      </c>
      <c r="C13038" s="75" t="s">
        <v>8186</v>
      </c>
      <c r="D13038" s="107" t="s">
        <v>8302</v>
      </c>
      <c r="E13038" s="57">
        <v>40000</v>
      </c>
      <c r="F13038" s="57"/>
      <c r="G13038" s="125">
        <f t="shared" si="209"/>
        <v>-40000</v>
      </c>
      <c r="H13038" s="704" t="s">
        <v>8236</v>
      </c>
    </row>
    <row r="13039" spans="1:8" ht="15" customHeight="1" x14ac:dyDescent="0.2">
      <c r="A13039" s="733">
        <v>44816</v>
      </c>
      <c r="B13039" s="62" t="s">
        <v>7919</v>
      </c>
      <c r="C13039" s="75" t="s">
        <v>3144</v>
      </c>
      <c r="D13039" s="107" t="s">
        <v>8303</v>
      </c>
      <c r="E13039" s="57">
        <v>11000</v>
      </c>
      <c r="F13039" s="57"/>
      <c r="G13039" s="125">
        <f t="shared" si="209"/>
        <v>-11000</v>
      </c>
      <c r="H13039" s="704" t="s">
        <v>8236</v>
      </c>
    </row>
    <row r="13040" spans="1:8" ht="15" customHeight="1" x14ac:dyDescent="0.2">
      <c r="A13040" s="733">
        <v>44817</v>
      </c>
      <c r="B13040" s="62" t="s">
        <v>16</v>
      </c>
      <c r="C13040" s="75" t="s">
        <v>5340</v>
      </c>
      <c r="D13040" s="107" t="s">
        <v>8304</v>
      </c>
      <c r="E13040" s="57">
        <v>15000</v>
      </c>
      <c r="F13040" s="57"/>
      <c r="G13040" s="125">
        <f t="shared" si="209"/>
        <v>-15000</v>
      </c>
      <c r="H13040" s="704" t="s">
        <v>8236</v>
      </c>
    </row>
    <row r="13041" spans="1:8" ht="15" customHeight="1" x14ac:dyDescent="0.2">
      <c r="A13041" s="733">
        <v>44818</v>
      </c>
      <c r="B13041" s="62" t="s">
        <v>8075</v>
      </c>
      <c r="C13041" s="75" t="s">
        <v>8180</v>
      </c>
      <c r="D13041" s="107" t="s">
        <v>8305</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8306</v>
      </c>
      <c r="E13043" s="57">
        <v>15000</v>
      </c>
      <c r="F13043" s="57"/>
      <c r="G13043" s="125">
        <f t="shared" si="209"/>
        <v>-15000</v>
      </c>
      <c r="H13043" s="704" t="s">
        <v>8236</v>
      </c>
    </row>
    <row r="13044" spans="1:8" ht="15" customHeight="1" x14ac:dyDescent="0.2">
      <c r="A13044" s="733">
        <v>44818</v>
      </c>
      <c r="B13044" s="62" t="s">
        <v>1399</v>
      </c>
      <c r="C13044" s="75" t="s">
        <v>2600</v>
      </c>
      <c r="D13044" s="107" t="s">
        <v>8307</v>
      </c>
      <c r="E13044" s="57">
        <v>33100</v>
      </c>
      <c r="F13044" s="57"/>
      <c r="G13044" s="125">
        <f t="shared" si="209"/>
        <v>-33100</v>
      </c>
      <c r="H13044" s="704" t="s">
        <v>8236</v>
      </c>
    </row>
    <row r="13045" spans="1:8" ht="15" customHeight="1" x14ac:dyDescent="0.2">
      <c r="A13045" s="733">
        <v>44818</v>
      </c>
      <c r="B13045" s="62" t="s">
        <v>3945</v>
      </c>
      <c r="C13045" s="549" t="s">
        <v>3002</v>
      </c>
      <c r="D13045" s="892" t="s">
        <v>8308</v>
      </c>
      <c r="E13045" s="582">
        <v>30160</v>
      </c>
      <c r="F13045" s="57"/>
      <c r="G13045" s="125">
        <f t="shared" si="209"/>
        <v>-30160</v>
      </c>
      <c r="H13045" s="704" t="s">
        <v>8236</v>
      </c>
    </row>
    <row r="13046" spans="1:8" ht="15" customHeight="1" x14ac:dyDescent="0.2">
      <c r="A13046" s="733">
        <v>44818</v>
      </c>
      <c r="B13046" s="62" t="s">
        <v>3944</v>
      </c>
      <c r="C13046" s="549" t="s">
        <v>3002</v>
      </c>
      <c r="D13046" s="892" t="s">
        <v>8308</v>
      </c>
      <c r="E13046" s="582">
        <v>32760</v>
      </c>
      <c r="F13046" s="57"/>
      <c r="G13046" s="125">
        <f t="shared" si="209"/>
        <v>-32760</v>
      </c>
      <c r="H13046" s="704" t="s">
        <v>8236</v>
      </c>
    </row>
    <row r="13047" spans="1:8" ht="15" customHeight="1" x14ac:dyDescent="0.2">
      <c r="A13047" s="733">
        <v>44818</v>
      </c>
      <c r="B13047" s="62" t="s">
        <v>7065</v>
      </c>
      <c r="C13047" s="549" t="s">
        <v>3002</v>
      </c>
      <c r="D13047" s="892" t="s">
        <v>8308</v>
      </c>
      <c r="E13047" s="582">
        <v>87524</v>
      </c>
      <c r="F13047" s="57"/>
      <c r="G13047" s="125">
        <f t="shared" si="209"/>
        <v>-87524</v>
      </c>
      <c r="H13047" s="704" t="s">
        <v>8236</v>
      </c>
    </row>
    <row r="13048" spans="1:8" ht="15" customHeight="1" x14ac:dyDescent="0.2">
      <c r="A13048" s="733">
        <v>44818</v>
      </c>
      <c r="B13048" s="62" t="s">
        <v>37</v>
      </c>
      <c r="C13048" s="549" t="s">
        <v>3002</v>
      </c>
      <c r="D13048" s="892" t="s">
        <v>8308</v>
      </c>
      <c r="E13048" s="582">
        <v>15552</v>
      </c>
      <c r="F13048" s="57"/>
      <c r="G13048" s="125">
        <f t="shared" si="209"/>
        <v>-15552</v>
      </c>
      <c r="H13048" s="704" t="s">
        <v>8236</v>
      </c>
    </row>
    <row r="13049" spans="1:8" ht="15" customHeight="1" x14ac:dyDescent="0.2">
      <c r="A13049" s="733">
        <v>44818</v>
      </c>
      <c r="B13049" s="62" t="s">
        <v>16</v>
      </c>
      <c r="C13049" s="75" t="s">
        <v>5340</v>
      </c>
      <c r="D13049" s="107" t="s">
        <v>8309</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8319</v>
      </c>
      <c r="E13052" s="57">
        <v>29000</v>
      </c>
      <c r="F13052" s="57"/>
      <c r="G13052" s="125">
        <f t="shared" si="209"/>
        <v>-29000</v>
      </c>
      <c r="H13052" s="704" t="s">
        <v>8236</v>
      </c>
    </row>
    <row r="13053" spans="1:8" ht="15" customHeight="1" x14ac:dyDescent="0.2">
      <c r="A13053" s="733">
        <v>44818</v>
      </c>
      <c r="B13053" s="62" t="s">
        <v>16</v>
      </c>
      <c r="C13053" s="75" t="s">
        <v>3842</v>
      </c>
      <c r="D13053" s="107" t="s">
        <v>8284</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8284</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8320</v>
      </c>
      <c r="E13065" s="57">
        <v>8000</v>
      </c>
      <c r="F13065" s="57"/>
      <c r="G13065" s="125">
        <f t="shared" si="210"/>
        <v>-8000</v>
      </c>
      <c r="H13065" s="704" t="s">
        <v>8236</v>
      </c>
    </row>
    <row r="13066" spans="1:8" ht="15" customHeight="1" x14ac:dyDescent="0.2">
      <c r="A13066" s="733">
        <v>44820</v>
      </c>
      <c r="B13066" s="62" t="s">
        <v>3945</v>
      </c>
      <c r="C13066" s="75" t="s">
        <v>8321</v>
      </c>
      <c r="D13066" s="107" t="s">
        <v>8322</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8323</v>
      </c>
      <c r="E13074" s="57">
        <v>36000</v>
      </c>
      <c r="F13074" s="57"/>
      <c r="G13074" s="125">
        <f t="shared" si="210"/>
        <v>-36000</v>
      </c>
      <c r="H13074" s="704" t="s">
        <v>8236</v>
      </c>
    </row>
    <row r="13075" spans="1:8" ht="15" x14ac:dyDescent="0.2">
      <c r="A13075" s="733">
        <v>44820</v>
      </c>
      <c r="B13075" s="62" t="s">
        <v>8041</v>
      </c>
      <c r="C13075" s="75" t="s">
        <v>3144</v>
      </c>
      <c r="D13075" s="107" t="s">
        <v>8324</v>
      </c>
      <c r="E13075" s="57">
        <v>9590</v>
      </c>
      <c r="F13075" s="57"/>
      <c r="G13075" s="125">
        <f t="shared" si="210"/>
        <v>-9590</v>
      </c>
      <c r="H13075" s="704" t="s">
        <v>8236</v>
      </c>
    </row>
    <row r="13076" spans="1:8" ht="15" x14ac:dyDescent="0.2">
      <c r="A13076" s="733">
        <v>44820</v>
      </c>
      <c r="B13076" s="62" t="s">
        <v>8041</v>
      </c>
      <c r="C13076" s="75" t="s">
        <v>4875</v>
      </c>
      <c r="D13076" s="107" t="s">
        <v>8325</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8326</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8326</v>
      </c>
      <c r="E13080" s="57">
        <v>750</v>
      </c>
      <c r="F13080" s="57"/>
      <c r="G13080" s="125">
        <f t="shared" si="210"/>
        <v>-750</v>
      </c>
      <c r="H13080" s="704" t="s">
        <v>8236</v>
      </c>
    </row>
    <row r="13081" spans="1:8" ht="15" x14ac:dyDescent="0.2">
      <c r="A13081" s="733">
        <v>44823</v>
      </c>
      <c r="B13081" s="62" t="s">
        <v>8041</v>
      </c>
      <c r="C13081" s="75" t="s">
        <v>6965</v>
      </c>
      <c r="D13081" s="107" t="s">
        <v>8330</v>
      </c>
      <c r="E13081" s="57">
        <v>30000</v>
      </c>
      <c r="F13081" s="57"/>
      <c r="G13081" s="125">
        <f t="shared" si="210"/>
        <v>-30000</v>
      </c>
      <c r="H13081" s="704" t="s">
        <v>8236</v>
      </c>
    </row>
    <row r="13082" spans="1:8" ht="15" x14ac:dyDescent="0.2">
      <c r="A13082" s="733">
        <v>44823</v>
      </c>
      <c r="B13082" s="62" t="s">
        <v>8041</v>
      </c>
      <c r="C13082" s="75" t="s">
        <v>391</v>
      </c>
      <c r="D13082" s="107" t="s">
        <v>8331</v>
      </c>
      <c r="E13082" s="57">
        <v>1600</v>
      </c>
      <c r="F13082" s="57"/>
      <c r="G13082" s="125">
        <f t="shared" si="210"/>
        <v>-1600</v>
      </c>
      <c r="H13082" s="704" t="s">
        <v>8236</v>
      </c>
    </row>
    <row r="13083" spans="1:8" ht="15" x14ac:dyDescent="0.2">
      <c r="A13083" s="733">
        <v>44823</v>
      </c>
      <c r="B13083" s="62" t="s">
        <v>8041</v>
      </c>
      <c r="C13083" s="75" t="s">
        <v>285</v>
      </c>
      <c r="D13083" s="107" t="s">
        <v>8332</v>
      </c>
      <c r="E13083" s="57">
        <v>400</v>
      </c>
      <c r="F13083" s="57"/>
      <c r="G13083" s="125">
        <f t="shared" si="210"/>
        <v>-400</v>
      </c>
      <c r="H13083" s="704" t="s">
        <v>8236</v>
      </c>
    </row>
    <row r="13084" spans="1:8" ht="15" x14ac:dyDescent="0.2">
      <c r="A13084" s="733">
        <v>44823</v>
      </c>
      <c r="B13084" s="62" t="s">
        <v>7919</v>
      </c>
      <c r="C13084" s="75" t="s">
        <v>3144</v>
      </c>
      <c r="D13084" s="107" t="s">
        <v>8333</v>
      </c>
      <c r="E13084" s="57">
        <v>8000</v>
      </c>
      <c r="F13084" s="57"/>
      <c r="G13084" s="125">
        <f t="shared" si="210"/>
        <v>-8000</v>
      </c>
      <c r="H13084" s="704" t="s">
        <v>8236</v>
      </c>
    </row>
    <row r="13085" spans="1:8" ht="15" x14ac:dyDescent="0.2">
      <c r="A13085" s="733">
        <v>44824</v>
      </c>
      <c r="B13085" s="62" t="s">
        <v>8041</v>
      </c>
      <c r="C13085" s="75" t="s">
        <v>3144</v>
      </c>
      <c r="D13085" s="107" t="s">
        <v>8334</v>
      </c>
      <c r="E13085" s="57">
        <v>1500</v>
      </c>
      <c r="F13085" s="57"/>
      <c r="G13085" s="125">
        <f t="shared" si="210"/>
        <v>-1500</v>
      </c>
      <c r="H13085" s="704" t="s">
        <v>8236</v>
      </c>
    </row>
    <row r="13086" spans="1:8" ht="15" x14ac:dyDescent="0.2">
      <c r="A13086" s="733">
        <v>44824</v>
      </c>
      <c r="B13086" s="62" t="s">
        <v>8041</v>
      </c>
      <c r="C13086" s="75" t="s">
        <v>3144</v>
      </c>
      <c r="D13086" s="107" t="s">
        <v>8335</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8336</v>
      </c>
      <c r="E13088" s="57">
        <v>850</v>
      </c>
      <c r="F13088" s="57"/>
      <c r="G13088" s="125">
        <f t="shared" si="210"/>
        <v>-850</v>
      </c>
      <c r="H13088" s="704" t="s">
        <v>8236</v>
      </c>
    </row>
    <row r="13089" spans="1:8" ht="15" x14ac:dyDescent="0.2">
      <c r="A13089" s="733">
        <v>44824</v>
      </c>
      <c r="B13089" s="62" t="s">
        <v>3945</v>
      </c>
      <c r="C13089" s="75" t="s">
        <v>285</v>
      </c>
      <c r="D13089" s="107" t="s">
        <v>8358</v>
      </c>
      <c r="E13089" s="57">
        <v>100</v>
      </c>
      <c r="F13089" s="57"/>
      <c r="G13089" s="125">
        <f t="shared" si="210"/>
        <v>-100</v>
      </c>
      <c r="H13089" s="704" t="s">
        <v>8236</v>
      </c>
    </row>
    <row r="13090" spans="1:8" ht="15" x14ac:dyDescent="0.2">
      <c r="A13090" s="733">
        <v>44825</v>
      </c>
      <c r="B13090" s="62" t="s">
        <v>8337</v>
      </c>
      <c r="C13090" s="75" t="s">
        <v>391</v>
      </c>
      <c r="D13090" s="107" t="s">
        <v>8338</v>
      </c>
      <c r="E13090" s="57">
        <v>1935</v>
      </c>
      <c r="F13090" s="57"/>
      <c r="G13090" s="125">
        <f t="shared" si="210"/>
        <v>-1935</v>
      </c>
      <c r="H13090" s="704" t="s">
        <v>8236</v>
      </c>
    </row>
    <row r="13091" spans="1:8" ht="15" x14ac:dyDescent="0.2">
      <c r="A13091" s="733">
        <v>44825</v>
      </c>
      <c r="B13091" s="62" t="s">
        <v>8337</v>
      </c>
      <c r="C13091" s="75" t="s">
        <v>391</v>
      </c>
      <c r="D13091" s="107" t="s">
        <v>8339</v>
      </c>
      <c r="E13091" s="57">
        <v>900</v>
      </c>
      <c r="F13091" s="57"/>
      <c r="G13091" s="125">
        <f t="shared" si="210"/>
        <v>-900</v>
      </c>
      <c r="H13091" s="704" t="s">
        <v>8236</v>
      </c>
    </row>
    <row r="13092" spans="1:8" ht="15" x14ac:dyDescent="0.2">
      <c r="A13092" s="733">
        <v>44825</v>
      </c>
      <c r="B13092" s="62" t="s">
        <v>16</v>
      </c>
      <c r="C13092" s="75" t="s">
        <v>3842</v>
      </c>
      <c r="D13092" s="107" t="s">
        <v>8359</v>
      </c>
      <c r="E13092" s="57">
        <v>470</v>
      </c>
      <c r="F13092" s="57"/>
      <c r="G13092" s="125">
        <f t="shared" si="210"/>
        <v>-470</v>
      </c>
      <c r="H13092" s="704" t="s">
        <v>8236</v>
      </c>
    </row>
    <row r="13093" spans="1:8" ht="15" x14ac:dyDescent="0.2">
      <c r="A13093" s="733">
        <v>44825</v>
      </c>
      <c r="B13093" s="62" t="s">
        <v>7919</v>
      </c>
      <c r="C13093" s="75" t="s">
        <v>3842</v>
      </c>
      <c r="D13093" s="107" t="s">
        <v>8515</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8340</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8341</v>
      </c>
      <c r="E13099" s="57">
        <v>3000</v>
      </c>
      <c r="F13099" s="57"/>
      <c r="G13099" s="125">
        <f t="shared" si="210"/>
        <v>-3000</v>
      </c>
      <c r="H13099" s="704" t="s">
        <v>8236</v>
      </c>
    </row>
    <row r="13100" spans="1:8" ht="15" customHeight="1" x14ac:dyDescent="0.2">
      <c r="A13100" s="733">
        <v>44825</v>
      </c>
      <c r="B13100" s="62" t="s">
        <v>7919</v>
      </c>
      <c r="C13100" s="75" t="s">
        <v>3144</v>
      </c>
      <c r="D13100" s="107" t="s">
        <v>8344</v>
      </c>
      <c r="E13100" s="57">
        <v>21000</v>
      </c>
      <c r="F13100" s="57"/>
      <c r="G13100" s="125">
        <f t="shared" si="210"/>
        <v>-21000</v>
      </c>
      <c r="H13100" s="704" t="s">
        <v>8236</v>
      </c>
    </row>
    <row r="13101" spans="1:8" ht="15" x14ac:dyDescent="0.2">
      <c r="A13101" s="733">
        <v>44825</v>
      </c>
      <c r="B13101" s="62" t="s">
        <v>7919</v>
      </c>
      <c r="C13101" s="75" t="s">
        <v>704</v>
      </c>
      <c r="D13101" s="107" t="s">
        <v>8346</v>
      </c>
      <c r="E13101" s="57">
        <v>31500</v>
      </c>
      <c r="F13101" s="57"/>
      <c r="G13101" s="125">
        <f t="shared" si="210"/>
        <v>-31500</v>
      </c>
      <c r="H13101" s="704" t="s">
        <v>8236</v>
      </c>
    </row>
    <row r="13102" spans="1:8" ht="15" x14ac:dyDescent="0.2">
      <c r="A13102" s="733">
        <v>44825</v>
      </c>
      <c r="B13102" s="62" t="s">
        <v>7655</v>
      </c>
      <c r="C13102" s="75" t="s">
        <v>14</v>
      </c>
      <c r="D13102" s="107" t="s">
        <v>8347</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8348</v>
      </c>
      <c r="D13104" s="107" t="s">
        <v>8349</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8360</v>
      </c>
      <c r="E13107" s="57">
        <v>700</v>
      </c>
      <c r="F13107" s="57"/>
      <c r="G13107" s="125">
        <f t="shared" si="210"/>
        <v>-700</v>
      </c>
      <c r="H13107" s="704" t="s">
        <v>8236</v>
      </c>
    </row>
    <row r="13108" spans="1:8" ht="15" x14ac:dyDescent="0.2">
      <c r="A13108" s="733">
        <v>44826</v>
      </c>
      <c r="B13108" s="62" t="s">
        <v>16</v>
      </c>
      <c r="C13108" s="75" t="s">
        <v>391</v>
      </c>
      <c r="D13108" s="107" t="s">
        <v>8350</v>
      </c>
      <c r="E13108" s="57">
        <v>1000</v>
      </c>
      <c r="F13108" s="57"/>
      <c r="G13108" s="125">
        <f t="shared" si="210"/>
        <v>-1000</v>
      </c>
      <c r="H13108" s="704" t="s">
        <v>8236</v>
      </c>
    </row>
    <row r="13109" spans="1:8" ht="15" x14ac:dyDescent="0.2">
      <c r="A13109" s="733">
        <v>44826</v>
      </c>
      <c r="B13109" s="62" t="s">
        <v>16</v>
      </c>
      <c r="C13109" s="75" t="s">
        <v>391</v>
      </c>
      <c r="D13109" s="107" t="s">
        <v>8361</v>
      </c>
      <c r="E13109" s="57">
        <v>350</v>
      </c>
      <c r="F13109" s="57"/>
      <c r="G13109" s="125">
        <f t="shared" si="210"/>
        <v>-350</v>
      </c>
      <c r="H13109" s="704" t="s">
        <v>8236</v>
      </c>
    </row>
    <row r="13110" spans="1:8" ht="15" x14ac:dyDescent="0.2">
      <c r="A13110" s="733">
        <v>44826</v>
      </c>
      <c r="B13110" s="62" t="s">
        <v>2932</v>
      </c>
      <c r="C13110" s="75" t="s">
        <v>391</v>
      </c>
      <c r="D13110" s="107" t="s">
        <v>8351</v>
      </c>
      <c r="E13110" s="57">
        <v>7836</v>
      </c>
      <c r="F13110" s="57"/>
      <c r="G13110" s="125">
        <f t="shared" si="210"/>
        <v>-7836</v>
      </c>
      <c r="H13110" s="704" t="s">
        <v>8236</v>
      </c>
    </row>
    <row r="13111" spans="1:8" ht="15" x14ac:dyDescent="0.2">
      <c r="A13111" s="733">
        <v>44827</v>
      </c>
      <c r="B13111" s="62" t="s">
        <v>8075</v>
      </c>
      <c r="C13111" s="75" t="s">
        <v>8180</v>
      </c>
      <c r="D13111" s="107" t="s">
        <v>8352</v>
      </c>
      <c r="E13111" s="57">
        <v>68000</v>
      </c>
      <c r="F13111" s="57"/>
      <c r="G13111" s="125">
        <f t="shared" si="210"/>
        <v>-68000</v>
      </c>
      <c r="H13111" s="704" t="s">
        <v>8236</v>
      </c>
    </row>
    <row r="13112" spans="1:8" ht="15" x14ac:dyDescent="0.2">
      <c r="A13112" s="733">
        <v>44827</v>
      </c>
      <c r="B13112" s="62" t="s">
        <v>7919</v>
      </c>
      <c r="C13112" s="75" t="s">
        <v>8253</v>
      </c>
      <c r="D13112" s="107" t="s">
        <v>8353</v>
      </c>
      <c r="E13112" s="57">
        <v>50000</v>
      </c>
      <c r="F13112" s="57"/>
      <c r="G13112" s="125">
        <f t="shared" si="210"/>
        <v>-50000</v>
      </c>
      <c r="H13112" s="704" t="s">
        <v>8236</v>
      </c>
    </row>
    <row r="13113" spans="1:8" ht="15" x14ac:dyDescent="0.2">
      <c r="A13113" s="733">
        <v>44828</v>
      </c>
      <c r="B13113" s="62" t="s">
        <v>3945</v>
      </c>
      <c r="C13113" s="75" t="s">
        <v>6475</v>
      </c>
      <c r="D13113" s="107" t="s">
        <v>8354</v>
      </c>
      <c r="E13113" s="57">
        <v>7000</v>
      </c>
      <c r="F13113" s="57"/>
      <c r="G13113" s="125">
        <f t="shared" si="210"/>
        <v>-7000</v>
      </c>
      <c r="H13113" s="704" t="s">
        <v>8236</v>
      </c>
    </row>
    <row r="13114" spans="1:8" ht="15" x14ac:dyDescent="0.2">
      <c r="A13114" s="733">
        <v>44828</v>
      </c>
      <c r="B13114" s="62" t="s">
        <v>3945</v>
      </c>
      <c r="C13114" s="75" t="s">
        <v>8321</v>
      </c>
      <c r="D13114" s="107" t="s">
        <v>8355</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8357</v>
      </c>
      <c r="E13117" s="57">
        <v>3000</v>
      </c>
      <c r="F13117" s="57"/>
      <c r="G13117" s="125">
        <f t="shared" si="210"/>
        <v>-3000</v>
      </c>
      <c r="H13117" s="704" t="s">
        <v>8236</v>
      </c>
    </row>
    <row r="13118" spans="1:8" ht="15" x14ac:dyDescent="0.2">
      <c r="A13118" s="733">
        <v>44830</v>
      </c>
      <c r="B13118" s="62" t="s">
        <v>8041</v>
      </c>
      <c r="C13118" s="75" t="s">
        <v>285</v>
      </c>
      <c r="D13118" s="107" t="s">
        <v>8332</v>
      </c>
      <c r="E13118" s="57">
        <v>1130</v>
      </c>
      <c r="F13118" s="57"/>
      <c r="G13118" s="125">
        <f t="shared" si="210"/>
        <v>-1130</v>
      </c>
      <c r="H13118" s="704" t="s">
        <v>8236</v>
      </c>
    </row>
    <row r="13119" spans="1:8" ht="15" x14ac:dyDescent="0.2">
      <c r="A13119" s="733">
        <v>44830</v>
      </c>
      <c r="B13119" s="62" t="s">
        <v>16</v>
      </c>
      <c r="C13119" s="75" t="s">
        <v>391</v>
      </c>
      <c r="D13119" s="107" t="s">
        <v>8370</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8371</v>
      </c>
      <c r="E13121" s="57">
        <v>25152</v>
      </c>
      <c r="F13121" s="57"/>
      <c r="G13121" s="125">
        <f t="shared" si="210"/>
        <v>-25152</v>
      </c>
      <c r="H13121" s="704" t="s">
        <v>8236</v>
      </c>
    </row>
    <row r="13122" spans="1:8" ht="15" x14ac:dyDescent="0.2">
      <c r="A13122" s="733">
        <v>44830</v>
      </c>
      <c r="B13122" s="62" t="s">
        <v>16</v>
      </c>
      <c r="C13122" s="75" t="s">
        <v>8148</v>
      </c>
      <c r="D13122" s="107" t="s">
        <v>8371</v>
      </c>
      <c r="E13122" s="57">
        <v>2933</v>
      </c>
      <c r="F13122" s="57"/>
      <c r="G13122" s="125">
        <f t="shared" si="210"/>
        <v>-2933</v>
      </c>
      <c r="H13122" s="704" t="s">
        <v>8236</v>
      </c>
    </row>
    <row r="13123" spans="1:8" ht="15" x14ac:dyDescent="0.2">
      <c r="A13123" s="733">
        <v>44830</v>
      </c>
      <c r="B13123" s="62" t="s">
        <v>16</v>
      </c>
      <c r="C13123" s="75" t="s">
        <v>391</v>
      </c>
      <c r="D13123" s="107" t="s">
        <v>8433</v>
      </c>
      <c r="E13123" s="57">
        <v>500</v>
      </c>
      <c r="F13123" s="57"/>
      <c r="G13123" s="125">
        <f t="shared" si="210"/>
        <v>-500</v>
      </c>
      <c r="H13123" s="704" t="s">
        <v>8236</v>
      </c>
    </row>
    <row r="13124" spans="1:8" ht="15" x14ac:dyDescent="0.2">
      <c r="A13124" s="733">
        <v>44831</v>
      </c>
      <c r="B13124" s="62" t="s">
        <v>8337</v>
      </c>
      <c r="C13124" s="75" t="s">
        <v>391</v>
      </c>
      <c r="D13124" s="107" t="s">
        <v>8434</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8372</v>
      </c>
      <c r="E13126" s="57">
        <v>150000</v>
      </c>
      <c r="F13126" s="57"/>
      <c r="G13126" s="125">
        <f t="shared" si="211"/>
        <v>-150000</v>
      </c>
      <c r="H13126" s="704" t="s">
        <v>8236</v>
      </c>
    </row>
    <row r="13127" spans="1:8" ht="15" x14ac:dyDescent="0.2">
      <c r="A13127" s="733">
        <v>44832</v>
      </c>
      <c r="B13127" s="62" t="s">
        <v>3945</v>
      </c>
      <c r="C13127" s="75" t="s">
        <v>6475</v>
      </c>
      <c r="D13127" s="790" t="s">
        <v>8373</v>
      </c>
      <c r="E13127" s="57">
        <v>23000</v>
      </c>
      <c r="F13127" s="57"/>
      <c r="G13127" s="125">
        <f t="shared" si="211"/>
        <v>-23000</v>
      </c>
      <c r="H13127" s="704" t="s">
        <v>8236</v>
      </c>
    </row>
    <row r="13128" spans="1:8" ht="15" x14ac:dyDescent="0.2">
      <c r="A13128" s="733">
        <v>44832</v>
      </c>
      <c r="B13128" s="62" t="s">
        <v>8041</v>
      </c>
      <c r="C13128" s="75" t="s">
        <v>4875</v>
      </c>
      <c r="D13128" s="790" t="s">
        <v>8374</v>
      </c>
      <c r="E13128" s="57">
        <v>4500</v>
      </c>
      <c r="F13128" s="57"/>
      <c r="G13128" s="125">
        <f t="shared" si="211"/>
        <v>-4500</v>
      </c>
      <c r="H13128" s="704" t="s">
        <v>8236</v>
      </c>
    </row>
    <row r="13129" spans="1:8" ht="15" x14ac:dyDescent="0.2">
      <c r="A13129" s="733">
        <v>44832</v>
      </c>
      <c r="B13129" s="62" t="s">
        <v>8041</v>
      </c>
      <c r="C13129" s="75" t="s">
        <v>8375</v>
      </c>
      <c r="D13129" s="790" t="s">
        <v>8376</v>
      </c>
      <c r="E13129" s="57">
        <v>10000</v>
      </c>
      <c r="F13129" s="57"/>
      <c r="G13129" s="125">
        <f t="shared" si="211"/>
        <v>-10000</v>
      </c>
      <c r="H13129" s="704" t="s">
        <v>8236</v>
      </c>
    </row>
    <row r="13130" spans="1:8" ht="15" x14ac:dyDescent="0.2">
      <c r="A13130" s="733">
        <v>44832</v>
      </c>
      <c r="B13130" s="62" t="s">
        <v>3945</v>
      </c>
      <c r="C13130" s="75" t="s">
        <v>3144</v>
      </c>
      <c r="D13130" s="902" t="s">
        <v>8377</v>
      </c>
      <c r="E13130" s="57">
        <v>70000</v>
      </c>
      <c r="F13130" s="57"/>
      <c r="G13130" s="125">
        <f t="shared" si="211"/>
        <v>-70000</v>
      </c>
      <c r="H13130" s="704" t="s">
        <v>8236</v>
      </c>
    </row>
    <row r="13131" spans="1:8" ht="15" x14ac:dyDescent="0.2">
      <c r="A13131" s="733">
        <v>44832</v>
      </c>
      <c r="B13131" s="62" t="s">
        <v>3945</v>
      </c>
      <c r="C13131" s="75" t="s">
        <v>285</v>
      </c>
      <c r="D13131" s="790" t="s">
        <v>8378</v>
      </c>
      <c r="E13131" s="57">
        <v>1500</v>
      </c>
      <c r="F13131" s="57"/>
      <c r="G13131" s="125">
        <f t="shared" si="211"/>
        <v>-1500</v>
      </c>
      <c r="H13131" s="704" t="s">
        <v>8236</v>
      </c>
    </row>
    <row r="13132" spans="1:8" ht="15" x14ac:dyDescent="0.2">
      <c r="A13132" s="733">
        <v>44832</v>
      </c>
      <c r="B13132" s="62" t="s">
        <v>16</v>
      </c>
      <c r="C13132" s="75" t="s">
        <v>3842</v>
      </c>
      <c r="D13132" s="790" t="s">
        <v>8516</v>
      </c>
      <c r="E13132" s="57">
        <v>960</v>
      </c>
      <c r="F13132" s="57"/>
      <c r="G13132" s="125">
        <f t="shared" si="211"/>
        <v>-960</v>
      </c>
      <c r="H13132" s="704" t="s">
        <v>8236</v>
      </c>
    </row>
    <row r="13133" spans="1:8" ht="15" x14ac:dyDescent="0.2">
      <c r="A13133" s="733">
        <v>44832</v>
      </c>
      <c r="B13133" s="62" t="s">
        <v>7919</v>
      </c>
      <c r="C13133" s="75" t="s">
        <v>391</v>
      </c>
      <c r="D13133" s="790" t="s">
        <v>8515</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8337</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8379</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8380</v>
      </c>
      <c r="E13140" s="57">
        <v>3950</v>
      </c>
      <c r="F13140" s="57"/>
      <c r="G13140" s="125">
        <f t="shared" si="211"/>
        <v>-3950</v>
      </c>
      <c r="H13140" s="704" t="s">
        <v>8236</v>
      </c>
    </row>
    <row r="13141" spans="1:8" ht="15" customHeight="1" x14ac:dyDescent="0.2">
      <c r="A13141" s="733">
        <v>44832</v>
      </c>
      <c r="B13141" s="62" t="s">
        <v>8041</v>
      </c>
      <c r="C13141" s="75" t="s">
        <v>3144</v>
      </c>
      <c r="D13141" s="790" t="s">
        <v>8404</v>
      </c>
      <c r="E13141" s="57">
        <v>9550</v>
      </c>
      <c r="F13141" s="57"/>
      <c r="G13141" s="125">
        <f t="shared" si="211"/>
        <v>-9550</v>
      </c>
      <c r="H13141" s="704" t="s">
        <v>8236</v>
      </c>
    </row>
    <row r="13142" spans="1:8" ht="15" customHeight="1" x14ac:dyDescent="0.2">
      <c r="A13142" s="733">
        <v>44832</v>
      </c>
      <c r="B13142" s="62" t="s">
        <v>8041</v>
      </c>
      <c r="C13142" s="75" t="s">
        <v>391</v>
      </c>
      <c r="D13142" s="790" t="s">
        <v>8405</v>
      </c>
      <c r="E13142" s="57">
        <v>7500</v>
      </c>
      <c r="F13142" s="57"/>
      <c r="G13142" s="125">
        <f t="shared" si="211"/>
        <v>-7500</v>
      </c>
      <c r="H13142" s="704" t="s">
        <v>8236</v>
      </c>
    </row>
    <row r="13143" spans="1:8" ht="15" customHeight="1" x14ac:dyDescent="0.2">
      <c r="A13143" s="733">
        <v>44832</v>
      </c>
      <c r="B13143" s="62" t="s">
        <v>8041</v>
      </c>
      <c r="C13143" s="75" t="s">
        <v>285</v>
      </c>
      <c r="D13143" s="790" t="s">
        <v>8435</v>
      </c>
      <c r="E13143" s="57">
        <v>540</v>
      </c>
      <c r="F13143" s="57"/>
      <c r="G13143" s="125">
        <f t="shared" si="211"/>
        <v>-540</v>
      </c>
      <c r="H13143" s="704" t="s">
        <v>8236</v>
      </c>
    </row>
    <row r="13144" spans="1:8" ht="15" customHeight="1" x14ac:dyDescent="0.2">
      <c r="A13144" s="733">
        <v>44832</v>
      </c>
      <c r="B13144" s="62" t="s">
        <v>7110</v>
      </c>
      <c r="C13144" s="75" t="s">
        <v>285</v>
      </c>
      <c r="D13144" s="790" t="s">
        <v>8436</v>
      </c>
      <c r="E13144" s="57">
        <v>320</v>
      </c>
      <c r="F13144" s="57"/>
      <c r="G13144" s="125">
        <f t="shared" si="211"/>
        <v>-320</v>
      </c>
      <c r="H13144" s="704" t="s">
        <v>8236</v>
      </c>
    </row>
    <row r="13145" spans="1:8" ht="15" customHeight="1" x14ac:dyDescent="0.2">
      <c r="A13145" s="733">
        <v>44833</v>
      </c>
      <c r="B13145" s="62" t="s">
        <v>8041</v>
      </c>
      <c r="C13145" s="75" t="s">
        <v>285</v>
      </c>
      <c r="D13145" s="790" t="s">
        <v>8437</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8438</v>
      </c>
      <c r="E13147" s="57">
        <v>750</v>
      </c>
      <c r="F13147" s="57"/>
      <c r="G13147" s="125">
        <f t="shared" si="211"/>
        <v>-750</v>
      </c>
      <c r="H13147" s="704" t="s">
        <v>8236</v>
      </c>
    </row>
    <row r="13148" spans="1:8" ht="15" customHeight="1" x14ac:dyDescent="0.2">
      <c r="A13148" s="733">
        <v>44833</v>
      </c>
      <c r="B13148" s="62" t="s">
        <v>5810</v>
      </c>
      <c r="C13148" s="75" t="s">
        <v>2502</v>
      </c>
      <c r="D13148" s="790" t="s">
        <v>8406</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8423</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8424</v>
      </c>
      <c r="E13157" s="57">
        <v>117812.5</v>
      </c>
      <c r="F13157" s="57"/>
      <c r="G13157" s="125">
        <f t="shared" si="211"/>
        <v>-117812.5</v>
      </c>
      <c r="H13157" s="704" t="s">
        <v>8236</v>
      </c>
    </row>
    <row r="13158" spans="1:8" ht="15" customHeight="1" x14ac:dyDescent="0.2">
      <c r="A13158" s="733">
        <v>44834</v>
      </c>
      <c r="B13158" s="62" t="s">
        <v>6503</v>
      </c>
      <c r="C13158" s="75" t="s">
        <v>2502</v>
      </c>
      <c r="D13158" s="790" t="s">
        <v>8425</v>
      </c>
      <c r="E13158" s="57">
        <v>202713</v>
      </c>
      <c r="F13158" s="57"/>
      <c r="G13158" s="125">
        <f t="shared" si="211"/>
        <v>-202713</v>
      </c>
      <c r="H13158" s="704" t="s">
        <v>8236</v>
      </c>
    </row>
    <row r="13159" spans="1:8" ht="15" customHeight="1" x14ac:dyDescent="0.2">
      <c r="A13159" s="733">
        <v>44834</v>
      </c>
      <c r="B13159" s="62" t="s">
        <v>1399</v>
      </c>
      <c r="C13159" s="75" t="s">
        <v>2502</v>
      </c>
      <c r="D13159" s="790" t="s">
        <v>8430</v>
      </c>
      <c r="E13159" s="57">
        <v>100000</v>
      </c>
      <c r="F13159" s="57"/>
      <c r="G13159" s="125">
        <f t="shared" si="211"/>
        <v>-100000</v>
      </c>
      <c r="H13159" s="704" t="s">
        <v>8236</v>
      </c>
    </row>
    <row r="13160" spans="1:8" ht="15" customHeight="1" x14ac:dyDescent="0.2">
      <c r="A13160" s="733">
        <v>44834</v>
      </c>
      <c r="B13160" s="62" t="s">
        <v>37</v>
      </c>
      <c r="C13160" s="75" t="s">
        <v>2502</v>
      </c>
      <c r="D13160" s="790" t="s">
        <v>8426</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8427</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8426</v>
      </c>
      <c r="E13162" s="57">
        <v>163919</v>
      </c>
      <c r="F13162" s="57"/>
      <c r="G13162" s="125">
        <f t="shared" si="211"/>
        <v>-163919</v>
      </c>
      <c r="H13162" s="704" t="s">
        <v>8236</v>
      </c>
    </row>
    <row r="13163" spans="1:8" ht="15" customHeight="1" x14ac:dyDescent="0.2">
      <c r="A13163" s="733">
        <v>44834</v>
      </c>
      <c r="B13163" s="62" t="s">
        <v>7110</v>
      </c>
      <c r="C13163" s="75" t="s">
        <v>2502</v>
      </c>
      <c r="D13163" s="790" t="s">
        <v>8431</v>
      </c>
      <c r="E13163" s="57">
        <v>26324</v>
      </c>
      <c r="F13163" s="57"/>
      <c r="G13163" s="125">
        <f t="shared" si="211"/>
        <v>-26324</v>
      </c>
      <c r="H13163" s="704" t="s">
        <v>8236</v>
      </c>
    </row>
    <row r="13164" spans="1:8" ht="15" customHeight="1" x14ac:dyDescent="0.2">
      <c r="A13164" s="733">
        <v>44834</v>
      </c>
      <c r="B13164" s="62" t="s">
        <v>5810</v>
      </c>
      <c r="C13164" s="75" t="s">
        <v>2502</v>
      </c>
      <c r="D13164" s="790" t="s">
        <v>8428</v>
      </c>
      <c r="E13164" s="57">
        <v>28000</v>
      </c>
      <c r="F13164" s="57"/>
      <c r="G13164" s="125">
        <f t="shared" si="211"/>
        <v>-28000</v>
      </c>
      <c r="H13164" s="704" t="s">
        <v>8236</v>
      </c>
    </row>
    <row r="13165" spans="1:8" ht="15" customHeight="1" x14ac:dyDescent="0.2">
      <c r="A13165" s="733">
        <v>44834</v>
      </c>
      <c r="B13165" s="62" t="s">
        <v>11</v>
      </c>
      <c r="C13165" s="75" t="s">
        <v>2502</v>
      </c>
      <c r="D13165" s="790" t="s">
        <v>8429</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8458</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8458</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8458</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8342</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8343</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8356</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8368</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8368</v>
      </c>
      <c r="E13182" s="551">
        <v>390960</v>
      </c>
      <c r="F13182" s="235"/>
      <c r="G13182" s="235">
        <f t="shared" si="211"/>
        <v>-390960</v>
      </c>
      <c r="H13182" s="708" t="s">
        <v>8236</v>
      </c>
    </row>
    <row r="13183" spans="1:8" s="681" customFormat="1" ht="15" customHeight="1" x14ac:dyDescent="0.25">
      <c r="A13183" s="732">
        <v>44831</v>
      </c>
      <c r="B13183" s="234" t="s">
        <v>3945</v>
      </c>
      <c r="C13183" s="235" t="s">
        <v>8321</v>
      </c>
      <c r="D13183" s="902" t="s">
        <v>8369</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8329</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8389</v>
      </c>
      <c r="E13188" s="91"/>
      <c r="F13188" s="91">
        <v>835500</v>
      </c>
      <c r="G13188" s="91">
        <f t="shared" si="211"/>
        <v>835500</v>
      </c>
      <c r="H13188" s="701" t="s">
        <v>8236</v>
      </c>
    </row>
    <row r="13189" spans="1:8" ht="24" customHeight="1" x14ac:dyDescent="0.2">
      <c r="A13189" s="729">
        <v>44827</v>
      </c>
      <c r="B13189" s="93" t="s">
        <v>1399</v>
      </c>
      <c r="C13189" s="174" t="s">
        <v>558</v>
      </c>
      <c r="D13189" s="801" t="s">
        <v>8345</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8367</v>
      </c>
      <c r="E13190" s="700"/>
      <c r="F13190" s="91">
        <v>310329</v>
      </c>
      <c r="G13190" s="91">
        <f t="shared" si="212"/>
        <v>310329</v>
      </c>
      <c r="H13190" s="701" t="s">
        <v>8236</v>
      </c>
    </row>
    <row r="13191" spans="1:8" ht="15" customHeight="1" x14ac:dyDescent="0.2">
      <c r="A13191" s="733">
        <v>44837</v>
      </c>
      <c r="B13191" s="40" t="s">
        <v>8041</v>
      </c>
      <c r="C13191" s="75" t="s">
        <v>3144</v>
      </c>
      <c r="D13191" s="790" t="s">
        <v>8407</v>
      </c>
      <c r="E13191" s="703">
        <v>1100</v>
      </c>
      <c r="F13191" s="57"/>
      <c r="G13191" s="57">
        <f t="shared" si="212"/>
        <v>-1100</v>
      </c>
      <c r="H13191" s="704" t="s">
        <v>8390</v>
      </c>
    </row>
    <row r="13192" spans="1:8" ht="15" customHeight="1" x14ac:dyDescent="0.2">
      <c r="A13192" s="733">
        <v>44837</v>
      </c>
      <c r="B13192" s="40" t="s">
        <v>7919</v>
      </c>
      <c r="C13192" s="75" t="s">
        <v>3144</v>
      </c>
      <c r="D13192" s="790" t="s">
        <v>8407</v>
      </c>
      <c r="E13192" s="703">
        <v>10190</v>
      </c>
      <c r="F13192" s="57"/>
      <c r="G13192" s="57">
        <f t="shared" si="212"/>
        <v>-10190</v>
      </c>
      <c r="H13192" s="704" t="s">
        <v>8390</v>
      </c>
    </row>
    <row r="13193" spans="1:8" ht="15" customHeight="1" x14ac:dyDescent="0.2">
      <c r="A13193" s="733">
        <v>44837</v>
      </c>
      <c r="B13193" s="40" t="s">
        <v>8075</v>
      </c>
      <c r="C13193" s="75" t="s">
        <v>3144</v>
      </c>
      <c r="D13193" s="790" t="s">
        <v>8408</v>
      </c>
      <c r="E13193" s="703">
        <v>23043</v>
      </c>
      <c r="F13193" s="57"/>
      <c r="G13193" s="57">
        <f t="shared" si="212"/>
        <v>-23043</v>
      </c>
      <c r="H13193" s="704" t="s">
        <v>8390</v>
      </c>
    </row>
    <row r="13194" spans="1:8" ht="15" customHeight="1" x14ac:dyDescent="0.2">
      <c r="A13194" s="733">
        <v>44837</v>
      </c>
      <c r="B13194" s="40" t="s">
        <v>8337</v>
      </c>
      <c r="C13194" s="75" t="s">
        <v>391</v>
      </c>
      <c r="D13194" s="790" t="s">
        <v>8370</v>
      </c>
      <c r="E13194" s="703">
        <v>5110</v>
      </c>
      <c r="F13194" s="57"/>
      <c r="G13194" s="57">
        <f t="shared" si="212"/>
        <v>-5110</v>
      </c>
      <c r="H13194" s="704" t="s">
        <v>8390</v>
      </c>
    </row>
    <row r="13195" spans="1:8" ht="15" customHeight="1" x14ac:dyDescent="0.2">
      <c r="A13195" s="733">
        <v>44837</v>
      </c>
      <c r="B13195" s="40" t="s">
        <v>1399</v>
      </c>
      <c r="C13195" s="75" t="s">
        <v>789</v>
      </c>
      <c r="D13195" s="790"/>
      <c r="E13195" s="703">
        <v>320</v>
      </c>
      <c r="F13195" s="57"/>
      <c r="G13195" s="57">
        <f t="shared" si="212"/>
        <v>-320</v>
      </c>
      <c r="H13195" s="704" t="s">
        <v>8390</v>
      </c>
    </row>
    <row r="13196" spans="1:8" ht="15" customHeight="1" x14ac:dyDescent="0.2">
      <c r="A13196" s="733">
        <v>44837</v>
      </c>
      <c r="B13196" s="40" t="s">
        <v>2932</v>
      </c>
      <c r="C13196" s="75" t="s">
        <v>3144</v>
      </c>
      <c r="D13196" s="790" t="s">
        <v>3055</v>
      </c>
      <c r="E13196" s="703">
        <v>3820</v>
      </c>
      <c r="F13196" s="57"/>
      <c r="G13196" s="57">
        <f t="shared" si="212"/>
        <v>-3820</v>
      </c>
      <c r="H13196" s="704" t="s">
        <v>8390</v>
      </c>
    </row>
    <row r="13197" spans="1:8" ht="15" customHeight="1" x14ac:dyDescent="0.2">
      <c r="A13197" s="733">
        <v>44837</v>
      </c>
      <c r="B13197" s="40" t="s">
        <v>25</v>
      </c>
      <c r="C13197" s="75" t="s">
        <v>8148</v>
      </c>
      <c r="D13197" s="790" t="s">
        <v>8439</v>
      </c>
      <c r="E13197" s="703">
        <v>490</v>
      </c>
      <c r="F13197" s="57"/>
      <c r="G13197" s="57">
        <f t="shared" si="212"/>
        <v>-490</v>
      </c>
      <c r="H13197" s="704" t="s">
        <v>8390</v>
      </c>
    </row>
    <row r="13198" spans="1:8" ht="15" customHeight="1" x14ac:dyDescent="0.2">
      <c r="A13198" s="733">
        <v>44837</v>
      </c>
      <c r="B13198" s="40" t="s">
        <v>16</v>
      </c>
      <c r="C13198" s="75" t="s">
        <v>8148</v>
      </c>
      <c r="D13198" s="790" t="s">
        <v>8439</v>
      </c>
      <c r="E13198" s="703">
        <v>300</v>
      </c>
      <c r="F13198" s="57"/>
      <c r="G13198" s="57">
        <f t="shared" si="212"/>
        <v>-300</v>
      </c>
      <c r="H13198" s="704" t="s">
        <v>8390</v>
      </c>
    </row>
    <row r="13199" spans="1:8" ht="15" customHeight="1" x14ac:dyDescent="0.2">
      <c r="A13199" s="733">
        <v>44837</v>
      </c>
      <c r="B13199" s="40" t="s">
        <v>2932</v>
      </c>
      <c r="C13199" s="75" t="s">
        <v>391</v>
      </c>
      <c r="D13199" s="790" t="s">
        <v>8440</v>
      </c>
      <c r="E13199" s="703">
        <v>1000</v>
      </c>
      <c r="F13199" s="57"/>
      <c r="G13199" s="57">
        <f t="shared" si="212"/>
        <v>-1000</v>
      </c>
      <c r="H13199" s="704" t="s">
        <v>8390</v>
      </c>
    </row>
    <row r="13200" spans="1:8" ht="15" customHeight="1" x14ac:dyDescent="0.2">
      <c r="A13200" s="733">
        <v>44837</v>
      </c>
      <c r="B13200" s="40" t="s">
        <v>7919</v>
      </c>
      <c r="C13200" s="75" t="s">
        <v>391</v>
      </c>
      <c r="D13200" s="790" t="s">
        <v>2107</v>
      </c>
      <c r="E13200" s="703">
        <v>1000</v>
      </c>
      <c r="F13200" s="57"/>
      <c r="G13200" s="57">
        <f t="shared" si="212"/>
        <v>-1000</v>
      </c>
      <c r="H13200" s="704" t="s">
        <v>8390</v>
      </c>
    </row>
    <row r="13201" spans="1:8" ht="15" customHeight="1" x14ac:dyDescent="0.2">
      <c r="A13201" s="733">
        <v>44838</v>
      </c>
      <c r="B13201" s="40" t="s">
        <v>8337</v>
      </c>
      <c r="C13201" s="75" t="s">
        <v>789</v>
      </c>
      <c r="D13201" s="790"/>
      <c r="E13201" s="703">
        <v>440</v>
      </c>
      <c r="F13201" s="57"/>
      <c r="G13201" s="57">
        <f t="shared" si="212"/>
        <v>-440</v>
      </c>
      <c r="H13201" s="704" t="s">
        <v>8390</v>
      </c>
    </row>
    <row r="13202" spans="1:8" ht="15" customHeight="1" x14ac:dyDescent="0.2">
      <c r="A13202" s="733">
        <v>44838</v>
      </c>
      <c r="B13202" s="40" t="s">
        <v>8041</v>
      </c>
      <c r="C13202" s="75" t="s">
        <v>789</v>
      </c>
      <c r="D13202" s="790"/>
      <c r="E13202" s="703">
        <v>1920</v>
      </c>
      <c r="F13202" s="57"/>
      <c r="G13202" s="57">
        <f t="shared" si="212"/>
        <v>-1920</v>
      </c>
      <c r="H13202" s="704" t="s">
        <v>8390</v>
      </c>
    </row>
    <row r="13203" spans="1:8" ht="15" customHeight="1" x14ac:dyDescent="0.2">
      <c r="A13203" s="733">
        <v>44838</v>
      </c>
      <c r="B13203" s="40" t="s">
        <v>8041</v>
      </c>
      <c r="C13203" s="75" t="s">
        <v>8249</v>
      </c>
      <c r="D13203" s="790" t="s">
        <v>8409</v>
      </c>
      <c r="E13203" s="703">
        <v>40000</v>
      </c>
      <c r="F13203" s="57"/>
      <c r="G13203" s="57">
        <f t="shared" si="212"/>
        <v>-40000</v>
      </c>
      <c r="H13203" s="704" t="s">
        <v>8390</v>
      </c>
    </row>
    <row r="13204" spans="1:8" ht="15" customHeight="1" x14ac:dyDescent="0.2">
      <c r="A13204" s="733">
        <v>44838</v>
      </c>
      <c r="B13204" s="40" t="s">
        <v>8041</v>
      </c>
      <c r="C13204" s="416" t="s">
        <v>6248</v>
      </c>
      <c r="D13204" s="918" t="s">
        <v>369</v>
      </c>
      <c r="E13204" s="736">
        <v>11000</v>
      </c>
      <c r="F13204" s="57"/>
      <c r="G13204" s="57">
        <f t="shared" si="212"/>
        <v>-11000</v>
      </c>
      <c r="H13204" s="704" t="s">
        <v>8390</v>
      </c>
    </row>
    <row r="13205" spans="1:8" ht="15" customHeight="1" x14ac:dyDescent="0.2">
      <c r="A13205" s="733">
        <v>44839</v>
      </c>
      <c r="B13205" s="40" t="s">
        <v>8337</v>
      </c>
      <c r="C13205" s="75" t="s">
        <v>789</v>
      </c>
      <c r="D13205" s="790"/>
      <c r="E13205" s="703">
        <v>170</v>
      </c>
      <c r="F13205" s="57"/>
      <c r="G13205" s="57">
        <f t="shared" si="212"/>
        <v>-170</v>
      </c>
      <c r="H13205" s="704" t="s">
        <v>8390</v>
      </c>
    </row>
    <row r="13206" spans="1:8" ht="15" customHeight="1" x14ac:dyDescent="0.2">
      <c r="A13206" s="733">
        <v>44839</v>
      </c>
      <c r="B13206" s="40" t="s">
        <v>6506</v>
      </c>
      <c r="C13206" s="75" t="s">
        <v>789</v>
      </c>
      <c r="D13206" s="790"/>
      <c r="E13206" s="703">
        <v>150</v>
      </c>
      <c r="F13206" s="57"/>
      <c r="G13206" s="57">
        <f t="shared" si="212"/>
        <v>-150</v>
      </c>
      <c r="H13206" s="704" t="s">
        <v>8390</v>
      </c>
    </row>
    <row r="13207" spans="1:8" ht="15" customHeight="1" x14ac:dyDescent="0.2">
      <c r="A13207" s="733">
        <v>44839</v>
      </c>
      <c r="B13207" s="40" t="s">
        <v>7919</v>
      </c>
      <c r="C13207" s="75" t="s">
        <v>3144</v>
      </c>
      <c r="D13207" s="790" t="s">
        <v>8412</v>
      </c>
      <c r="E13207" s="703">
        <v>7000</v>
      </c>
      <c r="F13207" s="57"/>
      <c r="G13207" s="57">
        <f t="shared" si="212"/>
        <v>-7000</v>
      </c>
      <c r="H13207" s="704" t="s">
        <v>8390</v>
      </c>
    </row>
    <row r="13208" spans="1:8" ht="15" customHeight="1" x14ac:dyDescent="0.2">
      <c r="A13208" s="733">
        <v>44839</v>
      </c>
      <c r="B13208" s="40" t="s">
        <v>8337</v>
      </c>
      <c r="C13208" s="75" t="s">
        <v>7925</v>
      </c>
      <c r="D13208" s="790" t="s">
        <v>8413</v>
      </c>
      <c r="E13208" s="703">
        <v>36000</v>
      </c>
      <c r="F13208" s="57"/>
      <c r="G13208" s="57">
        <f t="shared" si="212"/>
        <v>-36000</v>
      </c>
      <c r="H13208" s="704" t="s">
        <v>8390</v>
      </c>
    </row>
    <row r="13209" spans="1:8" ht="15" customHeight="1" x14ac:dyDescent="0.2">
      <c r="A13209" s="733">
        <v>44839</v>
      </c>
      <c r="B13209" s="40" t="s">
        <v>1399</v>
      </c>
      <c r="C13209" s="75" t="s">
        <v>7857</v>
      </c>
      <c r="D13209" s="790" t="s">
        <v>369</v>
      </c>
      <c r="E13209" s="703">
        <v>2000</v>
      </c>
      <c r="F13209" s="57"/>
      <c r="G13209" s="57">
        <f t="shared" si="212"/>
        <v>-2000</v>
      </c>
      <c r="H13209" s="704" t="s">
        <v>8390</v>
      </c>
    </row>
    <row r="13210" spans="1:8" ht="15" customHeight="1" x14ac:dyDescent="0.2">
      <c r="A13210" s="733">
        <v>44839</v>
      </c>
      <c r="B13210" s="40" t="s">
        <v>7919</v>
      </c>
      <c r="C13210" s="75" t="s">
        <v>550</v>
      </c>
      <c r="D13210" s="790" t="s">
        <v>2107</v>
      </c>
      <c r="E13210" s="703">
        <v>5000</v>
      </c>
      <c r="F13210" s="57"/>
      <c r="G13210" s="57">
        <f t="shared" si="212"/>
        <v>-5000</v>
      </c>
      <c r="H13210" s="704" t="s">
        <v>8390</v>
      </c>
    </row>
    <row r="13211" spans="1:8" ht="15" customHeight="1" x14ac:dyDescent="0.2">
      <c r="A13211" s="733">
        <v>44839</v>
      </c>
      <c r="B13211" s="40" t="s">
        <v>8041</v>
      </c>
      <c r="C13211" s="75" t="s">
        <v>5740</v>
      </c>
      <c r="D13211" s="790" t="s">
        <v>8441</v>
      </c>
      <c r="E13211" s="703">
        <v>500</v>
      </c>
      <c r="F13211" s="57"/>
      <c r="G13211" s="57">
        <f t="shared" si="212"/>
        <v>-500</v>
      </c>
      <c r="H13211" s="704" t="s">
        <v>8390</v>
      </c>
    </row>
    <row r="13212" spans="1:8" ht="15" customHeight="1" x14ac:dyDescent="0.2">
      <c r="A13212" s="733">
        <v>44839</v>
      </c>
      <c r="B13212" s="40" t="s">
        <v>16</v>
      </c>
      <c r="C13212" s="75" t="s">
        <v>103</v>
      </c>
      <c r="D13212" s="790" t="s">
        <v>8442</v>
      </c>
      <c r="E13212" s="703">
        <v>3660</v>
      </c>
      <c r="F13212" s="57"/>
      <c r="G13212" s="57">
        <f t="shared" si="212"/>
        <v>-3660</v>
      </c>
      <c r="H13212" s="704" t="s">
        <v>8390</v>
      </c>
    </row>
    <row r="13213" spans="1:8" ht="15" customHeight="1" x14ac:dyDescent="0.2">
      <c r="A13213" s="733">
        <v>44839</v>
      </c>
      <c r="B13213" s="40" t="s">
        <v>8041</v>
      </c>
      <c r="C13213" s="75" t="s">
        <v>391</v>
      </c>
      <c r="D13213" s="790" t="s">
        <v>8515</v>
      </c>
      <c r="E13213" s="703">
        <v>1500</v>
      </c>
      <c r="F13213" s="57"/>
      <c r="G13213" s="57">
        <f t="shared" si="212"/>
        <v>-1500</v>
      </c>
      <c r="H13213" s="704" t="s">
        <v>8390</v>
      </c>
    </row>
    <row r="13214" spans="1:8" ht="15" customHeight="1" x14ac:dyDescent="0.2">
      <c r="A13214" s="733">
        <v>44839</v>
      </c>
      <c r="B13214" s="40" t="s">
        <v>2932</v>
      </c>
      <c r="C13214" s="75" t="s">
        <v>285</v>
      </c>
      <c r="D13214" s="790" t="s">
        <v>8444</v>
      </c>
      <c r="E13214" s="703">
        <v>820</v>
      </c>
      <c r="F13214" s="57"/>
      <c r="G13214" s="57">
        <f t="shared" si="212"/>
        <v>-820</v>
      </c>
      <c r="H13214" s="704" t="s">
        <v>8390</v>
      </c>
    </row>
    <row r="13215" spans="1:8" ht="15" customHeight="1" x14ac:dyDescent="0.2">
      <c r="A13215" s="733">
        <v>44839</v>
      </c>
      <c r="B13215" s="40" t="s">
        <v>16</v>
      </c>
      <c r="C13215" s="75" t="s">
        <v>103</v>
      </c>
      <c r="D13215" s="790" t="s">
        <v>8153</v>
      </c>
      <c r="E13215" s="703">
        <v>1000</v>
      </c>
      <c r="F13215" s="57"/>
      <c r="G13215" s="57">
        <f t="shared" si="212"/>
        <v>-1000</v>
      </c>
      <c r="H13215" s="704" t="s">
        <v>8390</v>
      </c>
    </row>
    <row r="13216" spans="1:8" ht="15" customHeight="1" x14ac:dyDescent="0.2">
      <c r="A13216" s="733">
        <v>44839</v>
      </c>
      <c r="B13216" s="40" t="s">
        <v>82</v>
      </c>
      <c r="C13216" s="75" t="s">
        <v>285</v>
      </c>
      <c r="D13216" s="790" t="s">
        <v>8445</v>
      </c>
      <c r="E13216" s="703">
        <v>250</v>
      </c>
      <c r="F13216" s="57"/>
      <c r="G13216" s="57">
        <f t="shared" si="212"/>
        <v>-250</v>
      </c>
      <c r="H13216" s="704" t="s">
        <v>8390</v>
      </c>
    </row>
    <row r="13217" spans="1:8" ht="15" customHeight="1" x14ac:dyDescent="0.2">
      <c r="A13217" s="733">
        <v>44839</v>
      </c>
      <c r="B13217" s="40" t="s">
        <v>8041</v>
      </c>
      <c r="C13217" s="75" t="s">
        <v>285</v>
      </c>
      <c r="D13217" s="790" t="s">
        <v>8446</v>
      </c>
      <c r="E13217" s="703">
        <v>750</v>
      </c>
      <c r="F13217" s="57"/>
      <c r="G13217" s="57">
        <f t="shared" si="212"/>
        <v>-750</v>
      </c>
      <c r="H13217" s="704" t="s">
        <v>8390</v>
      </c>
    </row>
    <row r="13218" spans="1:8" ht="15" customHeight="1" x14ac:dyDescent="0.2">
      <c r="A13218" s="733">
        <v>44839</v>
      </c>
      <c r="B13218" s="40" t="s">
        <v>8337</v>
      </c>
      <c r="C13218" s="75" t="s">
        <v>391</v>
      </c>
      <c r="D13218" s="790" t="s">
        <v>8443</v>
      </c>
      <c r="E13218" s="703">
        <v>10000</v>
      </c>
      <c r="F13218" s="57"/>
      <c r="G13218" s="57">
        <f t="shared" si="212"/>
        <v>-10000</v>
      </c>
      <c r="H13218" s="704" t="s">
        <v>8390</v>
      </c>
    </row>
    <row r="13219" spans="1:8" ht="15" x14ac:dyDescent="0.2">
      <c r="A13219" s="733">
        <v>44840</v>
      </c>
      <c r="B13219" s="40" t="s">
        <v>2932</v>
      </c>
      <c r="C13219" s="75" t="s">
        <v>8158</v>
      </c>
      <c r="D13219" s="790" t="s">
        <v>7938</v>
      </c>
      <c r="E13219" s="703">
        <v>3000</v>
      </c>
      <c r="F13219" s="57"/>
      <c r="G13219" s="57">
        <f t="shared" si="212"/>
        <v>-3000</v>
      </c>
      <c r="H13219" s="704" t="s">
        <v>8390</v>
      </c>
    </row>
    <row r="13220" spans="1:8" ht="15" x14ac:dyDescent="0.2">
      <c r="A13220" s="733">
        <v>44840</v>
      </c>
      <c r="B13220" s="40" t="s">
        <v>25</v>
      </c>
      <c r="C13220" s="75" t="s">
        <v>2427</v>
      </c>
      <c r="D13220" s="790" t="s">
        <v>8414</v>
      </c>
      <c r="E13220" s="703">
        <v>51000</v>
      </c>
      <c r="F13220" s="57"/>
      <c r="G13220" s="57">
        <f t="shared" si="212"/>
        <v>-51000</v>
      </c>
      <c r="H13220" s="704" t="s">
        <v>8390</v>
      </c>
    </row>
    <row r="13221" spans="1:8" ht="15" x14ac:dyDescent="0.2">
      <c r="A13221" s="733">
        <v>44840</v>
      </c>
      <c r="B13221" s="40" t="s">
        <v>16</v>
      </c>
      <c r="C13221" s="75" t="s">
        <v>1494</v>
      </c>
      <c r="D13221" s="790"/>
      <c r="E13221" s="703">
        <v>1500</v>
      </c>
      <c r="F13221" s="57"/>
      <c r="G13221" s="57">
        <f t="shared" si="212"/>
        <v>-1500</v>
      </c>
      <c r="H13221" s="704" t="s">
        <v>8390</v>
      </c>
    </row>
    <row r="13222" spans="1:8" ht="15" x14ac:dyDescent="0.2">
      <c r="A13222" s="733">
        <v>44840</v>
      </c>
      <c r="B13222" s="40" t="s">
        <v>8075</v>
      </c>
      <c r="C13222" s="75" t="s">
        <v>3144</v>
      </c>
      <c r="D13222" s="790" t="s">
        <v>8415</v>
      </c>
      <c r="E13222" s="703">
        <v>19350</v>
      </c>
      <c r="F13222" s="57"/>
      <c r="G13222" s="57">
        <f t="shared" si="212"/>
        <v>-19350</v>
      </c>
      <c r="H13222" s="704" t="s">
        <v>8390</v>
      </c>
    </row>
    <row r="13223" spans="1:8" ht="15" x14ac:dyDescent="0.2">
      <c r="A13223" s="733">
        <v>44840</v>
      </c>
      <c r="B13223" s="40" t="s">
        <v>8075</v>
      </c>
      <c r="C13223" s="75" t="s">
        <v>3144</v>
      </c>
      <c r="D13223" s="790" t="s">
        <v>8416</v>
      </c>
      <c r="E13223" s="703">
        <v>44184</v>
      </c>
      <c r="F13223" s="57"/>
      <c r="G13223" s="57">
        <f t="shared" si="212"/>
        <v>-44184</v>
      </c>
      <c r="H13223" s="704" t="s">
        <v>8390</v>
      </c>
    </row>
    <row r="13224" spans="1:8" ht="15" x14ac:dyDescent="0.2">
      <c r="A13224" s="733">
        <v>44841</v>
      </c>
      <c r="B13224" s="40" t="s">
        <v>7919</v>
      </c>
      <c r="C13224" s="75" t="s">
        <v>6965</v>
      </c>
      <c r="D13224" s="790" t="s">
        <v>8418</v>
      </c>
      <c r="E13224" s="703">
        <v>10000</v>
      </c>
      <c r="F13224" s="57"/>
      <c r="G13224" s="57">
        <f t="shared" si="212"/>
        <v>-10000</v>
      </c>
      <c r="H13224" s="704" t="s">
        <v>8390</v>
      </c>
    </row>
    <row r="13225" spans="1:8" ht="15" x14ac:dyDescent="0.2">
      <c r="A13225" s="733">
        <v>44841</v>
      </c>
      <c r="B13225" s="40" t="s">
        <v>8041</v>
      </c>
      <c r="C13225" s="75" t="s">
        <v>3144</v>
      </c>
      <c r="D13225" s="790" t="s">
        <v>8419</v>
      </c>
      <c r="E13225" s="703">
        <v>10000</v>
      </c>
      <c r="F13225" s="57"/>
      <c r="G13225" s="57">
        <f t="shared" si="212"/>
        <v>-10000</v>
      </c>
      <c r="H13225" s="704" t="s">
        <v>8390</v>
      </c>
    </row>
    <row r="13226" spans="1:8" ht="15" x14ac:dyDescent="0.2">
      <c r="A13226" s="733">
        <v>44841</v>
      </c>
      <c r="B13226" s="40" t="s">
        <v>7919</v>
      </c>
      <c r="C13226" s="75" t="s">
        <v>285</v>
      </c>
      <c r="D13226" s="790" t="s">
        <v>7975</v>
      </c>
      <c r="E13226" s="703">
        <v>500</v>
      </c>
      <c r="F13226" s="57"/>
      <c r="G13226" s="57">
        <f t="shared" si="212"/>
        <v>-500</v>
      </c>
      <c r="H13226" s="704" t="s">
        <v>8390</v>
      </c>
    </row>
    <row r="13227" spans="1:8" ht="15" x14ac:dyDescent="0.2">
      <c r="A13227" s="733">
        <v>44841</v>
      </c>
      <c r="B13227" s="40" t="s">
        <v>8337</v>
      </c>
      <c r="C13227" s="75" t="s">
        <v>391</v>
      </c>
      <c r="D13227" s="790" t="s">
        <v>8447</v>
      </c>
      <c r="E13227" s="703">
        <v>850</v>
      </c>
      <c r="F13227" s="57"/>
      <c r="G13227" s="57">
        <f t="shared" si="212"/>
        <v>-850</v>
      </c>
      <c r="H13227" s="704" t="s">
        <v>8390</v>
      </c>
    </row>
    <row r="13228" spans="1:8" ht="15" x14ac:dyDescent="0.2">
      <c r="A13228" s="733">
        <v>44842</v>
      </c>
      <c r="B13228" s="40" t="s">
        <v>8041</v>
      </c>
      <c r="C13228" s="75" t="s">
        <v>4875</v>
      </c>
      <c r="D13228" s="790" t="s">
        <v>8417</v>
      </c>
      <c r="E13228" s="703">
        <v>2000</v>
      </c>
      <c r="F13228" s="57"/>
      <c r="G13228" s="57">
        <f t="shared" si="212"/>
        <v>-2000</v>
      </c>
      <c r="H13228" s="704" t="s">
        <v>8390</v>
      </c>
    </row>
    <row r="13229" spans="1:8" ht="15" x14ac:dyDescent="0.2">
      <c r="A13229" s="733">
        <v>44842</v>
      </c>
      <c r="B13229" s="40" t="s">
        <v>3945</v>
      </c>
      <c r="C13229" s="75" t="s">
        <v>3144</v>
      </c>
      <c r="D13229" s="790" t="s">
        <v>8459</v>
      </c>
      <c r="E13229" s="703">
        <v>10000</v>
      </c>
      <c r="F13229" s="57"/>
      <c r="G13229" s="57">
        <f t="shared" si="212"/>
        <v>-10000</v>
      </c>
      <c r="H13229" s="704" t="s">
        <v>8390</v>
      </c>
    </row>
    <row r="13230" spans="1:8" ht="15" x14ac:dyDescent="0.2">
      <c r="A13230" s="733">
        <v>44842</v>
      </c>
      <c r="B13230" s="40" t="s">
        <v>8041</v>
      </c>
      <c r="C13230" s="75" t="s">
        <v>3144</v>
      </c>
      <c r="D13230" s="790" t="s">
        <v>8462</v>
      </c>
      <c r="E13230" s="703">
        <v>12000</v>
      </c>
      <c r="F13230" s="57"/>
      <c r="G13230" s="57">
        <f t="shared" si="212"/>
        <v>-12000</v>
      </c>
      <c r="H13230" s="704" t="s">
        <v>8390</v>
      </c>
    </row>
    <row r="13231" spans="1:8" ht="15" x14ac:dyDescent="0.2">
      <c r="A13231" s="733">
        <v>44842</v>
      </c>
      <c r="B13231" s="40" t="s">
        <v>8337</v>
      </c>
      <c r="C13231" s="75" t="s">
        <v>3144</v>
      </c>
      <c r="D13231" s="790" t="s">
        <v>8463</v>
      </c>
      <c r="E13231" s="703">
        <v>14500</v>
      </c>
      <c r="F13231" s="57"/>
      <c r="G13231" s="57">
        <f t="shared" si="212"/>
        <v>-14500</v>
      </c>
      <c r="H13231" s="704" t="s">
        <v>8390</v>
      </c>
    </row>
    <row r="13232" spans="1:8" ht="15" x14ac:dyDescent="0.2">
      <c r="A13232" s="733">
        <v>44842</v>
      </c>
      <c r="B13232" s="40" t="s">
        <v>2932</v>
      </c>
      <c r="C13232" s="75" t="s">
        <v>2502</v>
      </c>
      <c r="D13232" s="790" t="s">
        <v>8464</v>
      </c>
      <c r="E13232" s="703">
        <v>10000</v>
      </c>
      <c r="F13232" s="57"/>
      <c r="G13232" s="57">
        <f t="shared" si="212"/>
        <v>-10000</v>
      </c>
      <c r="H13232" s="704" t="s">
        <v>8390</v>
      </c>
    </row>
    <row r="13233" spans="1:8" ht="15" x14ac:dyDescent="0.2">
      <c r="A13233" s="733">
        <v>44842</v>
      </c>
      <c r="B13233" s="40" t="s">
        <v>7919</v>
      </c>
      <c r="C13233" s="75" t="s">
        <v>5740</v>
      </c>
      <c r="D13233" s="790" t="s">
        <v>5742</v>
      </c>
      <c r="E13233" s="703">
        <v>1000</v>
      </c>
      <c r="F13233" s="57"/>
      <c r="G13233" s="57">
        <f t="shared" si="212"/>
        <v>-1000</v>
      </c>
      <c r="H13233" s="704" t="s">
        <v>8390</v>
      </c>
    </row>
    <row r="13234" spans="1:8" ht="15" x14ac:dyDescent="0.2">
      <c r="A13234" s="733">
        <v>44842</v>
      </c>
      <c r="B13234" s="40" t="s">
        <v>16</v>
      </c>
      <c r="C13234" s="75" t="s">
        <v>103</v>
      </c>
      <c r="D13234" s="790" t="s">
        <v>8490</v>
      </c>
      <c r="E13234" s="703">
        <v>7160</v>
      </c>
      <c r="F13234" s="57"/>
      <c r="G13234" s="57">
        <f t="shared" si="212"/>
        <v>-7160</v>
      </c>
      <c r="H13234" s="704" t="s">
        <v>8390</v>
      </c>
    </row>
    <row r="13235" spans="1:8" ht="15" x14ac:dyDescent="0.2">
      <c r="A13235" s="733">
        <v>44845</v>
      </c>
      <c r="B13235" s="40" t="s">
        <v>1399</v>
      </c>
      <c r="C13235" s="75" t="s">
        <v>285</v>
      </c>
      <c r="D13235" s="790" t="s">
        <v>7590</v>
      </c>
      <c r="E13235" s="703">
        <v>100</v>
      </c>
      <c r="F13235" s="57"/>
      <c r="G13235" s="57">
        <f t="shared" si="212"/>
        <v>-100</v>
      </c>
      <c r="H13235" s="704" t="s">
        <v>8390</v>
      </c>
    </row>
    <row r="13236" spans="1:8" ht="15" x14ac:dyDescent="0.2">
      <c r="A13236" s="733">
        <v>44846</v>
      </c>
      <c r="B13236" s="40" t="s">
        <v>7919</v>
      </c>
      <c r="C13236" s="75" t="s">
        <v>3144</v>
      </c>
      <c r="D13236" s="790" t="s">
        <v>8465</v>
      </c>
      <c r="E13236" s="703">
        <v>2110</v>
      </c>
      <c r="F13236" s="57"/>
      <c r="G13236" s="57">
        <f t="shared" si="212"/>
        <v>-2110</v>
      </c>
      <c r="H13236" s="704" t="s">
        <v>8390</v>
      </c>
    </row>
    <row r="13237" spans="1:8" ht="15" x14ac:dyDescent="0.2">
      <c r="A13237" s="733">
        <v>44846</v>
      </c>
      <c r="B13237" s="40" t="s">
        <v>7655</v>
      </c>
      <c r="C13237" s="75" t="s">
        <v>3144</v>
      </c>
      <c r="D13237" s="790" t="s">
        <v>7505</v>
      </c>
      <c r="E13237" s="703">
        <v>20000</v>
      </c>
      <c r="F13237" s="57"/>
      <c r="G13237" s="57">
        <f t="shared" si="212"/>
        <v>-20000</v>
      </c>
      <c r="H13237" s="704" t="s">
        <v>8390</v>
      </c>
    </row>
    <row r="13238" spans="1:8" ht="15" x14ac:dyDescent="0.2">
      <c r="A13238" s="733">
        <v>44846</v>
      </c>
      <c r="B13238" s="40" t="s">
        <v>16</v>
      </c>
      <c r="C13238" s="75" t="s">
        <v>3144</v>
      </c>
      <c r="D13238" s="790" t="s">
        <v>8466</v>
      </c>
      <c r="E13238" s="703">
        <v>3000</v>
      </c>
      <c r="F13238" s="57"/>
      <c r="G13238" s="57">
        <f t="shared" si="212"/>
        <v>-3000</v>
      </c>
      <c r="H13238" s="704" t="s">
        <v>8390</v>
      </c>
    </row>
    <row r="13239" spans="1:8" ht="15" x14ac:dyDescent="0.2">
      <c r="A13239" s="733">
        <v>44846</v>
      </c>
      <c r="B13239" s="40" t="s">
        <v>7110</v>
      </c>
      <c r="C13239" s="75" t="s">
        <v>3144</v>
      </c>
      <c r="D13239" s="790" t="s">
        <v>7505</v>
      </c>
      <c r="E13239" s="703">
        <v>5000</v>
      </c>
      <c r="F13239" s="57"/>
      <c r="G13239" s="57">
        <f t="shared" si="212"/>
        <v>-5000</v>
      </c>
      <c r="H13239" s="704" t="s">
        <v>8390</v>
      </c>
    </row>
    <row r="13240" spans="1:8" ht="15" x14ac:dyDescent="0.2">
      <c r="A13240" s="733">
        <v>44846</v>
      </c>
      <c r="B13240" s="40" t="s">
        <v>1399</v>
      </c>
      <c r="C13240" s="75" t="s">
        <v>3144</v>
      </c>
      <c r="D13240" s="790" t="s">
        <v>7505</v>
      </c>
      <c r="E13240" s="703">
        <v>5000</v>
      </c>
      <c r="F13240" s="57"/>
      <c r="G13240" s="57">
        <f t="shared" si="212"/>
        <v>-5000</v>
      </c>
      <c r="H13240" s="704" t="s">
        <v>8390</v>
      </c>
    </row>
    <row r="13241" spans="1:8" ht="15" x14ac:dyDescent="0.2">
      <c r="A13241" s="733">
        <v>44846</v>
      </c>
      <c r="B13241" s="40" t="s">
        <v>2932</v>
      </c>
      <c r="C13241" s="75" t="s">
        <v>3144</v>
      </c>
      <c r="D13241" s="790" t="s">
        <v>7505</v>
      </c>
      <c r="E13241" s="703">
        <v>5000</v>
      </c>
      <c r="F13241" s="57"/>
      <c r="G13241" s="57">
        <f t="shared" si="212"/>
        <v>-5000</v>
      </c>
      <c r="H13241" s="704" t="s">
        <v>8390</v>
      </c>
    </row>
    <row r="13242" spans="1:8" ht="15" x14ac:dyDescent="0.2">
      <c r="A13242" s="733">
        <v>44846</v>
      </c>
      <c r="B13242" s="40" t="s">
        <v>37</v>
      </c>
      <c r="C13242" s="75" t="s">
        <v>3144</v>
      </c>
      <c r="D13242" s="790" t="s">
        <v>7505</v>
      </c>
      <c r="E13242" s="703">
        <v>4000</v>
      </c>
      <c r="F13242" s="57"/>
      <c r="G13242" s="57">
        <f t="shared" si="212"/>
        <v>-4000</v>
      </c>
      <c r="H13242" s="704" t="s">
        <v>8390</v>
      </c>
    </row>
    <row r="13243" spans="1:8" ht="15" x14ac:dyDescent="0.2">
      <c r="A13243" s="733">
        <v>44846</v>
      </c>
      <c r="B13243" s="40" t="s">
        <v>4552</v>
      </c>
      <c r="C13243" s="75" t="s">
        <v>3144</v>
      </c>
      <c r="D13243" s="790" t="s">
        <v>7505</v>
      </c>
      <c r="E13243" s="703">
        <v>2000</v>
      </c>
      <c r="F13243" s="57"/>
      <c r="G13243" s="57">
        <f t="shared" si="212"/>
        <v>-2000</v>
      </c>
      <c r="H13243" s="704" t="s">
        <v>8390</v>
      </c>
    </row>
    <row r="13244" spans="1:8" ht="15" customHeight="1" x14ac:dyDescent="0.2">
      <c r="A13244" s="733">
        <v>44846</v>
      </c>
      <c r="B13244" s="40" t="s">
        <v>7919</v>
      </c>
      <c r="C13244" s="75" t="s">
        <v>8186</v>
      </c>
      <c r="D13244" s="790" t="s">
        <v>8480</v>
      </c>
      <c r="E13244" s="703">
        <v>50000</v>
      </c>
      <c r="F13244" s="57"/>
      <c r="G13244" s="57">
        <f t="shared" si="212"/>
        <v>-50000</v>
      </c>
      <c r="H13244" s="704" t="s">
        <v>8390</v>
      </c>
    </row>
    <row r="13245" spans="1:8" ht="15" x14ac:dyDescent="0.2">
      <c r="A13245" s="733">
        <v>44846</v>
      </c>
      <c r="B13245" s="40" t="s">
        <v>16</v>
      </c>
      <c r="C13245" s="75" t="s">
        <v>103</v>
      </c>
      <c r="D13245" s="790" t="s">
        <v>8490</v>
      </c>
      <c r="E13245" s="703">
        <v>2625</v>
      </c>
      <c r="F13245" s="57"/>
      <c r="G13245" s="57">
        <f t="shared" si="212"/>
        <v>-2625</v>
      </c>
      <c r="H13245" s="704" t="s">
        <v>8390</v>
      </c>
    </row>
    <row r="13246" spans="1:8" ht="15" x14ac:dyDescent="0.2">
      <c r="A13246" s="733">
        <v>44846</v>
      </c>
      <c r="B13246" s="40" t="s">
        <v>7919</v>
      </c>
      <c r="C13246" s="75" t="s">
        <v>391</v>
      </c>
      <c r="D13246" s="790" t="s">
        <v>8511</v>
      </c>
      <c r="E13246" s="703">
        <v>1000</v>
      </c>
      <c r="F13246" s="57"/>
      <c r="G13246" s="57">
        <f t="shared" si="212"/>
        <v>-1000</v>
      </c>
      <c r="H13246" s="704" t="s">
        <v>8390</v>
      </c>
    </row>
    <row r="13247" spans="1:8" ht="15" x14ac:dyDescent="0.2">
      <c r="A13247" s="733">
        <v>44847</v>
      </c>
      <c r="B13247" s="40" t="s">
        <v>16</v>
      </c>
      <c r="C13247" s="75" t="s">
        <v>3363</v>
      </c>
      <c r="D13247" s="790"/>
      <c r="E13247" s="703">
        <v>5210</v>
      </c>
      <c r="F13247" s="57"/>
      <c r="G13247" s="57">
        <f t="shared" si="212"/>
        <v>-5210</v>
      </c>
      <c r="H13247" s="704" t="s">
        <v>8390</v>
      </c>
    </row>
    <row r="13248" spans="1:8" ht="15" x14ac:dyDescent="0.2">
      <c r="A13248" s="733">
        <v>44847</v>
      </c>
      <c r="B13248" s="40" t="s">
        <v>7919</v>
      </c>
      <c r="C13248" s="75" t="s">
        <v>8035</v>
      </c>
      <c r="D13248" s="790" t="s">
        <v>8481</v>
      </c>
      <c r="E13248" s="703">
        <v>50000</v>
      </c>
      <c r="F13248" s="57"/>
      <c r="G13248" s="57">
        <f t="shared" si="212"/>
        <v>-50000</v>
      </c>
      <c r="H13248" s="704" t="s">
        <v>8390</v>
      </c>
    </row>
    <row r="13249" spans="1:8" ht="15" x14ac:dyDescent="0.2">
      <c r="A13249" s="733">
        <v>44847</v>
      </c>
      <c r="B13249" s="40" t="s">
        <v>25</v>
      </c>
      <c r="C13249" s="75" t="s">
        <v>8148</v>
      </c>
      <c r="D13249" s="790" t="s">
        <v>8491</v>
      </c>
      <c r="E13249" s="703">
        <v>6010</v>
      </c>
      <c r="F13249" s="57"/>
      <c r="G13249" s="57">
        <f t="shared" si="212"/>
        <v>-6010</v>
      </c>
      <c r="H13249" s="704" t="s">
        <v>8390</v>
      </c>
    </row>
    <row r="13250" spans="1:8" ht="15" x14ac:dyDescent="0.2">
      <c r="A13250" s="733">
        <v>44847</v>
      </c>
      <c r="B13250" s="40" t="s">
        <v>16</v>
      </c>
      <c r="C13250" s="75" t="s">
        <v>8148</v>
      </c>
      <c r="D13250" s="790" t="s">
        <v>8491</v>
      </c>
      <c r="E13250" s="703">
        <v>2370</v>
      </c>
      <c r="F13250" s="57"/>
      <c r="G13250" s="57">
        <f t="shared" si="212"/>
        <v>-2370</v>
      </c>
      <c r="H13250" s="704" t="s">
        <v>8390</v>
      </c>
    </row>
    <row r="13251" spans="1:8" ht="15" x14ac:dyDescent="0.2">
      <c r="A13251" s="733">
        <v>44847</v>
      </c>
      <c r="B13251" s="40" t="s">
        <v>16</v>
      </c>
      <c r="C13251" s="75" t="s">
        <v>6052</v>
      </c>
      <c r="D13251" s="790" t="s">
        <v>8482</v>
      </c>
      <c r="E13251" s="703">
        <v>6500</v>
      </c>
      <c r="F13251" s="57"/>
      <c r="G13251" s="57">
        <f t="shared" si="212"/>
        <v>-6500</v>
      </c>
      <c r="H13251" s="704" t="s">
        <v>8390</v>
      </c>
    </row>
    <row r="13252" spans="1:8" ht="15" x14ac:dyDescent="0.2">
      <c r="A13252" s="733">
        <v>44847</v>
      </c>
      <c r="B13252" s="40" t="s">
        <v>7919</v>
      </c>
      <c r="C13252" s="75" t="s">
        <v>3144</v>
      </c>
      <c r="D13252" s="790" t="s">
        <v>8195</v>
      </c>
      <c r="E13252" s="703">
        <v>44000</v>
      </c>
      <c r="F13252" s="57"/>
      <c r="G13252" s="57">
        <f t="shared" si="212"/>
        <v>-44000</v>
      </c>
      <c r="H13252" s="704" t="s">
        <v>8390</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8390</v>
      </c>
    </row>
    <row r="13254" spans="1:8" ht="15" x14ac:dyDescent="0.2">
      <c r="A13254" s="733">
        <v>44848</v>
      </c>
      <c r="B13254" s="40" t="s">
        <v>2932</v>
      </c>
      <c r="C13254" s="75" t="s">
        <v>2502</v>
      </c>
      <c r="D13254" s="790" t="s">
        <v>8489</v>
      </c>
      <c r="E13254" s="703">
        <v>16100</v>
      </c>
      <c r="F13254" s="57"/>
      <c r="G13254" s="57">
        <f t="shared" si="213"/>
        <v>-16100</v>
      </c>
      <c r="H13254" s="704" t="s">
        <v>8390</v>
      </c>
    </row>
    <row r="13255" spans="1:8" ht="15" x14ac:dyDescent="0.2">
      <c r="A13255" s="733">
        <v>44848</v>
      </c>
      <c r="B13255" s="40" t="s">
        <v>16</v>
      </c>
      <c r="C13255" s="75" t="s">
        <v>103</v>
      </c>
      <c r="D13255" s="790" t="s">
        <v>8492</v>
      </c>
      <c r="E13255" s="703">
        <v>800</v>
      </c>
      <c r="F13255" s="57"/>
      <c r="G13255" s="57">
        <f t="shared" si="213"/>
        <v>-800</v>
      </c>
      <c r="H13255" s="704" t="s">
        <v>8390</v>
      </c>
    </row>
    <row r="13256" spans="1:8" ht="15" x14ac:dyDescent="0.2">
      <c r="A13256" s="733">
        <v>44848</v>
      </c>
      <c r="B13256" s="40" t="s">
        <v>7919</v>
      </c>
      <c r="C13256" s="75" t="s">
        <v>285</v>
      </c>
      <c r="D13256" s="790" t="s">
        <v>8483</v>
      </c>
      <c r="E13256" s="703">
        <v>700</v>
      </c>
      <c r="F13256" s="57"/>
      <c r="G13256" s="57">
        <f t="shared" si="213"/>
        <v>-700</v>
      </c>
      <c r="H13256" s="704" t="s">
        <v>8390</v>
      </c>
    </row>
    <row r="13257" spans="1:8" ht="15" x14ac:dyDescent="0.2">
      <c r="A13257" s="733">
        <v>44848</v>
      </c>
      <c r="B13257" s="40" t="s">
        <v>6951</v>
      </c>
      <c r="C13257" s="75" t="s">
        <v>391</v>
      </c>
      <c r="D13257" s="790" t="s">
        <v>8484</v>
      </c>
      <c r="E13257" s="703">
        <v>5000</v>
      </c>
      <c r="F13257" s="57"/>
      <c r="G13257" s="57">
        <f t="shared" si="213"/>
        <v>-5000</v>
      </c>
      <c r="H13257" s="704" t="s">
        <v>8390</v>
      </c>
    </row>
    <row r="13258" spans="1:8" ht="15" customHeight="1" x14ac:dyDescent="0.2">
      <c r="A13258" s="733">
        <v>44848</v>
      </c>
      <c r="B13258" s="40" t="s">
        <v>7919</v>
      </c>
      <c r="C13258" s="75" t="s">
        <v>6965</v>
      </c>
      <c r="D13258" s="790" t="s">
        <v>8485</v>
      </c>
      <c r="E13258" s="703">
        <v>7000</v>
      </c>
      <c r="F13258" s="57"/>
      <c r="G13258" s="57">
        <f t="shared" si="213"/>
        <v>-7000</v>
      </c>
      <c r="H13258" s="704" t="s">
        <v>8390</v>
      </c>
    </row>
    <row r="13259" spans="1:8" ht="15" customHeight="1" x14ac:dyDescent="0.2">
      <c r="A13259" s="733">
        <v>44848</v>
      </c>
      <c r="B13259" s="40" t="s">
        <v>3945</v>
      </c>
      <c r="C13259" s="75" t="s">
        <v>7775</v>
      </c>
      <c r="D13259" s="790" t="s">
        <v>8486</v>
      </c>
      <c r="E13259" s="703">
        <v>5000</v>
      </c>
      <c r="F13259" s="57"/>
      <c r="G13259" s="57">
        <f t="shared" si="213"/>
        <v>-5000</v>
      </c>
      <c r="H13259" s="704" t="s">
        <v>8390</v>
      </c>
    </row>
    <row r="13260" spans="1:8" ht="15" customHeight="1" x14ac:dyDescent="0.2">
      <c r="A13260" s="733">
        <v>44848</v>
      </c>
      <c r="B13260" s="40" t="s">
        <v>8041</v>
      </c>
      <c r="C13260" s="75" t="s">
        <v>4875</v>
      </c>
      <c r="D13260" s="790" t="s">
        <v>8374</v>
      </c>
      <c r="E13260" s="703">
        <v>4500</v>
      </c>
      <c r="F13260" s="57"/>
      <c r="G13260" s="57">
        <f t="shared" si="213"/>
        <v>-4500</v>
      </c>
      <c r="H13260" s="704" t="s">
        <v>8390</v>
      </c>
    </row>
    <row r="13261" spans="1:8" ht="15" x14ac:dyDescent="0.2">
      <c r="A13261" s="733">
        <v>44849</v>
      </c>
      <c r="B13261" s="40" t="s">
        <v>7919</v>
      </c>
      <c r="C13261" s="75" t="s">
        <v>3144</v>
      </c>
      <c r="D13261" s="790" t="s">
        <v>8487</v>
      </c>
      <c r="E13261" s="703">
        <v>60300</v>
      </c>
      <c r="F13261" s="57"/>
      <c r="G13261" s="57">
        <f t="shared" si="213"/>
        <v>-60300</v>
      </c>
      <c r="H13261" s="704" t="s">
        <v>8390</v>
      </c>
    </row>
    <row r="13262" spans="1:8" ht="15" x14ac:dyDescent="0.2">
      <c r="A13262" s="733">
        <v>44849</v>
      </c>
      <c r="B13262" s="40" t="s">
        <v>16</v>
      </c>
      <c r="C13262" s="75" t="s">
        <v>103</v>
      </c>
      <c r="D13262" s="790" t="s">
        <v>8490</v>
      </c>
      <c r="E13262" s="703">
        <v>5855</v>
      </c>
      <c r="F13262" s="57"/>
      <c r="G13262" s="57">
        <f t="shared" si="213"/>
        <v>-5855</v>
      </c>
      <c r="H13262" s="704" t="s">
        <v>8390</v>
      </c>
    </row>
    <row r="13263" spans="1:8" ht="15" x14ac:dyDescent="0.2">
      <c r="A13263" s="733">
        <v>44849</v>
      </c>
      <c r="B13263" s="40" t="s">
        <v>25</v>
      </c>
      <c r="C13263" s="75" t="s">
        <v>391</v>
      </c>
      <c r="D13263" s="790" t="s">
        <v>8494</v>
      </c>
      <c r="E13263" s="703">
        <v>4000</v>
      </c>
      <c r="F13263" s="57"/>
      <c r="G13263" s="57">
        <f t="shared" si="213"/>
        <v>-4000</v>
      </c>
      <c r="H13263" s="704" t="s">
        <v>8390</v>
      </c>
    </row>
    <row r="13264" spans="1:8" ht="15" x14ac:dyDescent="0.2">
      <c r="A13264" s="733">
        <v>44849</v>
      </c>
      <c r="B13264" s="40" t="s">
        <v>7919</v>
      </c>
      <c r="C13264" s="75" t="s">
        <v>285</v>
      </c>
      <c r="D13264" s="790" t="s">
        <v>8495</v>
      </c>
      <c r="E13264" s="703">
        <v>400</v>
      </c>
      <c r="F13264" s="57"/>
      <c r="G13264" s="57">
        <f t="shared" si="213"/>
        <v>-400</v>
      </c>
      <c r="H13264" s="704" t="s">
        <v>8390</v>
      </c>
    </row>
    <row r="13265" spans="1:8" ht="15" x14ac:dyDescent="0.2">
      <c r="A13265" s="733">
        <v>44849</v>
      </c>
      <c r="B13265" s="40" t="s">
        <v>8337</v>
      </c>
      <c r="C13265" s="75" t="s">
        <v>789</v>
      </c>
      <c r="D13265" s="790"/>
      <c r="E13265" s="703">
        <v>320</v>
      </c>
      <c r="F13265" s="57"/>
      <c r="G13265" s="57">
        <f t="shared" si="213"/>
        <v>-320</v>
      </c>
      <c r="H13265" s="704" t="s">
        <v>8390</v>
      </c>
    </row>
    <row r="13266" spans="1:8" ht="15" x14ac:dyDescent="0.2">
      <c r="A13266" s="733">
        <v>44849</v>
      </c>
      <c r="B13266" s="40" t="s">
        <v>7919</v>
      </c>
      <c r="C13266" s="75" t="s">
        <v>789</v>
      </c>
      <c r="D13266" s="790"/>
      <c r="E13266" s="703">
        <v>340</v>
      </c>
      <c r="F13266" s="57"/>
      <c r="G13266" s="57">
        <f t="shared" si="213"/>
        <v>-340</v>
      </c>
      <c r="H13266" s="704" t="s">
        <v>8390</v>
      </c>
    </row>
    <row r="13267" spans="1:8" ht="15" x14ac:dyDescent="0.2">
      <c r="A13267" s="733">
        <v>44849</v>
      </c>
      <c r="B13267" s="40" t="s">
        <v>8337</v>
      </c>
      <c r="C13267" s="75" t="s">
        <v>789</v>
      </c>
      <c r="D13267" s="790"/>
      <c r="E13267" s="703">
        <v>340</v>
      </c>
      <c r="F13267" s="57"/>
      <c r="G13267" s="57">
        <f t="shared" si="213"/>
        <v>-340</v>
      </c>
      <c r="H13267" s="704" t="s">
        <v>8390</v>
      </c>
    </row>
    <row r="13268" spans="1:8" ht="15" x14ac:dyDescent="0.2">
      <c r="A13268" s="733">
        <v>44849</v>
      </c>
      <c r="B13268" s="40" t="s">
        <v>8337</v>
      </c>
      <c r="C13268" s="75" t="s">
        <v>789</v>
      </c>
      <c r="D13268" s="790"/>
      <c r="E13268" s="703">
        <v>1310</v>
      </c>
      <c r="F13268" s="57"/>
      <c r="G13268" s="57">
        <f t="shared" si="213"/>
        <v>-1310</v>
      </c>
      <c r="H13268" s="704" t="s">
        <v>8390</v>
      </c>
    </row>
    <row r="13269" spans="1:8" ht="15" x14ac:dyDescent="0.2">
      <c r="A13269" s="733">
        <v>44849</v>
      </c>
      <c r="B13269" s="40" t="s">
        <v>8337</v>
      </c>
      <c r="C13269" s="75" t="s">
        <v>789</v>
      </c>
      <c r="D13269" s="790"/>
      <c r="E13269" s="703">
        <v>200</v>
      </c>
      <c r="F13269" s="57"/>
      <c r="G13269" s="57">
        <f t="shared" si="213"/>
        <v>-200</v>
      </c>
      <c r="H13269" s="704" t="s">
        <v>8390</v>
      </c>
    </row>
    <row r="13270" spans="1:8" ht="15" x14ac:dyDescent="0.2">
      <c r="A13270" s="733">
        <v>44849</v>
      </c>
      <c r="B13270" s="40" t="s">
        <v>7110</v>
      </c>
      <c r="C13270" s="75" t="s">
        <v>789</v>
      </c>
      <c r="D13270" s="790"/>
      <c r="E13270" s="703">
        <v>600</v>
      </c>
      <c r="F13270" s="57"/>
      <c r="G13270" s="57">
        <f t="shared" si="213"/>
        <v>-600</v>
      </c>
      <c r="H13270" s="704" t="s">
        <v>8390</v>
      </c>
    </row>
    <row r="13271" spans="1:8" ht="15" x14ac:dyDescent="0.2">
      <c r="A13271" s="733">
        <v>44849</v>
      </c>
      <c r="B13271" s="40" t="s">
        <v>6503</v>
      </c>
      <c r="C13271" s="75" t="s">
        <v>789</v>
      </c>
      <c r="D13271" s="790" t="s">
        <v>8497</v>
      </c>
      <c r="E13271" s="703">
        <v>2000</v>
      </c>
      <c r="F13271" s="57"/>
      <c r="G13271" s="57">
        <f t="shared" si="213"/>
        <v>-2000</v>
      </c>
      <c r="H13271" s="704" t="s">
        <v>8390</v>
      </c>
    </row>
    <row r="13272" spans="1:8" ht="15" x14ac:dyDescent="0.2">
      <c r="A13272" s="733">
        <v>44849</v>
      </c>
      <c r="B13272" s="40" t="s">
        <v>8041</v>
      </c>
      <c r="C13272" s="75" t="s">
        <v>5740</v>
      </c>
      <c r="D13272" s="790" t="s">
        <v>7932</v>
      </c>
      <c r="E13272" s="703">
        <v>500</v>
      </c>
      <c r="F13272" s="57"/>
      <c r="G13272" s="57">
        <f t="shared" si="213"/>
        <v>-500</v>
      </c>
      <c r="H13272" s="704" t="s">
        <v>8390</v>
      </c>
    </row>
    <row r="13273" spans="1:8" ht="15" x14ac:dyDescent="0.2">
      <c r="A13273" s="733">
        <v>44851</v>
      </c>
      <c r="B13273" s="40" t="s">
        <v>2932</v>
      </c>
      <c r="C13273" s="75" t="s">
        <v>3144</v>
      </c>
      <c r="D13273" s="790" t="s">
        <v>6343</v>
      </c>
      <c r="E13273" s="703">
        <v>8870</v>
      </c>
      <c r="F13273" s="57"/>
      <c r="G13273" s="57">
        <f t="shared" si="213"/>
        <v>-8870</v>
      </c>
      <c r="H13273" s="704" t="s">
        <v>8390</v>
      </c>
    </row>
    <row r="13274" spans="1:8" ht="15" x14ac:dyDescent="0.2">
      <c r="A13274" s="733">
        <v>44851</v>
      </c>
      <c r="B13274" s="40" t="s">
        <v>2932</v>
      </c>
      <c r="C13274" s="75" t="s">
        <v>3144</v>
      </c>
      <c r="D13274" s="790" t="s">
        <v>6343</v>
      </c>
      <c r="E13274" s="703">
        <v>8540</v>
      </c>
      <c r="F13274" s="57"/>
      <c r="G13274" s="57">
        <f t="shared" si="213"/>
        <v>-8540</v>
      </c>
      <c r="H13274" s="704" t="s">
        <v>8390</v>
      </c>
    </row>
    <row r="13275" spans="1:8" ht="15" x14ac:dyDescent="0.2">
      <c r="A13275" s="733">
        <v>44851</v>
      </c>
      <c r="B13275" s="40" t="s">
        <v>2932</v>
      </c>
      <c r="C13275" s="75" t="s">
        <v>3144</v>
      </c>
      <c r="D13275" s="790" t="s">
        <v>8488</v>
      </c>
      <c r="E13275" s="703">
        <v>7400</v>
      </c>
      <c r="F13275" s="57"/>
      <c r="G13275" s="57">
        <f t="shared" si="213"/>
        <v>-7400</v>
      </c>
      <c r="H13275" s="704" t="s">
        <v>8390</v>
      </c>
    </row>
    <row r="13276" spans="1:8" ht="15" x14ac:dyDescent="0.2">
      <c r="A13276" s="733">
        <v>44852</v>
      </c>
      <c r="B13276" s="40" t="s">
        <v>8041</v>
      </c>
      <c r="C13276" s="75" t="s">
        <v>5740</v>
      </c>
      <c r="D13276" s="790" t="s">
        <v>8496</v>
      </c>
      <c r="E13276" s="703">
        <v>500</v>
      </c>
      <c r="F13276" s="57"/>
      <c r="G13276" s="57">
        <f t="shared" si="213"/>
        <v>-500</v>
      </c>
      <c r="H13276" s="704" t="s">
        <v>8390</v>
      </c>
    </row>
    <row r="13277" spans="1:8" ht="15" x14ac:dyDescent="0.2">
      <c r="A13277" s="733">
        <v>44852</v>
      </c>
      <c r="B13277" s="40" t="s">
        <v>7919</v>
      </c>
      <c r="C13277" s="75" t="s">
        <v>3144</v>
      </c>
      <c r="D13277" s="790" t="s">
        <v>4308</v>
      </c>
      <c r="E13277" s="703">
        <v>4080</v>
      </c>
      <c r="F13277" s="57"/>
      <c r="G13277" s="57">
        <f t="shared" si="213"/>
        <v>-4080</v>
      </c>
      <c r="H13277" s="704" t="s">
        <v>8390</v>
      </c>
    </row>
    <row r="13278" spans="1:8" ht="15" x14ac:dyDescent="0.2">
      <c r="A13278" s="733">
        <v>44852</v>
      </c>
      <c r="B13278" s="40" t="s">
        <v>16</v>
      </c>
      <c r="C13278" s="75" t="s">
        <v>3842</v>
      </c>
      <c r="D13278" s="790" t="s">
        <v>8490</v>
      </c>
      <c r="E13278" s="703">
        <v>4655</v>
      </c>
      <c r="F13278" s="57"/>
      <c r="G13278" s="57">
        <f t="shared" si="213"/>
        <v>-4655</v>
      </c>
      <c r="H13278" s="704" t="s">
        <v>8390</v>
      </c>
    </row>
    <row r="13279" spans="1:8" ht="15" x14ac:dyDescent="0.2">
      <c r="A13279" s="733">
        <v>44852</v>
      </c>
      <c r="B13279" s="40" t="s">
        <v>7919</v>
      </c>
      <c r="C13279" s="75" t="s">
        <v>391</v>
      </c>
      <c r="D13279" s="790" t="s">
        <v>8511</v>
      </c>
      <c r="E13279" s="703">
        <v>1000</v>
      </c>
      <c r="F13279" s="57"/>
      <c r="G13279" s="57">
        <f t="shared" si="213"/>
        <v>-1000</v>
      </c>
      <c r="H13279" s="704" t="s">
        <v>8390</v>
      </c>
    </row>
    <row r="13280" spans="1:8" ht="15" x14ac:dyDescent="0.2">
      <c r="A13280" s="733">
        <v>44852</v>
      </c>
      <c r="B13280" s="40" t="s">
        <v>8041</v>
      </c>
      <c r="C13280" s="75" t="s">
        <v>391</v>
      </c>
      <c r="D13280" s="790" t="s">
        <v>8511</v>
      </c>
      <c r="E13280" s="703">
        <v>1000</v>
      </c>
      <c r="F13280" s="57"/>
      <c r="G13280" s="57">
        <f t="shared" si="213"/>
        <v>-1000</v>
      </c>
      <c r="H13280" s="704" t="s">
        <v>8390</v>
      </c>
    </row>
    <row r="13281" spans="1:8" ht="15" x14ac:dyDescent="0.2">
      <c r="A13281" s="733">
        <v>44852</v>
      </c>
      <c r="B13281" s="40" t="s">
        <v>2932</v>
      </c>
      <c r="C13281" s="75" t="s">
        <v>4875</v>
      </c>
      <c r="D13281" s="790" t="s">
        <v>8498</v>
      </c>
      <c r="E13281" s="703">
        <v>9900</v>
      </c>
      <c r="F13281" s="57"/>
      <c r="G13281" s="57">
        <f t="shared" si="213"/>
        <v>-9900</v>
      </c>
      <c r="H13281" s="704" t="s">
        <v>8390</v>
      </c>
    </row>
    <row r="13282" spans="1:8" ht="15" x14ac:dyDescent="0.2">
      <c r="A13282" s="733">
        <v>44852</v>
      </c>
      <c r="B13282" s="40" t="s">
        <v>7110</v>
      </c>
      <c r="C13282" s="75" t="s">
        <v>3144</v>
      </c>
      <c r="D13282" s="790" t="s">
        <v>8499</v>
      </c>
      <c r="E13282" s="703">
        <v>109000</v>
      </c>
      <c r="F13282" s="57"/>
      <c r="G13282" s="57">
        <f t="shared" si="213"/>
        <v>-109000</v>
      </c>
      <c r="H13282" s="704" t="s">
        <v>8390</v>
      </c>
    </row>
    <row r="13283" spans="1:8" ht="15" x14ac:dyDescent="0.2">
      <c r="A13283" s="733">
        <v>44853</v>
      </c>
      <c r="B13283" s="40" t="s">
        <v>8337</v>
      </c>
      <c r="C13283" s="75" t="s">
        <v>8500</v>
      </c>
      <c r="D13283" s="790" t="s">
        <v>8252</v>
      </c>
      <c r="E13283" s="703">
        <v>50000</v>
      </c>
      <c r="F13283" s="57"/>
      <c r="G13283" s="57">
        <f t="shared" si="213"/>
        <v>-50000</v>
      </c>
      <c r="H13283" s="704" t="s">
        <v>8390</v>
      </c>
    </row>
    <row r="13284" spans="1:8" ht="15" x14ac:dyDescent="0.2">
      <c r="A13284" s="733">
        <v>44853</v>
      </c>
      <c r="B13284" s="40" t="s">
        <v>7110</v>
      </c>
      <c r="C13284" s="75" t="s">
        <v>8080</v>
      </c>
      <c r="D13284" s="790" t="s">
        <v>8510</v>
      </c>
      <c r="E13284" s="703">
        <v>5000</v>
      </c>
      <c r="F13284" s="57"/>
      <c r="G13284" s="57">
        <f t="shared" si="213"/>
        <v>-5000</v>
      </c>
      <c r="H13284" s="704" t="s">
        <v>8390</v>
      </c>
    </row>
    <row r="13285" spans="1:8" ht="15" x14ac:dyDescent="0.2">
      <c r="A13285" s="733">
        <v>44853</v>
      </c>
      <c r="B13285" s="40" t="s">
        <v>37</v>
      </c>
      <c r="C13285" s="75" t="s">
        <v>285</v>
      </c>
      <c r="D13285" s="790" t="s">
        <v>5383</v>
      </c>
      <c r="E13285" s="703">
        <v>2000</v>
      </c>
      <c r="F13285" s="57"/>
      <c r="G13285" s="57">
        <f t="shared" si="213"/>
        <v>-2000</v>
      </c>
      <c r="H13285" s="704" t="s">
        <v>8390</v>
      </c>
    </row>
    <row r="13286" spans="1:8" ht="15" x14ac:dyDescent="0.2">
      <c r="A13286" s="733">
        <v>44853</v>
      </c>
      <c r="B13286" s="40" t="s">
        <v>2932</v>
      </c>
      <c r="C13286" s="75" t="s">
        <v>285</v>
      </c>
      <c r="D13286" s="790" t="s">
        <v>5383</v>
      </c>
      <c r="E13286" s="703">
        <v>3000</v>
      </c>
      <c r="F13286" s="57"/>
      <c r="G13286" s="57">
        <f t="shared" si="213"/>
        <v>-3000</v>
      </c>
      <c r="H13286" s="704" t="s">
        <v>8390</v>
      </c>
    </row>
    <row r="13287" spans="1:8" ht="15" x14ac:dyDescent="0.2">
      <c r="A13287" s="733">
        <v>44853</v>
      </c>
      <c r="B13287" s="40" t="s">
        <v>7919</v>
      </c>
      <c r="C13287" s="75" t="s">
        <v>285</v>
      </c>
      <c r="D13287" s="790" t="s">
        <v>5383</v>
      </c>
      <c r="E13287" s="703">
        <v>2000</v>
      </c>
      <c r="F13287" s="57"/>
      <c r="G13287" s="57">
        <f t="shared" si="213"/>
        <v>-2000</v>
      </c>
      <c r="H13287" s="704" t="s">
        <v>8390</v>
      </c>
    </row>
    <row r="13288" spans="1:8" ht="15" x14ac:dyDescent="0.2">
      <c r="A13288" s="733">
        <v>44853</v>
      </c>
      <c r="B13288" s="40" t="s">
        <v>8041</v>
      </c>
      <c r="C13288" s="549" t="s">
        <v>3144</v>
      </c>
      <c r="D13288" s="903" t="s">
        <v>8501</v>
      </c>
      <c r="E13288" s="705">
        <v>4000</v>
      </c>
      <c r="F13288" s="57"/>
      <c r="G13288" s="57">
        <f t="shared" si="213"/>
        <v>-4000</v>
      </c>
      <c r="H13288" s="704" t="s">
        <v>8390</v>
      </c>
    </row>
    <row r="13289" spans="1:8" ht="15" x14ac:dyDescent="0.2">
      <c r="A13289" s="733">
        <v>44853</v>
      </c>
      <c r="B13289" s="40" t="s">
        <v>7919</v>
      </c>
      <c r="C13289" s="549" t="s">
        <v>3144</v>
      </c>
      <c r="D13289" s="903" t="s">
        <v>8501</v>
      </c>
      <c r="E13289" s="705">
        <v>4000</v>
      </c>
      <c r="F13289" s="57"/>
      <c r="G13289" s="57">
        <f t="shared" si="213"/>
        <v>-4000</v>
      </c>
      <c r="H13289" s="704" t="s">
        <v>8390</v>
      </c>
    </row>
    <row r="13290" spans="1:8" ht="15" customHeight="1" x14ac:dyDescent="0.2">
      <c r="A13290" s="733">
        <v>44853</v>
      </c>
      <c r="B13290" s="40" t="s">
        <v>6503</v>
      </c>
      <c r="C13290" s="549" t="s">
        <v>3144</v>
      </c>
      <c r="D13290" s="903" t="s">
        <v>8501</v>
      </c>
      <c r="E13290" s="705">
        <v>4000</v>
      </c>
      <c r="F13290" s="57"/>
      <c r="G13290" s="57">
        <f t="shared" si="213"/>
        <v>-4000</v>
      </c>
      <c r="H13290" s="704" t="s">
        <v>8390</v>
      </c>
    </row>
    <row r="13291" spans="1:8" ht="15" x14ac:dyDescent="0.2">
      <c r="A13291" s="733">
        <v>44853</v>
      </c>
      <c r="B13291" s="40" t="s">
        <v>8337</v>
      </c>
      <c r="C13291" s="549" t="s">
        <v>3144</v>
      </c>
      <c r="D13291" s="903" t="s">
        <v>8501</v>
      </c>
      <c r="E13291" s="705">
        <v>4000</v>
      </c>
      <c r="F13291" s="57"/>
      <c r="G13291" s="57">
        <f t="shared" si="213"/>
        <v>-4000</v>
      </c>
      <c r="H13291" s="704" t="s">
        <v>8390</v>
      </c>
    </row>
    <row r="13292" spans="1:8" ht="15" x14ac:dyDescent="0.2">
      <c r="A13292" s="733">
        <v>44853</v>
      </c>
      <c r="B13292" s="40" t="s">
        <v>7919</v>
      </c>
      <c r="C13292" s="75" t="s">
        <v>391</v>
      </c>
      <c r="D13292" s="790" t="s">
        <v>8502</v>
      </c>
      <c r="E13292" s="703">
        <v>780</v>
      </c>
      <c r="F13292" s="57"/>
      <c r="G13292" s="57">
        <f t="shared" si="213"/>
        <v>-780</v>
      </c>
      <c r="H13292" s="704" t="s">
        <v>8390</v>
      </c>
    </row>
    <row r="13293" spans="1:8" ht="15" x14ac:dyDescent="0.2">
      <c r="A13293" s="733">
        <v>44853</v>
      </c>
      <c r="B13293" s="40" t="s">
        <v>7919</v>
      </c>
      <c r="C13293" s="75" t="s">
        <v>3144</v>
      </c>
      <c r="D13293" s="790" t="s">
        <v>8503</v>
      </c>
      <c r="E13293" s="703">
        <v>16000</v>
      </c>
      <c r="F13293" s="57"/>
      <c r="G13293" s="57">
        <f t="shared" si="213"/>
        <v>-16000</v>
      </c>
      <c r="H13293" s="704" t="s">
        <v>8390</v>
      </c>
    </row>
    <row r="13294" spans="1:8" ht="15" x14ac:dyDescent="0.2">
      <c r="A13294" s="733">
        <v>44854</v>
      </c>
      <c r="B13294" s="40" t="s">
        <v>7919</v>
      </c>
      <c r="C13294" s="75" t="s">
        <v>8186</v>
      </c>
      <c r="D13294" s="790" t="s">
        <v>7541</v>
      </c>
      <c r="E13294" s="703">
        <v>50000</v>
      </c>
      <c r="F13294" s="57"/>
      <c r="G13294" s="57">
        <f t="shared" si="213"/>
        <v>-50000</v>
      </c>
      <c r="H13294" s="704" t="s">
        <v>8390</v>
      </c>
    </row>
    <row r="13295" spans="1:8" ht="15" x14ac:dyDescent="0.2">
      <c r="A13295" s="733">
        <v>44854</v>
      </c>
      <c r="B13295" s="40" t="s">
        <v>8041</v>
      </c>
      <c r="C13295" s="75" t="s">
        <v>5740</v>
      </c>
      <c r="D13295" s="790" t="s">
        <v>369</v>
      </c>
      <c r="E13295" s="703">
        <v>500</v>
      </c>
      <c r="F13295" s="57"/>
      <c r="G13295" s="57">
        <f t="shared" si="213"/>
        <v>-500</v>
      </c>
      <c r="H13295" s="704" t="s">
        <v>8390</v>
      </c>
    </row>
    <row r="13296" spans="1:8" ht="15" x14ac:dyDescent="0.2">
      <c r="A13296" s="733">
        <v>44854</v>
      </c>
      <c r="B13296" s="40" t="s">
        <v>25</v>
      </c>
      <c r="C13296" s="75" t="s">
        <v>4064</v>
      </c>
      <c r="D13296" s="790" t="s">
        <v>8512</v>
      </c>
      <c r="E13296" s="703">
        <v>3000</v>
      </c>
      <c r="F13296" s="57"/>
      <c r="G13296" s="57">
        <f t="shared" si="213"/>
        <v>-3000</v>
      </c>
      <c r="H13296" s="704" t="s">
        <v>8390</v>
      </c>
    </row>
    <row r="13297" spans="1:8" ht="15" customHeight="1" x14ac:dyDescent="0.2">
      <c r="A13297" s="733">
        <v>44854</v>
      </c>
      <c r="B13297" s="40" t="s">
        <v>25</v>
      </c>
      <c r="C13297" s="75" t="s">
        <v>4064</v>
      </c>
      <c r="D13297" s="790" t="s">
        <v>8513</v>
      </c>
      <c r="E13297" s="703">
        <v>700</v>
      </c>
      <c r="F13297" s="57"/>
      <c r="G13297" s="57">
        <f t="shared" si="213"/>
        <v>-700</v>
      </c>
      <c r="H13297" s="704" t="s">
        <v>8390</v>
      </c>
    </row>
    <row r="13298" spans="1:8" ht="15" customHeight="1" x14ac:dyDescent="0.2">
      <c r="A13298" s="733">
        <v>44854</v>
      </c>
      <c r="B13298" s="40" t="s">
        <v>8075</v>
      </c>
      <c r="C13298" s="75" t="s">
        <v>5740</v>
      </c>
      <c r="D13298" s="790" t="s">
        <v>8514</v>
      </c>
      <c r="E13298" s="703">
        <v>500</v>
      </c>
      <c r="F13298" s="57"/>
      <c r="G13298" s="57">
        <f t="shared" si="213"/>
        <v>-500</v>
      </c>
      <c r="H13298" s="704" t="s">
        <v>8390</v>
      </c>
    </row>
    <row r="13299" spans="1:8" ht="15" customHeight="1" x14ac:dyDescent="0.2">
      <c r="A13299" s="733">
        <v>44854</v>
      </c>
      <c r="B13299" s="40" t="s">
        <v>8041</v>
      </c>
      <c r="C13299" s="75" t="s">
        <v>5740</v>
      </c>
      <c r="D13299" s="790" t="s">
        <v>369</v>
      </c>
      <c r="E13299" s="703">
        <v>1500</v>
      </c>
      <c r="F13299" s="57"/>
      <c r="G13299" s="57">
        <f t="shared" si="213"/>
        <v>-1500</v>
      </c>
      <c r="H13299" s="704" t="s">
        <v>8390</v>
      </c>
    </row>
    <row r="13300" spans="1:8" ht="15" customHeight="1" x14ac:dyDescent="0.2">
      <c r="A13300" s="733">
        <v>44854</v>
      </c>
      <c r="B13300" s="40" t="s">
        <v>8075</v>
      </c>
      <c r="C13300" s="75" t="s">
        <v>2337</v>
      </c>
      <c r="D13300" s="790" t="s">
        <v>8504</v>
      </c>
      <c r="E13300" s="703">
        <v>30000</v>
      </c>
      <c r="F13300" s="57"/>
      <c r="G13300" s="57">
        <f t="shared" si="213"/>
        <v>-30000</v>
      </c>
      <c r="H13300" s="704" t="s">
        <v>8390</v>
      </c>
    </row>
    <row r="13301" spans="1:8" ht="15" x14ac:dyDescent="0.2">
      <c r="A13301" s="733">
        <v>44854</v>
      </c>
      <c r="B13301" s="40" t="s">
        <v>8337</v>
      </c>
      <c r="C13301" s="75" t="s">
        <v>7925</v>
      </c>
      <c r="D13301" s="790" t="s">
        <v>8255</v>
      </c>
      <c r="E13301" s="703">
        <v>48000</v>
      </c>
      <c r="F13301" s="57"/>
      <c r="G13301" s="57">
        <f t="shared" si="213"/>
        <v>-48000</v>
      </c>
      <c r="H13301" s="704" t="s">
        <v>8390</v>
      </c>
    </row>
    <row r="13302" spans="1:8" ht="15" x14ac:dyDescent="0.2">
      <c r="A13302" s="733">
        <v>44854</v>
      </c>
      <c r="B13302" s="40" t="s">
        <v>8041</v>
      </c>
      <c r="C13302" s="75" t="s">
        <v>6248</v>
      </c>
      <c r="D13302" s="790" t="s">
        <v>8505</v>
      </c>
      <c r="E13302" s="703">
        <v>7600</v>
      </c>
      <c r="F13302" s="57"/>
      <c r="G13302" s="57">
        <f t="shared" si="213"/>
        <v>-7600</v>
      </c>
      <c r="H13302" s="704" t="s">
        <v>8390</v>
      </c>
    </row>
    <row r="13303" spans="1:8" ht="15" x14ac:dyDescent="0.2">
      <c r="A13303" s="733">
        <v>44854</v>
      </c>
      <c r="B13303" s="40" t="s">
        <v>6503</v>
      </c>
      <c r="C13303" s="75" t="s">
        <v>3144</v>
      </c>
      <c r="D13303" s="790" t="s">
        <v>4449</v>
      </c>
      <c r="E13303" s="703">
        <v>59915</v>
      </c>
      <c r="F13303" s="57"/>
      <c r="G13303" s="57">
        <f t="shared" si="213"/>
        <v>-59915</v>
      </c>
      <c r="H13303" s="704" t="s">
        <v>8390</v>
      </c>
    </row>
    <row r="13304" spans="1:8" ht="15" x14ac:dyDescent="0.2">
      <c r="A13304" s="733">
        <v>44855</v>
      </c>
      <c r="B13304" s="40" t="s">
        <v>8041</v>
      </c>
      <c r="C13304" s="75" t="s">
        <v>4875</v>
      </c>
      <c r="D13304" s="790" t="s">
        <v>8506</v>
      </c>
      <c r="E13304" s="703">
        <v>1900</v>
      </c>
      <c r="F13304" s="57"/>
      <c r="G13304" s="57">
        <f t="shared" si="213"/>
        <v>-1900</v>
      </c>
      <c r="H13304" s="704" t="s">
        <v>8390</v>
      </c>
    </row>
    <row r="13305" spans="1:8" ht="15" x14ac:dyDescent="0.2">
      <c r="A13305" s="733">
        <v>44856</v>
      </c>
      <c r="B13305" s="40" t="s">
        <v>16</v>
      </c>
      <c r="C13305" s="75" t="s">
        <v>3842</v>
      </c>
      <c r="D13305" s="790" t="s">
        <v>8490</v>
      </c>
      <c r="E13305" s="703">
        <v>4755</v>
      </c>
      <c r="F13305" s="57"/>
      <c r="G13305" s="57">
        <f t="shared" si="213"/>
        <v>-4755</v>
      </c>
      <c r="H13305" s="704" t="s">
        <v>8390</v>
      </c>
    </row>
    <row r="13306" spans="1:8" ht="15" x14ac:dyDescent="0.2">
      <c r="A13306" s="733">
        <v>44856</v>
      </c>
      <c r="B13306" s="40" t="s">
        <v>7919</v>
      </c>
      <c r="C13306" s="75" t="s">
        <v>391</v>
      </c>
      <c r="D13306" s="790" t="s">
        <v>8511</v>
      </c>
      <c r="E13306" s="703">
        <v>1000</v>
      </c>
      <c r="F13306" s="57"/>
      <c r="G13306" s="57">
        <f t="shared" si="213"/>
        <v>-1000</v>
      </c>
      <c r="H13306" s="704" t="s">
        <v>8390</v>
      </c>
    </row>
    <row r="13307" spans="1:8" ht="15" x14ac:dyDescent="0.2">
      <c r="A13307" s="733">
        <v>44856</v>
      </c>
      <c r="B13307" s="40" t="s">
        <v>8041</v>
      </c>
      <c r="C13307" s="75" t="s">
        <v>391</v>
      </c>
      <c r="D13307" s="790" t="s">
        <v>8511</v>
      </c>
      <c r="E13307" s="703">
        <v>1000</v>
      </c>
      <c r="F13307" s="57"/>
      <c r="G13307" s="57">
        <f t="shared" si="213"/>
        <v>-1000</v>
      </c>
      <c r="H13307" s="704" t="s">
        <v>8390</v>
      </c>
    </row>
    <row r="13308" spans="1:8" ht="15" x14ac:dyDescent="0.2">
      <c r="A13308" s="733">
        <v>44856</v>
      </c>
      <c r="B13308" s="40" t="s">
        <v>7919</v>
      </c>
      <c r="C13308" s="75" t="s">
        <v>3144</v>
      </c>
      <c r="D13308" s="790" t="s">
        <v>8526</v>
      </c>
      <c r="E13308" s="703">
        <v>7800</v>
      </c>
      <c r="F13308" s="57"/>
      <c r="G13308" s="57">
        <f t="shared" si="213"/>
        <v>-7800</v>
      </c>
      <c r="H13308" s="704" t="s">
        <v>8390</v>
      </c>
    </row>
    <row r="13309" spans="1:8" ht="15" x14ac:dyDescent="0.2">
      <c r="A13309" s="733">
        <v>44856</v>
      </c>
      <c r="B13309" s="40" t="s">
        <v>7919</v>
      </c>
      <c r="C13309" s="75" t="s">
        <v>777</v>
      </c>
      <c r="D13309" s="790" t="s">
        <v>8527</v>
      </c>
      <c r="E13309" s="703">
        <v>42000</v>
      </c>
      <c r="F13309" s="57"/>
      <c r="G13309" s="57">
        <f t="shared" si="213"/>
        <v>-42000</v>
      </c>
      <c r="H13309" s="704" t="s">
        <v>8390</v>
      </c>
    </row>
    <row r="13310" spans="1:8" ht="15" x14ac:dyDescent="0.2">
      <c r="A13310" s="733">
        <v>44856</v>
      </c>
      <c r="B13310" s="40" t="s">
        <v>7919</v>
      </c>
      <c r="C13310" s="75" t="s">
        <v>5740</v>
      </c>
      <c r="D13310" s="790"/>
      <c r="E13310" s="703">
        <v>2000</v>
      </c>
      <c r="F13310" s="57"/>
      <c r="G13310" s="57">
        <f t="shared" si="213"/>
        <v>-2000</v>
      </c>
      <c r="H13310" s="704" t="s">
        <v>8390</v>
      </c>
    </row>
    <row r="13311" spans="1:8" ht="15" x14ac:dyDescent="0.2">
      <c r="A13311" s="733">
        <v>44858</v>
      </c>
      <c r="B13311" s="40" t="s">
        <v>7919</v>
      </c>
      <c r="C13311" s="75" t="s">
        <v>285</v>
      </c>
      <c r="D13311" s="790" t="s">
        <v>8532</v>
      </c>
      <c r="E13311" s="703">
        <v>1200</v>
      </c>
      <c r="F13311" s="57"/>
      <c r="G13311" s="57">
        <f t="shared" si="213"/>
        <v>-1200</v>
      </c>
      <c r="H13311" s="704" t="s">
        <v>8390</v>
      </c>
    </row>
    <row r="13312" spans="1:8" ht="15" x14ac:dyDescent="0.2">
      <c r="A13312" s="733">
        <v>44858</v>
      </c>
      <c r="B13312" s="40" t="s">
        <v>8337</v>
      </c>
      <c r="C13312" s="75" t="s">
        <v>3144</v>
      </c>
      <c r="D13312" s="790" t="s">
        <v>6940</v>
      </c>
      <c r="E13312" s="703">
        <v>20936</v>
      </c>
      <c r="F13312" s="57"/>
      <c r="G13312" s="57">
        <f t="shared" si="213"/>
        <v>-20936</v>
      </c>
      <c r="H13312" s="704" t="s">
        <v>8390</v>
      </c>
    </row>
    <row r="13313" spans="1:8" ht="15" x14ac:dyDescent="0.2">
      <c r="A13313" s="733">
        <v>44858</v>
      </c>
      <c r="B13313" s="40" t="s">
        <v>16</v>
      </c>
      <c r="C13313" s="75" t="s">
        <v>2995</v>
      </c>
      <c r="D13313" s="790" t="s">
        <v>369</v>
      </c>
      <c r="E13313" s="703">
        <v>4670</v>
      </c>
      <c r="F13313" s="57"/>
      <c r="G13313" s="57">
        <f t="shared" si="213"/>
        <v>-4670</v>
      </c>
      <c r="H13313" s="704" t="s">
        <v>8390</v>
      </c>
    </row>
    <row r="13314" spans="1:8" ht="15" x14ac:dyDescent="0.2">
      <c r="A13314" s="733">
        <v>44858</v>
      </c>
      <c r="B13314" s="40" t="s">
        <v>8041</v>
      </c>
      <c r="C13314" s="75" t="s">
        <v>6965</v>
      </c>
      <c r="D13314" s="790" t="s">
        <v>8533</v>
      </c>
      <c r="E13314" s="703">
        <v>30000</v>
      </c>
      <c r="F13314" s="57"/>
      <c r="G13314" s="57">
        <f t="shared" si="213"/>
        <v>-30000</v>
      </c>
      <c r="H13314" s="704" t="s">
        <v>8390</v>
      </c>
    </row>
    <row r="13315" spans="1:8" ht="15" x14ac:dyDescent="0.2">
      <c r="A13315" s="733">
        <v>44858</v>
      </c>
      <c r="B13315" s="40" t="s">
        <v>2932</v>
      </c>
      <c r="C13315" s="75" t="s">
        <v>2502</v>
      </c>
      <c r="D13315" s="790" t="s">
        <v>8534</v>
      </c>
      <c r="E13315" s="703">
        <v>11000</v>
      </c>
      <c r="F13315" s="57"/>
      <c r="G13315" s="57">
        <f t="shared" si="213"/>
        <v>-11000</v>
      </c>
      <c r="H13315" s="704" t="s">
        <v>8390</v>
      </c>
    </row>
    <row r="13316" spans="1:8" ht="15" x14ac:dyDescent="0.2">
      <c r="A13316" s="733">
        <v>44858</v>
      </c>
      <c r="B13316" s="40" t="s">
        <v>16</v>
      </c>
      <c r="C13316" s="75" t="s">
        <v>8148</v>
      </c>
      <c r="D13316" s="790" t="s">
        <v>7173</v>
      </c>
      <c r="E13316" s="703">
        <v>23568</v>
      </c>
      <c r="F13316" s="57"/>
      <c r="G13316" s="57">
        <f t="shared" si="213"/>
        <v>-23568</v>
      </c>
      <c r="H13316" s="704" t="s">
        <v>8390</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8390</v>
      </c>
    </row>
    <row r="13318" spans="1:8" ht="15" x14ac:dyDescent="0.2">
      <c r="A13318" s="733">
        <v>44859</v>
      </c>
      <c r="B13318" s="40" t="s">
        <v>7919</v>
      </c>
      <c r="C13318" s="549" t="s">
        <v>3144</v>
      </c>
      <c r="D13318" s="903" t="s">
        <v>6940</v>
      </c>
      <c r="E13318" s="705">
        <v>1800</v>
      </c>
      <c r="F13318" s="57"/>
      <c r="G13318" s="57">
        <f t="shared" si="214"/>
        <v>-1800</v>
      </c>
      <c r="H13318" s="704" t="s">
        <v>8390</v>
      </c>
    </row>
    <row r="13319" spans="1:8" ht="15" x14ac:dyDescent="0.2">
      <c r="A13319" s="733">
        <v>44859</v>
      </c>
      <c r="B13319" s="40" t="s">
        <v>8041</v>
      </c>
      <c r="C13319" s="549" t="s">
        <v>3144</v>
      </c>
      <c r="D13319" s="903" t="s">
        <v>6940</v>
      </c>
      <c r="E13319" s="705">
        <v>11490</v>
      </c>
      <c r="F13319" s="57"/>
      <c r="G13319" s="57">
        <f t="shared" si="214"/>
        <v>-11490</v>
      </c>
      <c r="H13319" s="704" t="s">
        <v>8390</v>
      </c>
    </row>
    <row r="13320" spans="1:8" ht="15" x14ac:dyDescent="0.2">
      <c r="A13320" s="733">
        <v>44859</v>
      </c>
      <c r="B13320" s="40" t="s">
        <v>8557</v>
      </c>
      <c r="C13320" s="75" t="s">
        <v>8500</v>
      </c>
      <c r="D13320" s="790" t="s">
        <v>8556</v>
      </c>
      <c r="E13320" s="703">
        <v>20000</v>
      </c>
      <c r="F13320" s="57"/>
      <c r="G13320" s="57">
        <f t="shared" si="214"/>
        <v>-20000</v>
      </c>
      <c r="H13320" s="704" t="s">
        <v>8390</v>
      </c>
    </row>
    <row r="13321" spans="1:8" ht="15" x14ac:dyDescent="0.2">
      <c r="A13321" s="733">
        <v>44859</v>
      </c>
      <c r="B13321" s="40" t="s">
        <v>6503</v>
      </c>
      <c r="C13321" s="75" t="s">
        <v>6850</v>
      </c>
      <c r="D13321" s="790" t="s">
        <v>2710</v>
      </c>
      <c r="E13321" s="703">
        <v>35000</v>
      </c>
      <c r="F13321" s="57"/>
      <c r="G13321" s="57">
        <f t="shared" si="214"/>
        <v>-35000</v>
      </c>
      <c r="H13321" s="704" t="s">
        <v>8390</v>
      </c>
    </row>
    <row r="13322" spans="1:8" ht="15" x14ac:dyDescent="0.2">
      <c r="A13322" s="733">
        <v>44859</v>
      </c>
      <c r="B13322" s="40" t="s">
        <v>16</v>
      </c>
      <c r="C13322" s="75" t="s">
        <v>3842</v>
      </c>
      <c r="D13322" s="790" t="s">
        <v>8490</v>
      </c>
      <c r="E13322" s="703">
        <v>3680</v>
      </c>
      <c r="F13322" s="57"/>
      <c r="G13322" s="57">
        <f t="shared" si="214"/>
        <v>-3680</v>
      </c>
      <c r="H13322" s="704" t="s">
        <v>8390</v>
      </c>
    </row>
    <row r="13323" spans="1:8" ht="15" x14ac:dyDescent="0.2">
      <c r="A13323" s="733">
        <v>44859</v>
      </c>
      <c r="B13323" s="40" t="s">
        <v>7919</v>
      </c>
      <c r="C13323" s="75" t="s">
        <v>391</v>
      </c>
      <c r="D13323" s="790" t="s">
        <v>8515</v>
      </c>
      <c r="E13323" s="703">
        <v>1000</v>
      </c>
      <c r="F13323" s="57"/>
      <c r="G13323" s="57">
        <f t="shared" si="214"/>
        <v>-1000</v>
      </c>
      <c r="H13323" s="704" t="s">
        <v>8390</v>
      </c>
    </row>
    <row r="13324" spans="1:8" ht="15" x14ac:dyDescent="0.2">
      <c r="A13324" s="733">
        <v>44859</v>
      </c>
      <c r="B13324" s="40" t="s">
        <v>8041</v>
      </c>
      <c r="C13324" s="75" t="s">
        <v>391</v>
      </c>
      <c r="D13324" s="790" t="s">
        <v>8515</v>
      </c>
      <c r="E13324" s="703">
        <v>1000</v>
      </c>
      <c r="F13324" s="57"/>
      <c r="G13324" s="57">
        <f t="shared" si="214"/>
        <v>-1000</v>
      </c>
      <c r="H13324" s="704" t="s">
        <v>8390</v>
      </c>
    </row>
    <row r="13325" spans="1:8" ht="15" x14ac:dyDescent="0.2">
      <c r="A13325" s="733">
        <v>44859</v>
      </c>
      <c r="B13325" s="40" t="s">
        <v>25</v>
      </c>
      <c r="C13325" s="75" t="s">
        <v>2427</v>
      </c>
      <c r="D13325" s="790" t="s">
        <v>8558</v>
      </c>
      <c r="E13325" s="703">
        <v>100000</v>
      </c>
      <c r="F13325" s="57"/>
      <c r="G13325" s="57">
        <f t="shared" si="214"/>
        <v>-100000</v>
      </c>
      <c r="H13325" s="704" t="s">
        <v>8390</v>
      </c>
    </row>
    <row r="13326" spans="1:8" ht="15" x14ac:dyDescent="0.2">
      <c r="A13326" s="733">
        <v>44859</v>
      </c>
      <c r="B13326" s="40" t="s">
        <v>25</v>
      </c>
      <c r="C13326" s="75" t="s">
        <v>7593</v>
      </c>
      <c r="D13326" s="790" t="s">
        <v>8559</v>
      </c>
      <c r="E13326" s="703">
        <v>80000</v>
      </c>
      <c r="F13326" s="57"/>
      <c r="G13326" s="57">
        <f t="shared" si="214"/>
        <v>-80000</v>
      </c>
      <c r="H13326" s="704" t="s">
        <v>8390</v>
      </c>
    </row>
    <row r="13327" spans="1:8" ht="15" x14ac:dyDescent="0.2">
      <c r="A13327" s="733">
        <v>44859</v>
      </c>
      <c r="B13327" s="40" t="s">
        <v>8041</v>
      </c>
      <c r="C13327" s="75" t="s">
        <v>8188</v>
      </c>
      <c r="D13327" s="790" t="s">
        <v>8560</v>
      </c>
      <c r="E13327" s="703">
        <v>40000</v>
      </c>
      <c r="F13327" s="57"/>
      <c r="G13327" s="57">
        <f t="shared" si="214"/>
        <v>-40000</v>
      </c>
      <c r="H13327" s="704" t="s">
        <v>8390</v>
      </c>
    </row>
    <row r="13328" spans="1:8" ht="15" x14ac:dyDescent="0.2">
      <c r="A13328" s="733">
        <v>44859</v>
      </c>
      <c r="B13328" s="40" t="s">
        <v>3945</v>
      </c>
      <c r="C13328" s="75" t="s">
        <v>250</v>
      </c>
      <c r="D13328" s="790" t="s">
        <v>8561</v>
      </c>
      <c r="E13328" s="703">
        <v>10000</v>
      </c>
      <c r="F13328" s="57"/>
      <c r="G13328" s="57">
        <f t="shared" si="214"/>
        <v>-10000</v>
      </c>
      <c r="H13328" s="704" t="s">
        <v>8390</v>
      </c>
    </row>
    <row r="13329" spans="1:8" ht="15" x14ac:dyDescent="0.2">
      <c r="A13329" s="733">
        <v>44860</v>
      </c>
      <c r="B13329" s="40" t="s">
        <v>8041</v>
      </c>
      <c r="C13329" s="75" t="s">
        <v>391</v>
      </c>
      <c r="D13329" s="790" t="s">
        <v>8615</v>
      </c>
      <c r="E13329" s="703">
        <v>1000</v>
      </c>
      <c r="F13329" s="57"/>
      <c r="G13329" s="57">
        <f t="shared" si="214"/>
        <v>-1000</v>
      </c>
      <c r="H13329" s="704" t="s">
        <v>8390</v>
      </c>
    </row>
    <row r="13330" spans="1:8" ht="15" x14ac:dyDescent="0.2">
      <c r="A13330" s="733">
        <v>44860</v>
      </c>
      <c r="B13330" s="40" t="s">
        <v>8337</v>
      </c>
      <c r="C13330" s="75" t="s">
        <v>789</v>
      </c>
      <c r="D13330" s="790"/>
      <c r="E13330" s="703">
        <f>350+340+810</f>
        <v>1500</v>
      </c>
      <c r="F13330" s="57"/>
      <c r="G13330" s="57">
        <f t="shared" si="214"/>
        <v>-1500</v>
      </c>
      <c r="H13330" s="704" t="s">
        <v>8390</v>
      </c>
    </row>
    <row r="13331" spans="1:8" ht="15" x14ac:dyDescent="0.2">
      <c r="A13331" s="733">
        <v>44860</v>
      </c>
      <c r="B13331" s="40" t="s">
        <v>7919</v>
      </c>
      <c r="C13331" s="75" t="s">
        <v>789</v>
      </c>
      <c r="D13331" s="790"/>
      <c r="E13331" s="703">
        <f>800</f>
        <v>800</v>
      </c>
      <c r="F13331" s="57"/>
      <c r="G13331" s="57">
        <f t="shared" si="214"/>
        <v>-800</v>
      </c>
      <c r="H13331" s="704" t="s">
        <v>8390</v>
      </c>
    </row>
    <row r="13332" spans="1:8" ht="15" x14ac:dyDescent="0.2">
      <c r="A13332" s="733">
        <v>44860</v>
      </c>
      <c r="B13332" s="40" t="s">
        <v>8041</v>
      </c>
      <c r="C13332" s="75" t="s">
        <v>789</v>
      </c>
      <c r="D13332" s="790"/>
      <c r="E13332" s="703">
        <v>700</v>
      </c>
      <c r="F13332" s="57"/>
      <c r="G13332" s="57">
        <f t="shared" si="214"/>
        <v>-700</v>
      </c>
      <c r="H13332" s="704" t="s">
        <v>8390</v>
      </c>
    </row>
    <row r="13333" spans="1:8" ht="15" x14ac:dyDescent="0.2">
      <c r="A13333" s="733">
        <v>44860</v>
      </c>
      <c r="B13333" s="40" t="s">
        <v>25</v>
      </c>
      <c r="C13333" s="75" t="s">
        <v>4064</v>
      </c>
      <c r="D13333" s="790" t="s">
        <v>3055</v>
      </c>
      <c r="E13333" s="703">
        <v>9500</v>
      </c>
      <c r="F13333" s="57"/>
      <c r="G13333" s="57">
        <f t="shared" si="214"/>
        <v>-9500</v>
      </c>
      <c r="H13333" s="704" t="s">
        <v>8390</v>
      </c>
    </row>
    <row r="13334" spans="1:8" ht="15" x14ac:dyDescent="0.2">
      <c r="A13334" s="733">
        <v>44861</v>
      </c>
      <c r="B13334" s="40" t="s">
        <v>8557</v>
      </c>
      <c r="C13334" s="75" t="s">
        <v>3144</v>
      </c>
      <c r="D13334" s="790" t="s">
        <v>6343</v>
      </c>
      <c r="E13334" s="703">
        <v>7100</v>
      </c>
      <c r="F13334" s="57"/>
      <c r="G13334" s="57">
        <f t="shared" si="214"/>
        <v>-7100</v>
      </c>
      <c r="H13334" s="704" t="s">
        <v>8390</v>
      </c>
    </row>
    <row r="13335" spans="1:8" ht="15" x14ac:dyDescent="0.2">
      <c r="A13335" s="733">
        <v>44861</v>
      </c>
      <c r="B13335" s="40" t="s">
        <v>8557</v>
      </c>
      <c r="C13335" s="75" t="s">
        <v>5740</v>
      </c>
      <c r="D13335" s="790"/>
      <c r="E13335" s="703">
        <v>2700</v>
      </c>
      <c r="F13335" s="57"/>
      <c r="G13335" s="57">
        <f t="shared" si="214"/>
        <v>-2700</v>
      </c>
      <c r="H13335" s="704" t="s">
        <v>8390</v>
      </c>
    </row>
    <row r="13336" spans="1:8" ht="15" x14ac:dyDescent="0.2">
      <c r="A13336" s="733">
        <v>44861</v>
      </c>
      <c r="B13336" s="40" t="s">
        <v>8041</v>
      </c>
      <c r="C13336" s="75" t="s">
        <v>5740</v>
      </c>
      <c r="D13336" s="790"/>
      <c r="E13336" s="703">
        <v>500</v>
      </c>
      <c r="F13336" s="57"/>
      <c r="G13336" s="57">
        <f t="shared" si="214"/>
        <v>-500</v>
      </c>
      <c r="H13336" s="704" t="s">
        <v>8390</v>
      </c>
    </row>
    <row r="13337" spans="1:8" ht="15" x14ac:dyDescent="0.2">
      <c r="A13337" s="733">
        <v>44861</v>
      </c>
      <c r="B13337" s="40" t="s">
        <v>8530</v>
      </c>
      <c r="C13337" s="75" t="s">
        <v>8562</v>
      </c>
      <c r="D13337" s="790" t="s">
        <v>8563</v>
      </c>
      <c r="E13337" s="703">
        <v>20000</v>
      </c>
      <c r="F13337" s="57"/>
      <c r="G13337" s="57">
        <f t="shared" si="214"/>
        <v>-20000</v>
      </c>
      <c r="H13337" s="704" t="s">
        <v>8390</v>
      </c>
    </row>
    <row r="13338" spans="1:8" ht="15" x14ac:dyDescent="0.2">
      <c r="A13338" s="733">
        <v>44861</v>
      </c>
      <c r="B13338" s="40" t="s">
        <v>8530</v>
      </c>
      <c r="C13338" s="75" t="s">
        <v>391</v>
      </c>
      <c r="D13338" s="790" t="s">
        <v>8564</v>
      </c>
      <c r="E13338" s="703">
        <v>1000</v>
      </c>
      <c r="F13338" s="57"/>
      <c r="G13338" s="57">
        <f t="shared" si="214"/>
        <v>-1000</v>
      </c>
      <c r="H13338" s="704" t="s">
        <v>8390</v>
      </c>
    </row>
    <row r="13339" spans="1:8" ht="15" x14ac:dyDescent="0.2">
      <c r="A13339" s="733">
        <v>44861</v>
      </c>
      <c r="B13339" s="40" t="s">
        <v>7919</v>
      </c>
      <c r="C13339" s="75" t="s">
        <v>8268</v>
      </c>
      <c r="D13339" s="790" t="s">
        <v>8565</v>
      </c>
      <c r="E13339" s="703">
        <v>2130</v>
      </c>
      <c r="F13339" s="57"/>
      <c r="G13339" s="57">
        <f t="shared" si="214"/>
        <v>-2130</v>
      </c>
      <c r="H13339" s="704" t="s">
        <v>8390</v>
      </c>
    </row>
    <row r="13340" spans="1:8" ht="15" x14ac:dyDescent="0.2">
      <c r="A13340" s="733">
        <v>44861</v>
      </c>
      <c r="B13340" s="40" t="s">
        <v>7553</v>
      </c>
      <c r="C13340" s="75" t="s">
        <v>3144</v>
      </c>
      <c r="D13340" s="790" t="s">
        <v>8566</v>
      </c>
      <c r="E13340" s="703">
        <v>11000</v>
      </c>
      <c r="F13340" s="57"/>
      <c r="G13340" s="57">
        <f t="shared" si="214"/>
        <v>-11000</v>
      </c>
      <c r="H13340" s="704" t="s">
        <v>8390</v>
      </c>
    </row>
    <row r="13341" spans="1:8" ht="15" x14ac:dyDescent="0.2">
      <c r="A13341" s="733">
        <v>44861</v>
      </c>
      <c r="B13341" s="40" t="s">
        <v>8041</v>
      </c>
      <c r="C13341" s="75" t="s">
        <v>6782</v>
      </c>
      <c r="D13341" s="790" t="s">
        <v>7954</v>
      </c>
      <c r="E13341" s="703">
        <v>40000</v>
      </c>
      <c r="F13341" s="57"/>
      <c r="G13341" s="57">
        <f t="shared" si="214"/>
        <v>-40000</v>
      </c>
      <c r="H13341" s="704" t="s">
        <v>8390</v>
      </c>
    </row>
    <row r="13342" spans="1:8" ht="15" x14ac:dyDescent="0.2">
      <c r="A13342" s="733">
        <v>44861</v>
      </c>
      <c r="B13342" s="40" t="s">
        <v>16</v>
      </c>
      <c r="C13342" s="75" t="s">
        <v>7476</v>
      </c>
      <c r="D13342" s="790" t="s">
        <v>8567</v>
      </c>
      <c r="E13342" s="703">
        <v>12000</v>
      </c>
      <c r="F13342" s="57"/>
      <c r="G13342" s="57">
        <f t="shared" si="214"/>
        <v>-12000</v>
      </c>
      <c r="H13342" s="704" t="s">
        <v>8390</v>
      </c>
    </row>
    <row r="13343" spans="1:8" ht="15" x14ac:dyDescent="0.2">
      <c r="A13343" s="733">
        <v>44861</v>
      </c>
      <c r="B13343" s="40" t="s">
        <v>8557</v>
      </c>
      <c r="C13343" s="75" t="s">
        <v>3334</v>
      </c>
      <c r="D13343" s="790" t="s">
        <v>8568</v>
      </c>
      <c r="E13343" s="703">
        <v>55000</v>
      </c>
      <c r="F13343" s="57"/>
      <c r="G13343" s="57">
        <f t="shared" si="214"/>
        <v>-55000</v>
      </c>
      <c r="H13343" s="704" t="s">
        <v>8390</v>
      </c>
    </row>
    <row r="13344" spans="1:8" ht="15" x14ac:dyDescent="0.2">
      <c r="A13344" s="733">
        <v>44862</v>
      </c>
      <c r="B13344" s="40" t="s">
        <v>8041</v>
      </c>
      <c r="C13344" s="75" t="s">
        <v>6248</v>
      </c>
      <c r="D13344" s="790" t="s">
        <v>8569</v>
      </c>
      <c r="E13344" s="703">
        <v>3800</v>
      </c>
      <c r="F13344" s="57"/>
      <c r="G13344" s="57">
        <f t="shared" si="214"/>
        <v>-3800</v>
      </c>
      <c r="H13344" s="704" t="s">
        <v>8390</v>
      </c>
    </row>
    <row r="13345" spans="1:8" ht="15" x14ac:dyDescent="0.2">
      <c r="A13345" s="733">
        <v>44862</v>
      </c>
      <c r="B13345" s="40" t="s">
        <v>7919</v>
      </c>
      <c r="C13345" s="75" t="s">
        <v>5740</v>
      </c>
      <c r="D13345" s="790"/>
      <c r="E13345" s="703">
        <v>500</v>
      </c>
      <c r="F13345" s="57"/>
      <c r="G13345" s="57">
        <f t="shared" si="214"/>
        <v>-500</v>
      </c>
      <c r="H13345" s="704" t="s">
        <v>8390</v>
      </c>
    </row>
    <row r="13346" spans="1:8" ht="15" x14ac:dyDescent="0.2">
      <c r="A13346" s="733">
        <v>44862</v>
      </c>
      <c r="B13346" s="40" t="s">
        <v>16</v>
      </c>
      <c r="C13346" s="75" t="s">
        <v>103</v>
      </c>
      <c r="D13346" s="790" t="s">
        <v>8570</v>
      </c>
      <c r="E13346" s="703">
        <v>5500</v>
      </c>
      <c r="F13346" s="57"/>
      <c r="G13346" s="57">
        <f t="shared" si="214"/>
        <v>-5500</v>
      </c>
      <c r="H13346" s="704" t="s">
        <v>8390</v>
      </c>
    </row>
    <row r="13347" spans="1:8" ht="15" x14ac:dyDescent="0.2">
      <c r="A13347" s="733">
        <v>44862</v>
      </c>
      <c r="B13347" s="40" t="s">
        <v>2932</v>
      </c>
      <c r="C13347" s="75" t="s">
        <v>3144</v>
      </c>
      <c r="D13347" s="790" t="s">
        <v>6343</v>
      </c>
      <c r="E13347" s="703">
        <v>4350</v>
      </c>
      <c r="F13347" s="57"/>
      <c r="G13347" s="57">
        <f t="shared" si="214"/>
        <v>-4350</v>
      </c>
      <c r="H13347" s="704" t="s">
        <v>8390</v>
      </c>
    </row>
    <row r="13348" spans="1:8" ht="15" x14ac:dyDescent="0.2">
      <c r="A13348" s="733">
        <v>44862</v>
      </c>
      <c r="B13348" s="40" t="s">
        <v>8557</v>
      </c>
      <c r="C13348" s="75" t="s">
        <v>3144</v>
      </c>
      <c r="D13348" s="790" t="s">
        <v>6343</v>
      </c>
      <c r="E13348" s="703">
        <v>3000</v>
      </c>
      <c r="F13348" s="57"/>
      <c r="G13348" s="57">
        <f t="shared" si="214"/>
        <v>-3000</v>
      </c>
      <c r="H13348" s="704" t="s">
        <v>8390</v>
      </c>
    </row>
    <row r="13349" spans="1:8" ht="15" x14ac:dyDescent="0.2">
      <c r="A13349" s="733">
        <v>44862</v>
      </c>
      <c r="B13349" s="40" t="s">
        <v>2932</v>
      </c>
      <c r="C13349" s="75" t="s">
        <v>3144</v>
      </c>
      <c r="D13349" s="790" t="s">
        <v>8488</v>
      </c>
      <c r="E13349" s="703">
        <v>4450</v>
      </c>
      <c r="F13349" s="57"/>
      <c r="G13349" s="57">
        <f t="shared" si="214"/>
        <v>-4450</v>
      </c>
      <c r="H13349" s="704" t="s">
        <v>8390</v>
      </c>
    </row>
    <row r="13350" spans="1:8" ht="15" x14ac:dyDescent="0.2">
      <c r="A13350" s="733">
        <v>44862</v>
      </c>
      <c r="B13350" s="40" t="s">
        <v>8337</v>
      </c>
      <c r="C13350" s="75" t="s">
        <v>3144</v>
      </c>
      <c r="D13350" s="790" t="s">
        <v>8571</v>
      </c>
      <c r="E13350" s="703">
        <v>55500</v>
      </c>
      <c r="F13350" s="57"/>
      <c r="G13350" s="57">
        <f t="shared" si="214"/>
        <v>-55500</v>
      </c>
      <c r="H13350" s="704" t="s">
        <v>8390</v>
      </c>
    </row>
    <row r="13351" spans="1:8" ht="15" x14ac:dyDescent="0.2">
      <c r="A13351" s="733">
        <v>44862</v>
      </c>
      <c r="B13351" s="40" t="s">
        <v>16</v>
      </c>
      <c r="C13351" s="75" t="s">
        <v>4440</v>
      </c>
      <c r="D13351" s="790" t="s">
        <v>6836</v>
      </c>
      <c r="E13351" s="703">
        <v>95000</v>
      </c>
      <c r="F13351" s="57"/>
      <c r="G13351" s="57">
        <f t="shared" si="214"/>
        <v>-95000</v>
      </c>
      <c r="H13351" s="704" t="s">
        <v>8390</v>
      </c>
    </row>
    <row r="13352" spans="1:8" ht="15" x14ac:dyDescent="0.2">
      <c r="A13352" s="733">
        <v>44862</v>
      </c>
      <c r="B13352" s="40" t="s">
        <v>16</v>
      </c>
      <c r="C13352" s="75" t="s">
        <v>3842</v>
      </c>
      <c r="D13352" s="790" t="s">
        <v>8490</v>
      </c>
      <c r="E13352" s="703">
        <v>4225</v>
      </c>
      <c r="F13352" s="57"/>
      <c r="G13352" s="57">
        <f t="shared" si="214"/>
        <v>-4225</v>
      </c>
      <c r="H13352" s="704" t="s">
        <v>8390</v>
      </c>
    </row>
    <row r="13353" spans="1:8" ht="15" x14ac:dyDescent="0.2">
      <c r="A13353" s="733">
        <v>44862</v>
      </c>
      <c r="B13353" s="40" t="s">
        <v>7919</v>
      </c>
      <c r="C13353" s="75" t="s">
        <v>391</v>
      </c>
      <c r="D13353" s="790" t="s">
        <v>8515</v>
      </c>
      <c r="E13353" s="703">
        <v>1000</v>
      </c>
      <c r="F13353" s="57"/>
      <c r="G13353" s="57">
        <f t="shared" si="214"/>
        <v>-1000</v>
      </c>
      <c r="H13353" s="704" t="s">
        <v>8390</v>
      </c>
    </row>
    <row r="13354" spans="1:8" ht="15" x14ac:dyDescent="0.2">
      <c r="A13354" s="733">
        <v>44862</v>
      </c>
      <c r="B13354" s="40" t="s">
        <v>8041</v>
      </c>
      <c r="C13354" s="75" t="s">
        <v>391</v>
      </c>
      <c r="D13354" s="790" t="s">
        <v>8515</v>
      </c>
      <c r="E13354" s="703">
        <v>1000</v>
      </c>
      <c r="F13354" s="57"/>
      <c r="G13354" s="57">
        <f t="shared" si="214"/>
        <v>-1000</v>
      </c>
      <c r="H13354" s="704" t="s">
        <v>8390</v>
      </c>
    </row>
    <row r="13355" spans="1:8" ht="15" x14ac:dyDescent="0.2">
      <c r="A13355" s="733">
        <v>44862</v>
      </c>
      <c r="B13355" s="40" t="s">
        <v>8041</v>
      </c>
      <c r="C13355" s="75" t="s">
        <v>391</v>
      </c>
      <c r="D13355" s="790" t="s">
        <v>6696</v>
      </c>
      <c r="E13355" s="703">
        <v>2000</v>
      </c>
      <c r="F13355" s="57"/>
      <c r="G13355" s="57">
        <f t="shared" si="214"/>
        <v>-2000</v>
      </c>
      <c r="H13355" s="704" t="s">
        <v>8390</v>
      </c>
    </row>
    <row r="13356" spans="1:8" ht="15" x14ac:dyDescent="0.2">
      <c r="A13356" s="733">
        <v>44863</v>
      </c>
      <c r="B13356" s="40" t="s">
        <v>8557</v>
      </c>
      <c r="C13356" s="75" t="s">
        <v>6248</v>
      </c>
      <c r="D13356" s="790" t="s">
        <v>8574</v>
      </c>
      <c r="E13356" s="703">
        <v>32600</v>
      </c>
      <c r="F13356" s="57"/>
      <c r="G13356" s="57">
        <f t="shared" si="214"/>
        <v>-32600</v>
      </c>
      <c r="H13356" s="704" t="s">
        <v>8390</v>
      </c>
    </row>
    <row r="13357" spans="1:8" s="681" customFormat="1" ht="36.75" customHeight="1" x14ac:dyDescent="0.25">
      <c r="A13357" s="733">
        <v>44863</v>
      </c>
      <c r="B13357" s="62" t="s">
        <v>8530</v>
      </c>
      <c r="C13357" s="549" t="s">
        <v>317</v>
      </c>
      <c r="D13357" s="739" t="s">
        <v>8575</v>
      </c>
      <c r="E13357" s="705">
        <v>11190</v>
      </c>
      <c r="F13357" s="125"/>
      <c r="G13357" s="125">
        <f t="shared" si="214"/>
        <v>-11190</v>
      </c>
      <c r="H13357" s="704" t="s">
        <v>8390</v>
      </c>
    </row>
    <row r="13358" spans="1:8" s="681" customFormat="1" ht="36.75" customHeight="1" x14ac:dyDescent="0.25">
      <c r="A13358" s="733">
        <v>44863</v>
      </c>
      <c r="B13358" s="62" t="s">
        <v>8557</v>
      </c>
      <c r="C13358" s="549" t="s">
        <v>317</v>
      </c>
      <c r="D13358" s="739" t="s">
        <v>8575</v>
      </c>
      <c r="E13358" s="705">
        <v>33562</v>
      </c>
      <c r="F13358" s="125"/>
      <c r="G13358" s="125">
        <f t="shared" si="214"/>
        <v>-33562</v>
      </c>
      <c r="H13358" s="704" t="s">
        <v>8390</v>
      </c>
    </row>
    <row r="13359" spans="1:8" s="681" customFormat="1" ht="36.75" customHeight="1" x14ac:dyDescent="0.25">
      <c r="A13359" s="733">
        <v>44863</v>
      </c>
      <c r="B13359" s="62" t="s">
        <v>8041</v>
      </c>
      <c r="C13359" s="549" t="s">
        <v>317</v>
      </c>
      <c r="D13359" s="739" t="s">
        <v>8575</v>
      </c>
      <c r="E13359" s="705">
        <v>22374</v>
      </c>
      <c r="F13359" s="125"/>
      <c r="G13359" s="125">
        <f t="shared" si="214"/>
        <v>-22374</v>
      </c>
      <c r="H13359" s="704" t="s">
        <v>8390</v>
      </c>
    </row>
    <row r="13360" spans="1:8" s="681" customFormat="1" ht="36.75" customHeight="1" x14ac:dyDescent="0.25">
      <c r="A13360" s="733">
        <v>44863</v>
      </c>
      <c r="B13360" s="62" t="s">
        <v>8337</v>
      </c>
      <c r="C13360" s="549" t="s">
        <v>317</v>
      </c>
      <c r="D13360" s="739" t="s">
        <v>8575</v>
      </c>
      <c r="E13360" s="705">
        <v>22374</v>
      </c>
      <c r="F13360" s="125"/>
      <c r="G13360" s="125">
        <f t="shared" si="214"/>
        <v>-22374</v>
      </c>
      <c r="H13360" s="704" t="s">
        <v>8390</v>
      </c>
    </row>
    <row r="13361" spans="1:8" ht="15" x14ac:dyDescent="0.2">
      <c r="A13361" s="733">
        <v>44863</v>
      </c>
      <c r="B13361" s="40" t="s">
        <v>3945</v>
      </c>
      <c r="C13361" s="75" t="s">
        <v>3144</v>
      </c>
      <c r="D13361" s="790" t="s">
        <v>8576</v>
      </c>
      <c r="E13361" s="703">
        <v>2500</v>
      </c>
      <c r="F13361" s="57"/>
      <c r="G13361" s="57">
        <f t="shared" si="214"/>
        <v>-2500</v>
      </c>
      <c r="H13361" s="704" t="s">
        <v>8390</v>
      </c>
    </row>
    <row r="13362" spans="1:8" ht="15" x14ac:dyDescent="0.2">
      <c r="A13362" s="733">
        <v>44863</v>
      </c>
      <c r="B13362" s="40" t="s">
        <v>7919</v>
      </c>
      <c r="C13362" s="75" t="s">
        <v>3144</v>
      </c>
      <c r="D13362" s="790" t="s">
        <v>8526</v>
      </c>
      <c r="E13362" s="703">
        <v>9306</v>
      </c>
      <c r="F13362" s="57"/>
      <c r="G13362" s="57">
        <f t="shared" si="214"/>
        <v>-9306</v>
      </c>
      <c r="H13362" s="704" t="s">
        <v>8390</v>
      </c>
    </row>
    <row r="13363" spans="1:8" ht="15" x14ac:dyDescent="0.2">
      <c r="A13363" s="733">
        <v>44863</v>
      </c>
      <c r="B13363" s="40" t="s">
        <v>7919</v>
      </c>
      <c r="C13363" s="75" t="s">
        <v>391</v>
      </c>
      <c r="D13363" s="790" t="s">
        <v>8616</v>
      </c>
      <c r="E13363" s="703">
        <v>1000</v>
      </c>
      <c r="F13363" s="57"/>
      <c r="G13363" s="57">
        <f t="shared" si="214"/>
        <v>-1000</v>
      </c>
      <c r="H13363" s="704" t="s">
        <v>8390</v>
      </c>
    </row>
    <row r="13364" spans="1:8" ht="15" x14ac:dyDescent="0.2">
      <c r="A13364" s="733">
        <v>44863</v>
      </c>
      <c r="B13364" s="40" t="s">
        <v>3945</v>
      </c>
      <c r="C13364" s="75" t="s">
        <v>285</v>
      </c>
      <c r="D13364" s="790" t="s">
        <v>8016</v>
      </c>
      <c r="E13364" s="703">
        <v>200</v>
      </c>
      <c r="F13364" s="57"/>
      <c r="G13364" s="57">
        <f t="shared" si="214"/>
        <v>-200</v>
      </c>
      <c r="H13364" s="704" t="s">
        <v>8390</v>
      </c>
    </row>
    <row r="13365" spans="1:8" ht="15" x14ac:dyDescent="0.2">
      <c r="A13365" s="733">
        <v>44863</v>
      </c>
      <c r="B13365" s="40" t="s">
        <v>7553</v>
      </c>
      <c r="C13365" s="75" t="s">
        <v>3144</v>
      </c>
      <c r="D13365" s="790" t="s">
        <v>8526</v>
      </c>
      <c r="E13365" s="703">
        <v>560</v>
      </c>
      <c r="F13365" s="57"/>
      <c r="G13365" s="57">
        <f t="shared" si="214"/>
        <v>-560</v>
      </c>
      <c r="H13365" s="704" t="s">
        <v>8390</v>
      </c>
    </row>
    <row r="13366" spans="1:8" ht="15" x14ac:dyDescent="0.2">
      <c r="A13366" s="733">
        <v>44865</v>
      </c>
      <c r="B13366" s="40" t="s">
        <v>8530</v>
      </c>
      <c r="C13366" s="75" t="s">
        <v>2665</v>
      </c>
      <c r="D13366" s="790" t="s">
        <v>8593</v>
      </c>
      <c r="E13366" s="703">
        <v>17000</v>
      </c>
      <c r="F13366" s="57"/>
      <c r="G13366" s="57">
        <f t="shared" si="214"/>
        <v>-17000</v>
      </c>
      <c r="H13366" s="704" t="s">
        <v>8390</v>
      </c>
    </row>
    <row r="13367" spans="1:8" ht="15" x14ac:dyDescent="0.2">
      <c r="A13367" s="733">
        <v>44865</v>
      </c>
      <c r="B13367" s="40" t="s">
        <v>1399</v>
      </c>
      <c r="C13367" s="75" t="s">
        <v>6704</v>
      </c>
      <c r="D13367" s="790" t="s">
        <v>1156</v>
      </c>
      <c r="E13367" s="703">
        <v>50000</v>
      </c>
      <c r="F13367" s="57"/>
      <c r="G13367" s="57">
        <f t="shared" si="214"/>
        <v>-50000</v>
      </c>
      <c r="H13367" s="704" t="s">
        <v>8390</v>
      </c>
    </row>
    <row r="13368" spans="1:8" ht="15" x14ac:dyDescent="0.2">
      <c r="A13368" s="733">
        <v>44865</v>
      </c>
      <c r="B13368" s="40" t="s">
        <v>7919</v>
      </c>
      <c r="C13368" s="75" t="s">
        <v>6965</v>
      </c>
      <c r="D13368" s="790" t="s">
        <v>8594</v>
      </c>
      <c r="E13368" s="703">
        <v>17000</v>
      </c>
      <c r="F13368" s="57"/>
      <c r="G13368" s="57">
        <f t="shared" si="214"/>
        <v>-17000</v>
      </c>
      <c r="H13368" s="704" t="s">
        <v>8390</v>
      </c>
    </row>
    <row r="13369" spans="1:8" ht="15" x14ac:dyDescent="0.2">
      <c r="A13369" s="733">
        <v>44865</v>
      </c>
      <c r="B13369" s="40" t="s">
        <v>7919</v>
      </c>
      <c r="C13369" s="75" t="s">
        <v>5740</v>
      </c>
      <c r="D13369" s="790" t="s">
        <v>5742</v>
      </c>
      <c r="E13369" s="703">
        <v>500</v>
      </c>
      <c r="F13369" s="57"/>
      <c r="G13369" s="57">
        <f t="shared" si="214"/>
        <v>-500</v>
      </c>
      <c r="H13369" s="704" t="s">
        <v>8390</v>
      </c>
    </row>
    <row r="13370" spans="1:8" ht="15" x14ac:dyDescent="0.2">
      <c r="A13370" s="733">
        <v>44865</v>
      </c>
      <c r="B13370" s="40" t="s">
        <v>6506</v>
      </c>
      <c r="C13370" s="75" t="s">
        <v>391</v>
      </c>
      <c r="D13370" s="790" t="s">
        <v>8595</v>
      </c>
      <c r="E13370" s="703">
        <v>1260</v>
      </c>
      <c r="F13370" s="57"/>
      <c r="G13370" s="57">
        <f t="shared" si="214"/>
        <v>-1260</v>
      </c>
      <c r="H13370" s="704" t="s">
        <v>8390</v>
      </c>
    </row>
    <row r="13371" spans="1:8" ht="15" x14ac:dyDescent="0.2">
      <c r="A13371" s="733">
        <v>44865</v>
      </c>
      <c r="B13371" s="40" t="s">
        <v>7919</v>
      </c>
      <c r="C13371" s="75" t="s">
        <v>2502</v>
      </c>
      <c r="D13371" s="790" t="s">
        <v>7095</v>
      </c>
      <c r="E13371" s="703">
        <v>25000</v>
      </c>
      <c r="F13371" s="57"/>
      <c r="G13371" s="57">
        <f t="shared" si="214"/>
        <v>-25000</v>
      </c>
      <c r="H13371" s="704" t="s">
        <v>8390</v>
      </c>
    </row>
    <row r="13372" spans="1:8" ht="15" x14ac:dyDescent="0.2">
      <c r="A13372" s="733">
        <v>44865</v>
      </c>
      <c r="B13372" s="40" t="s">
        <v>8337</v>
      </c>
      <c r="C13372" s="75" t="s">
        <v>2502</v>
      </c>
      <c r="D13372" s="790" t="s">
        <v>7095</v>
      </c>
      <c r="E13372" s="703">
        <v>25000</v>
      </c>
      <c r="F13372" s="57"/>
      <c r="G13372" s="57">
        <f t="shared" si="214"/>
        <v>-25000</v>
      </c>
      <c r="H13372" s="704" t="s">
        <v>8390</v>
      </c>
    </row>
    <row r="13373" spans="1:8" ht="15" x14ac:dyDescent="0.2">
      <c r="A13373" s="733">
        <v>44865</v>
      </c>
      <c r="B13373" s="40" t="s">
        <v>6503</v>
      </c>
      <c r="C13373" s="75" t="s">
        <v>2502</v>
      </c>
      <c r="D13373" s="790" t="s">
        <v>141</v>
      </c>
      <c r="E13373" s="703">
        <v>25000</v>
      </c>
      <c r="F13373" s="57"/>
      <c r="G13373" s="57">
        <f t="shared" si="214"/>
        <v>-25000</v>
      </c>
      <c r="H13373" s="704" t="s">
        <v>8390</v>
      </c>
    </row>
    <row r="13374" spans="1:8" ht="15" x14ac:dyDescent="0.2">
      <c r="A13374" s="733">
        <v>44865</v>
      </c>
      <c r="B13374" s="40" t="s">
        <v>8041</v>
      </c>
      <c r="C13374" s="75" t="s">
        <v>2502</v>
      </c>
      <c r="D13374" s="790" t="s">
        <v>141</v>
      </c>
      <c r="E13374" s="703">
        <v>25000</v>
      </c>
      <c r="F13374" s="57"/>
      <c r="G13374" s="57">
        <f t="shared" si="214"/>
        <v>-25000</v>
      </c>
      <c r="H13374" s="704" t="s">
        <v>8390</v>
      </c>
    </row>
    <row r="13375" spans="1:8" ht="15" x14ac:dyDescent="0.2">
      <c r="A13375" s="733">
        <v>44865</v>
      </c>
      <c r="B13375" s="40" t="s">
        <v>25</v>
      </c>
      <c r="C13375" s="75" t="s">
        <v>2502</v>
      </c>
      <c r="D13375" s="790" t="s">
        <v>8607</v>
      </c>
      <c r="E13375" s="703">
        <v>70000</v>
      </c>
      <c r="F13375" s="57"/>
      <c r="G13375" s="57">
        <f t="shared" si="214"/>
        <v>-70000</v>
      </c>
      <c r="H13375" s="704" t="s">
        <v>8390</v>
      </c>
    </row>
    <row r="13376" spans="1:8" ht="15" x14ac:dyDescent="0.2">
      <c r="A13376" s="733">
        <v>44865</v>
      </c>
      <c r="B13376" s="40" t="s">
        <v>16</v>
      </c>
      <c r="C13376" s="75" t="s">
        <v>2502</v>
      </c>
      <c r="D13376" s="790" t="s">
        <v>8608</v>
      </c>
      <c r="E13376" s="703">
        <v>137774.19354838709</v>
      </c>
      <c r="F13376" s="57"/>
      <c r="G13376" s="57">
        <f t="shared" si="214"/>
        <v>-137774.19354838709</v>
      </c>
      <c r="H13376" s="704" t="s">
        <v>8390</v>
      </c>
    </row>
    <row r="13377" spans="1:8" ht="15" x14ac:dyDescent="0.2">
      <c r="A13377" s="733">
        <v>44865</v>
      </c>
      <c r="B13377" s="40" t="s">
        <v>3944</v>
      </c>
      <c r="C13377" s="75" t="s">
        <v>2502</v>
      </c>
      <c r="D13377" s="790" t="s">
        <v>8609</v>
      </c>
      <c r="E13377" s="703">
        <v>95745.967741935485</v>
      </c>
      <c r="F13377" s="57"/>
      <c r="G13377" s="57">
        <f t="shared" si="214"/>
        <v>-95745.967741935485</v>
      </c>
      <c r="H13377" s="704" t="s">
        <v>8390</v>
      </c>
    </row>
    <row r="13378" spans="1:8" ht="15" x14ac:dyDescent="0.2">
      <c r="A13378" s="733">
        <v>44865</v>
      </c>
      <c r="B13378" s="40" t="s">
        <v>3945</v>
      </c>
      <c r="C13378" s="75" t="s">
        <v>2502</v>
      </c>
      <c r="D13378" s="790" t="s">
        <v>6567</v>
      </c>
      <c r="E13378" s="703">
        <v>115409</v>
      </c>
      <c r="F13378" s="57"/>
      <c r="G13378" s="57">
        <f t="shared" si="214"/>
        <v>-115409</v>
      </c>
      <c r="H13378" s="704" t="s">
        <v>8390</v>
      </c>
    </row>
    <row r="13379" spans="1:8" ht="15" x14ac:dyDescent="0.2">
      <c r="A13379" s="733">
        <v>44865</v>
      </c>
      <c r="B13379" s="40" t="s">
        <v>6503</v>
      </c>
      <c r="C13379" s="75" t="s">
        <v>2502</v>
      </c>
      <c r="D13379" s="790" t="s">
        <v>8610</v>
      </c>
      <c r="E13379" s="703">
        <v>286356</v>
      </c>
      <c r="F13379" s="57"/>
      <c r="G13379" s="57">
        <f t="shared" si="214"/>
        <v>-286356</v>
      </c>
      <c r="H13379" s="704" t="s">
        <v>8390</v>
      </c>
    </row>
    <row r="13380" spans="1:8" ht="15" x14ac:dyDescent="0.2">
      <c r="A13380" s="733">
        <v>44865</v>
      </c>
      <c r="B13380" s="40" t="s">
        <v>37</v>
      </c>
      <c r="C13380" s="75" t="s">
        <v>2502</v>
      </c>
      <c r="D13380" s="790" t="s">
        <v>8426</v>
      </c>
      <c r="E13380" s="703">
        <v>157701.61290322582</v>
      </c>
      <c r="F13380" s="57"/>
      <c r="G13380" s="57">
        <f t="shared" si="214"/>
        <v>-157701.61290322582</v>
      </c>
      <c r="H13380" s="704" t="s">
        <v>8390</v>
      </c>
    </row>
    <row r="13381" spans="1:8" ht="15" x14ac:dyDescent="0.2">
      <c r="A13381" s="733">
        <v>44865</v>
      </c>
      <c r="B13381" s="40" t="s">
        <v>2932</v>
      </c>
      <c r="C13381" s="75" t="s">
        <v>2502</v>
      </c>
      <c r="D13381" s="790" t="s">
        <v>8427</v>
      </c>
      <c r="E13381" s="703">
        <v>130902</v>
      </c>
      <c r="F13381" s="57"/>
      <c r="G13381" s="57">
        <f t="shared" ref="G13381:G13444" si="215">F13381-E13381</f>
        <v>-130902</v>
      </c>
      <c r="H13381" s="704" t="s">
        <v>8390</v>
      </c>
    </row>
    <row r="13382" spans="1:8" ht="15" x14ac:dyDescent="0.2">
      <c r="A13382" s="733">
        <v>44865</v>
      </c>
      <c r="B13382" s="40" t="s">
        <v>7919</v>
      </c>
      <c r="C13382" s="75" t="s">
        <v>2502</v>
      </c>
      <c r="D13382" s="790" t="s">
        <v>8612</v>
      </c>
      <c r="E13382" s="703">
        <v>78000</v>
      </c>
      <c r="F13382" s="57"/>
      <c r="G13382" s="57">
        <f t="shared" si="215"/>
        <v>-78000</v>
      </c>
      <c r="H13382" s="704" t="s">
        <v>8390</v>
      </c>
    </row>
    <row r="13383" spans="1:8" ht="15" x14ac:dyDescent="0.2">
      <c r="A13383" s="733">
        <v>44865</v>
      </c>
      <c r="B13383" s="40" t="s">
        <v>8041</v>
      </c>
      <c r="C13383" s="75" t="s">
        <v>2502</v>
      </c>
      <c r="D13383" s="790" t="s">
        <v>8613</v>
      </c>
      <c r="E13383" s="703">
        <v>78000</v>
      </c>
      <c r="F13383" s="57"/>
      <c r="G13383" s="57">
        <f t="shared" si="215"/>
        <v>-78000</v>
      </c>
      <c r="H13383" s="704" t="s">
        <v>8390</v>
      </c>
    </row>
    <row r="13384" spans="1:8" ht="15" x14ac:dyDescent="0.2">
      <c r="A13384" s="733">
        <v>44865</v>
      </c>
      <c r="B13384" s="40" t="s">
        <v>8337</v>
      </c>
      <c r="C13384" s="75" t="s">
        <v>2502</v>
      </c>
      <c r="D13384" s="790" t="s">
        <v>8614</v>
      </c>
      <c r="E13384" s="703">
        <v>47907</v>
      </c>
      <c r="F13384" s="57"/>
      <c r="G13384" s="57">
        <f t="shared" si="215"/>
        <v>-47907</v>
      </c>
      <c r="H13384" s="704" t="s">
        <v>8390</v>
      </c>
    </row>
    <row r="13385" spans="1:8" ht="15" x14ac:dyDescent="0.2">
      <c r="A13385" s="733">
        <v>44865</v>
      </c>
      <c r="B13385" s="40" t="s">
        <v>5810</v>
      </c>
      <c r="C13385" s="75" t="s">
        <v>2502</v>
      </c>
      <c r="D13385" s="790" t="s">
        <v>8431</v>
      </c>
      <c r="E13385" s="703">
        <v>28000</v>
      </c>
      <c r="F13385" s="57"/>
      <c r="G13385" s="57">
        <f t="shared" si="215"/>
        <v>-28000</v>
      </c>
      <c r="H13385" s="704" t="s">
        <v>8390</v>
      </c>
    </row>
    <row r="13386" spans="1:8" ht="15" x14ac:dyDescent="0.2">
      <c r="A13386" s="733">
        <v>44865</v>
      </c>
      <c r="B13386" s="40" t="s">
        <v>11</v>
      </c>
      <c r="C13386" s="75" t="s">
        <v>2502</v>
      </c>
      <c r="D13386" s="790" t="s">
        <v>8611</v>
      </c>
      <c r="E13386" s="703">
        <v>5000</v>
      </c>
      <c r="F13386" s="57"/>
      <c r="G13386" s="57">
        <f t="shared" si="215"/>
        <v>-5000</v>
      </c>
      <c r="H13386" s="704" t="s">
        <v>8390</v>
      </c>
    </row>
    <row r="13387" spans="1:8" ht="36" x14ac:dyDescent="0.2">
      <c r="A13387" s="732">
        <v>44835</v>
      </c>
      <c r="B13387" s="234" t="s">
        <v>3945</v>
      </c>
      <c r="C13387" s="235" t="s">
        <v>8321</v>
      </c>
      <c r="D13387" s="227" t="s">
        <v>8391</v>
      </c>
      <c r="E13387" s="235">
        <v>127000</v>
      </c>
      <c r="F13387" s="235"/>
      <c r="G13387" s="235">
        <f t="shared" si="215"/>
        <v>-127000</v>
      </c>
      <c r="H13387" s="708" t="s">
        <v>8390</v>
      </c>
    </row>
    <row r="13388" spans="1:8" s="681" customFormat="1" ht="36" customHeight="1" x14ac:dyDescent="0.25">
      <c r="A13388" s="732">
        <v>44837</v>
      </c>
      <c r="B13388" s="173" t="s">
        <v>7919</v>
      </c>
      <c r="C13388" s="173" t="s">
        <v>8392</v>
      </c>
      <c r="D13388" s="227" t="s">
        <v>8396</v>
      </c>
      <c r="E13388" s="235">
        <v>343867</v>
      </c>
      <c r="F13388" s="235"/>
      <c r="G13388" s="235">
        <f t="shared" si="215"/>
        <v>-343867</v>
      </c>
      <c r="H13388" s="708" t="s">
        <v>8390</v>
      </c>
    </row>
    <row r="13389" spans="1:8" s="681" customFormat="1" ht="15" customHeight="1" x14ac:dyDescent="0.25">
      <c r="A13389" s="732">
        <v>44837</v>
      </c>
      <c r="B13389" s="173" t="s">
        <v>8041</v>
      </c>
      <c r="C13389" s="173" t="s">
        <v>8392</v>
      </c>
      <c r="D13389" s="902" t="s">
        <v>8397</v>
      </c>
      <c r="E13389" s="235">
        <v>167000</v>
      </c>
      <c r="F13389" s="235"/>
      <c r="G13389" s="235">
        <f t="shared" si="215"/>
        <v>-167000</v>
      </c>
      <c r="H13389" s="708" t="s">
        <v>8390</v>
      </c>
    </row>
    <row r="13390" spans="1:8" ht="15" x14ac:dyDescent="0.2">
      <c r="A13390" s="732">
        <v>44838</v>
      </c>
      <c r="B13390" s="121" t="s">
        <v>7919</v>
      </c>
      <c r="C13390" s="121" t="s">
        <v>8253</v>
      </c>
      <c r="D13390" s="902" t="s">
        <v>8398</v>
      </c>
      <c r="E13390" s="122">
        <v>142000</v>
      </c>
      <c r="F13390" s="122"/>
      <c r="G13390" s="122">
        <f t="shared" si="215"/>
        <v>-142000</v>
      </c>
      <c r="H13390" s="708" t="s">
        <v>8390</v>
      </c>
    </row>
    <row r="13391" spans="1:8" ht="15" x14ac:dyDescent="0.2">
      <c r="A13391" s="732">
        <v>44840</v>
      </c>
      <c r="B13391" s="121" t="s">
        <v>8041</v>
      </c>
      <c r="C13391" s="121" t="s">
        <v>7221</v>
      </c>
      <c r="D13391" s="902" t="s">
        <v>8420</v>
      </c>
      <c r="E13391" s="122">
        <v>300000</v>
      </c>
      <c r="F13391" s="122"/>
      <c r="G13391" s="122">
        <f t="shared" si="215"/>
        <v>-300000</v>
      </c>
      <c r="H13391" s="708" t="s">
        <v>8390</v>
      </c>
    </row>
    <row r="13392" spans="1:8" ht="15" x14ac:dyDescent="0.2">
      <c r="A13392" s="732">
        <v>44840</v>
      </c>
      <c r="B13392" s="121" t="s">
        <v>2932</v>
      </c>
      <c r="C13392" s="121" t="s">
        <v>8421</v>
      </c>
      <c r="D13392" s="902" t="s">
        <v>8422</v>
      </c>
      <c r="E13392" s="122">
        <v>18000</v>
      </c>
      <c r="F13392" s="122"/>
      <c r="G13392" s="122">
        <f t="shared" si="215"/>
        <v>-18000</v>
      </c>
      <c r="H13392" s="708" t="s">
        <v>8390</v>
      </c>
    </row>
    <row r="13393" spans="1:8" ht="15" x14ac:dyDescent="0.2">
      <c r="A13393" s="732">
        <v>44842</v>
      </c>
      <c r="B13393" s="121" t="s">
        <v>7553</v>
      </c>
      <c r="C13393" s="234" t="s">
        <v>3002</v>
      </c>
      <c r="D13393" s="902" t="s">
        <v>8448</v>
      </c>
      <c r="E13393" s="707">
        <v>30839</v>
      </c>
      <c r="F13393" s="122"/>
      <c r="G13393" s="122">
        <f t="shared" si="215"/>
        <v>-30839</v>
      </c>
      <c r="H13393" s="708" t="s">
        <v>8390</v>
      </c>
    </row>
    <row r="13394" spans="1:8" ht="15" customHeight="1" x14ac:dyDescent="0.2">
      <c r="A13394" s="732">
        <v>44842</v>
      </c>
      <c r="B13394" s="121" t="s">
        <v>3945</v>
      </c>
      <c r="C13394" s="234" t="s">
        <v>3002</v>
      </c>
      <c r="D13394" s="902" t="s">
        <v>8448</v>
      </c>
      <c r="E13394" s="707">
        <v>30160</v>
      </c>
      <c r="F13394" s="122"/>
      <c r="G13394" s="122">
        <f t="shared" si="215"/>
        <v>-30160</v>
      </c>
      <c r="H13394" s="708" t="s">
        <v>8390</v>
      </c>
    </row>
    <row r="13395" spans="1:8" ht="15" x14ac:dyDescent="0.2">
      <c r="A13395" s="732">
        <v>44842</v>
      </c>
      <c r="B13395" s="121" t="s">
        <v>3944</v>
      </c>
      <c r="C13395" s="234" t="s">
        <v>3002</v>
      </c>
      <c r="D13395" s="902" t="s">
        <v>8448</v>
      </c>
      <c r="E13395" s="707">
        <v>32760</v>
      </c>
      <c r="F13395" s="122"/>
      <c r="G13395" s="122">
        <f t="shared" si="215"/>
        <v>-32760</v>
      </c>
      <c r="H13395" s="708" t="s">
        <v>8390</v>
      </c>
    </row>
    <row r="13396" spans="1:8" ht="15" customHeight="1" x14ac:dyDescent="0.2">
      <c r="A13396" s="732">
        <v>44842</v>
      </c>
      <c r="B13396" s="121" t="s">
        <v>37</v>
      </c>
      <c r="C13396" s="234" t="s">
        <v>3002</v>
      </c>
      <c r="D13396" s="902" t="s">
        <v>8448</v>
      </c>
      <c r="E13396" s="707">
        <v>15552</v>
      </c>
      <c r="F13396" s="122"/>
      <c r="G13396" s="122">
        <f t="shared" si="215"/>
        <v>-15552</v>
      </c>
      <c r="H13396" s="708" t="s">
        <v>8390</v>
      </c>
    </row>
    <row r="13397" spans="1:8" ht="15" x14ac:dyDescent="0.2">
      <c r="A13397" s="732">
        <v>44847</v>
      </c>
      <c r="B13397" s="121" t="s">
        <v>8337</v>
      </c>
      <c r="C13397" s="234" t="s">
        <v>6704</v>
      </c>
      <c r="D13397" s="902" t="s">
        <v>8474</v>
      </c>
      <c r="E13397" s="707">
        <v>300000</v>
      </c>
      <c r="F13397" s="122"/>
      <c r="G13397" s="122">
        <f t="shared" si="215"/>
        <v>-300000</v>
      </c>
      <c r="H13397" s="708" t="s">
        <v>8390</v>
      </c>
    </row>
    <row r="13398" spans="1:8" ht="15" x14ac:dyDescent="0.2">
      <c r="A13398" s="732">
        <v>44848</v>
      </c>
      <c r="B13398" s="121" t="s">
        <v>7919</v>
      </c>
      <c r="C13398" s="234" t="s">
        <v>7904</v>
      </c>
      <c r="D13398" s="902" t="s">
        <v>9066</v>
      </c>
      <c r="E13398" s="707">
        <v>213963</v>
      </c>
      <c r="F13398" s="122"/>
      <c r="G13398" s="122">
        <f t="shared" si="215"/>
        <v>-213963</v>
      </c>
      <c r="H13398" s="708" t="s">
        <v>8390</v>
      </c>
    </row>
    <row r="13399" spans="1:8" ht="15" x14ac:dyDescent="0.2">
      <c r="A13399" s="732">
        <v>44848</v>
      </c>
      <c r="B13399" s="121" t="s">
        <v>8041</v>
      </c>
      <c r="C13399" s="234" t="s">
        <v>358</v>
      </c>
      <c r="D13399" s="902" t="s">
        <v>9066</v>
      </c>
      <c r="E13399" s="707">
        <v>52499</v>
      </c>
      <c r="F13399" s="122"/>
      <c r="G13399" s="122">
        <f t="shared" si="215"/>
        <v>-52499</v>
      </c>
      <c r="H13399" s="708" t="s">
        <v>8390</v>
      </c>
    </row>
    <row r="13400" spans="1:8" ht="15" x14ac:dyDescent="0.2">
      <c r="A13400" s="732">
        <v>44848</v>
      </c>
      <c r="B13400" s="121" t="s">
        <v>7919</v>
      </c>
      <c r="C13400" s="234" t="s">
        <v>704</v>
      </c>
      <c r="D13400" s="902" t="s">
        <v>8479</v>
      </c>
      <c r="E13400" s="707">
        <v>224000</v>
      </c>
      <c r="F13400" s="122"/>
      <c r="G13400" s="122">
        <f t="shared" si="215"/>
        <v>-224000</v>
      </c>
      <c r="H13400" s="708" t="s">
        <v>8390</v>
      </c>
    </row>
    <row r="13401" spans="1:8" s="681" customFormat="1" ht="24" customHeight="1" x14ac:dyDescent="0.25">
      <c r="A13401" s="732">
        <v>44854</v>
      </c>
      <c r="B13401" s="173" t="s">
        <v>8041</v>
      </c>
      <c r="C13401" s="234" t="s">
        <v>7465</v>
      </c>
      <c r="D13401" s="227" t="s">
        <v>8507</v>
      </c>
      <c r="E13401" s="707">
        <v>300000</v>
      </c>
      <c r="F13401" s="235"/>
      <c r="G13401" s="235">
        <f t="shared" si="215"/>
        <v>-300000</v>
      </c>
      <c r="H13401" s="708" t="s">
        <v>8390</v>
      </c>
    </row>
    <row r="13402" spans="1:8" s="681" customFormat="1" ht="24" customHeight="1" x14ac:dyDescent="0.25">
      <c r="A13402" s="732">
        <v>44854</v>
      </c>
      <c r="B13402" s="173" t="s">
        <v>8041</v>
      </c>
      <c r="C13402" s="234" t="s">
        <v>7465</v>
      </c>
      <c r="D13402" s="227" t="s">
        <v>8508</v>
      </c>
      <c r="E13402" s="707">
        <v>460000</v>
      </c>
      <c r="F13402" s="235"/>
      <c r="G13402" s="235">
        <f t="shared" si="215"/>
        <v>-460000</v>
      </c>
      <c r="H13402" s="708" t="s">
        <v>8390</v>
      </c>
    </row>
    <row r="13403" spans="1:8" s="681" customFormat="1" ht="38.25" customHeight="1" x14ac:dyDescent="0.25">
      <c r="A13403" s="732">
        <v>44854</v>
      </c>
      <c r="B13403" s="173" t="s">
        <v>7919</v>
      </c>
      <c r="C13403" s="234" t="s">
        <v>8028</v>
      </c>
      <c r="D13403" s="227" t="s">
        <v>8509</v>
      </c>
      <c r="E13403" s="707">
        <v>200000</v>
      </c>
      <c r="F13403" s="235"/>
      <c r="G13403" s="235">
        <f t="shared" si="215"/>
        <v>-200000</v>
      </c>
      <c r="H13403" s="708" t="s">
        <v>8390</v>
      </c>
    </row>
    <row r="13404" spans="1:8" s="681" customFormat="1" ht="24" customHeight="1" x14ac:dyDescent="0.25">
      <c r="A13404" s="732">
        <v>44858</v>
      </c>
      <c r="B13404" s="173" t="s">
        <v>8041</v>
      </c>
      <c r="C13404" s="234" t="s">
        <v>7221</v>
      </c>
      <c r="D13404" s="227" t="s">
        <v>8535</v>
      </c>
      <c r="E13404" s="707">
        <v>300950</v>
      </c>
      <c r="F13404" s="235"/>
      <c r="G13404" s="235">
        <f t="shared" si="215"/>
        <v>-300950</v>
      </c>
      <c r="H13404" s="708" t="s">
        <v>8390</v>
      </c>
    </row>
    <row r="13405" spans="1:8" s="681" customFormat="1" ht="24" customHeight="1" x14ac:dyDescent="0.25">
      <c r="A13405" s="732">
        <v>44859</v>
      </c>
      <c r="B13405" s="173" t="s">
        <v>7919</v>
      </c>
      <c r="C13405" s="234" t="s">
        <v>8392</v>
      </c>
      <c r="D13405" s="227" t="s">
        <v>8536</v>
      </c>
      <c r="E13405" s="707">
        <v>200000</v>
      </c>
      <c r="F13405" s="235"/>
      <c r="G13405" s="235">
        <f t="shared" si="215"/>
        <v>-200000</v>
      </c>
      <c r="H13405" s="708" t="s">
        <v>8390</v>
      </c>
    </row>
    <row r="13406" spans="1:8" s="681" customFormat="1" ht="24" customHeight="1" x14ac:dyDescent="0.25">
      <c r="A13406" s="732">
        <v>44859</v>
      </c>
      <c r="B13406" s="173" t="s">
        <v>7919</v>
      </c>
      <c r="C13406" s="549" t="s">
        <v>166</v>
      </c>
      <c r="D13406" s="739" t="s">
        <v>8547</v>
      </c>
      <c r="E13406" s="705">
        <v>147140</v>
      </c>
      <c r="F13406" s="235"/>
      <c r="G13406" s="235">
        <f t="shared" si="215"/>
        <v>-147140</v>
      </c>
      <c r="H13406" s="708" t="s">
        <v>8390</v>
      </c>
    </row>
    <row r="13407" spans="1:8" s="681" customFormat="1" ht="24" customHeight="1" x14ac:dyDescent="0.25">
      <c r="A13407" s="732">
        <v>44859</v>
      </c>
      <c r="B13407" s="173" t="s">
        <v>8075</v>
      </c>
      <c r="C13407" s="549" t="s">
        <v>166</v>
      </c>
      <c r="D13407" s="739" t="s">
        <v>8547</v>
      </c>
      <c r="E13407" s="705">
        <v>31200</v>
      </c>
      <c r="F13407" s="235"/>
      <c r="G13407" s="235">
        <f t="shared" si="215"/>
        <v>-31200</v>
      </c>
      <c r="H13407" s="708" t="s">
        <v>8390</v>
      </c>
    </row>
    <row r="13408" spans="1:8" s="681" customFormat="1" ht="24" customHeight="1" x14ac:dyDescent="0.25">
      <c r="A13408" s="732">
        <v>44859</v>
      </c>
      <c r="B13408" s="173" t="s">
        <v>8557</v>
      </c>
      <c r="C13408" s="549" t="s">
        <v>166</v>
      </c>
      <c r="D13408" s="739" t="s">
        <v>8547</v>
      </c>
      <c r="E13408" s="705">
        <v>109718</v>
      </c>
      <c r="F13408" s="235"/>
      <c r="G13408" s="235">
        <f t="shared" si="215"/>
        <v>-109718</v>
      </c>
      <c r="H13408" s="708" t="s">
        <v>8390</v>
      </c>
    </row>
    <row r="13409" spans="1:8" s="681" customFormat="1" ht="24" customHeight="1" x14ac:dyDescent="0.25">
      <c r="A13409" s="732">
        <v>44859</v>
      </c>
      <c r="B13409" s="173" t="s">
        <v>7919</v>
      </c>
      <c r="C13409" s="234" t="s">
        <v>3445</v>
      </c>
      <c r="D13409" s="227" t="s">
        <v>8550</v>
      </c>
      <c r="E13409" s="707">
        <v>125000</v>
      </c>
      <c r="F13409" s="235"/>
      <c r="G13409" s="235">
        <f t="shared" si="215"/>
        <v>-125000</v>
      </c>
      <c r="H13409" s="708" t="s">
        <v>8390</v>
      </c>
    </row>
    <row r="13410" spans="1:8" s="681" customFormat="1" ht="24" customHeight="1" x14ac:dyDescent="0.25">
      <c r="A13410" s="732">
        <v>44860</v>
      </c>
      <c r="B13410" s="173" t="s">
        <v>8337</v>
      </c>
      <c r="C13410" s="549" t="s">
        <v>1062</v>
      </c>
      <c r="D13410" s="739" t="s">
        <v>8552</v>
      </c>
      <c r="E13410" s="705">
        <v>150000</v>
      </c>
      <c r="F13410" s="235"/>
      <c r="G13410" s="235">
        <f t="shared" si="215"/>
        <v>-150000</v>
      </c>
      <c r="H13410" s="708" t="s">
        <v>8390</v>
      </c>
    </row>
    <row r="13411" spans="1:8" s="681" customFormat="1" ht="24" customHeight="1" x14ac:dyDescent="0.25">
      <c r="A13411" s="732">
        <v>44860</v>
      </c>
      <c r="B13411" s="173" t="s">
        <v>6503</v>
      </c>
      <c r="C13411" s="549" t="s">
        <v>1062</v>
      </c>
      <c r="D13411" s="739" t="s">
        <v>8552</v>
      </c>
      <c r="E13411" s="705">
        <v>23920</v>
      </c>
      <c r="F13411" s="235"/>
      <c r="G13411" s="235">
        <f t="shared" si="215"/>
        <v>-23920</v>
      </c>
      <c r="H13411" s="708" t="s">
        <v>8390</v>
      </c>
    </row>
    <row r="13412" spans="1:8" s="681" customFormat="1" ht="24" customHeight="1" x14ac:dyDescent="0.25">
      <c r="A13412" s="732">
        <v>44860</v>
      </c>
      <c r="B13412" s="735" t="s">
        <v>1399</v>
      </c>
      <c r="C13412" s="549" t="s">
        <v>1062</v>
      </c>
      <c r="D13412" s="739" t="s">
        <v>8552</v>
      </c>
      <c r="E13412" s="705">
        <v>11080</v>
      </c>
      <c r="F13412" s="235"/>
      <c r="G13412" s="235">
        <f t="shared" si="215"/>
        <v>-11080</v>
      </c>
      <c r="H13412" s="708" t="s">
        <v>8390</v>
      </c>
    </row>
    <row r="13413" spans="1:8" s="681" customFormat="1" ht="24" customHeight="1" x14ac:dyDescent="0.25">
      <c r="A13413" s="732">
        <v>44861</v>
      </c>
      <c r="B13413" s="173" t="s">
        <v>7951</v>
      </c>
      <c r="C13413" s="234" t="s">
        <v>7952</v>
      </c>
      <c r="D13413" s="227" t="s">
        <v>8583</v>
      </c>
      <c r="E13413" s="707">
        <v>495000</v>
      </c>
      <c r="F13413" s="235"/>
      <c r="G13413" s="235">
        <f t="shared" si="215"/>
        <v>-495000</v>
      </c>
      <c r="H13413" s="708" t="s">
        <v>8390</v>
      </c>
    </row>
    <row r="13414" spans="1:8" s="681" customFormat="1" ht="15" customHeight="1" x14ac:dyDescent="0.25">
      <c r="A13414" s="732">
        <v>44861</v>
      </c>
      <c r="B13414" s="173" t="s">
        <v>8041</v>
      </c>
      <c r="C13414" s="234" t="s">
        <v>6782</v>
      </c>
      <c r="D13414" s="227" t="s">
        <v>8549</v>
      </c>
      <c r="E13414" s="707">
        <v>140000</v>
      </c>
      <c r="F13414" s="235"/>
      <c r="G13414" s="235">
        <f t="shared" si="215"/>
        <v>-140000</v>
      </c>
      <c r="H13414" s="708" t="s">
        <v>8390</v>
      </c>
    </row>
    <row r="13415" spans="1:8" s="681" customFormat="1" ht="15" customHeight="1" x14ac:dyDescent="0.25">
      <c r="A13415" s="732">
        <v>44861</v>
      </c>
      <c r="B13415" s="173" t="s">
        <v>8041</v>
      </c>
      <c r="C13415" s="234" t="s">
        <v>7925</v>
      </c>
      <c r="D13415" s="227" t="s">
        <v>8551</v>
      </c>
      <c r="E13415" s="707">
        <v>150000</v>
      </c>
      <c r="F13415" s="235"/>
      <c r="G13415" s="235">
        <f t="shared" si="215"/>
        <v>-150000</v>
      </c>
      <c r="H13415" s="708" t="s">
        <v>8390</v>
      </c>
    </row>
    <row r="13416" spans="1:8" s="681" customFormat="1" ht="24" customHeight="1" x14ac:dyDescent="0.25">
      <c r="A13416" s="732">
        <v>44862</v>
      </c>
      <c r="B13416" s="173" t="s">
        <v>8337</v>
      </c>
      <c r="C13416" s="234" t="s">
        <v>6704</v>
      </c>
      <c r="D13416" s="227" t="s">
        <v>8553</v>
      </c>
      <c r="E13416" s="707">
        <v>192000</v>
      </c>
      <c r="F13416" s="235"/>
      <c r="G13416" s="235">
        <f t="shared" si="215"/>
        <v>-192000</v>
      </c>
      <c r="H13416" s="708" t="s">
        <v>8390</v>
      </c>
    </row>
    <row r="13417" spans="1:8" s="681" customFormat="1" ht="15" customHeight="1" x14ac:dyDescent="0.25">
      <c r="A13417" s="732">
        <v>44865</v>
      </c>
      <c r="B13417" s="173" t="s">
        <v>7919</v>
      </c>
      <c r="C13417" s="234" t="s">
        <v>8186</v>
      </c>
      <c r="D13417" s="227" t="s">
        <v>8590</v>
      </c>
      <c r="E13417" s="707">
        <v>93000</v>
      </c>
      <c r="F13417" s="235"/>
      <c r="G13417" s="235">
        <f t="shared" si="215"/>
        <v>-93000</v>
      </c>
      <c r="H13417" s="708" t="s">
        <v>8390</v>
      </c>
    </row>
    <row r="13418" spans="1:8" ht="15" x14ac:dyDescent="0.2">
      <c r="A13418" s="729">
        <v>44838</v>
      </c>
      <c r="B13418" s="93" t="s">
        <v>37</v>
      </c>
      <c r="C13418" s="174" t="s">
        <v>558</v>
      </c>
      <c r="D13418" s="891" t="s">
        <v>8367</v>
      </c>
      <c r="E13418" s="700"/>
      <c r="F13418" s="175">
        <v>188568</v>
      </c>
      <c r="G13418" s="91">
        <f t="shared" si="215"/>
        <v>188568</v>
      </c>
      <c r="H13418" s="701" t="s">
        <v>8390</v>
      </c>
    </row>
    <row r="13419" spans="1:8" ht="15" x14ac:dyDescent="0.2">
      <c r="A13419" s="729">
        <v>44845</v>
      </c>
      <c r="B13419" s="90" t="s">
        <v>8337</v>
      </c>
      <c r="C13419" s="174" t="s">
        <v>558</v>
      </c>
      <c r="D13419" s="800" t="s">
        <v>8460</v>
      </c>
      <c r="E13419" s="91"/>
      <c r="F13419" s="91">
        <v>2940765</v>
      </c>
      <c r="G13419" s="91">
        <f t="shared" si="215"/>
        <v>2940765</v>
      </c>
      <c r="H13419" s="701" t="s">
        <v>8390</v>
      </c>
    </row>
    <row r="13420" spans="1:8" ht="15" x14ac:dyDescent="0.2">
      <c r="A13420" s="729">
        <v>44845</v>
      </c>
      <c r="B13420" s="90" t="s">
        <v>8337</v>
      </c>
      <c r="C13420" s="174" t="s">
        <v>558</v>
      </c>
      <c r="D13420" s="800" t="s">
        <v>8542</v>
      </c>
      <c r="E13420" s="91">
        <v>102815</v>
      </c>
      <c r="F13420" s="91"/>
      <c r="G13420" s="91">
        <f t="shared" si="215"/>
        <v>-102815</v>
      </c>
      <c r="H13420" s="701" t="s">
        <v>8390</v>
      </c>
    </row>
    <row r="13421" spans="1:8" ht="15" x14ac:dyDescent="0.2">
      <c r="A13421" s="729">
        <v>44846</v>
      </c>
      <c r="B13421" s="90" t="s">
        <v>8075</v>
      </c>
      <c r="C13421" s="174" t="s">
        <v>558</v>
      </c>
      <c r="D13421" s="800" t="s">
        <v>8461</v>
      </c>
      <c r="E13421" s="91"/>
      <c r="F13421" s="91">
        <v>716250</v>
      </c>
      <c r="G13421" s="91">
        <f t="shared" si="215"/>
        <v>716250</v>
      </c>
      <c r="H13421" s="701" t="s">
        <v>8390</v>
      </c>
    </row>
    <row r="13422" spans="1:8" ht="15" x14ac:dyDescent="0.2">
      <c r="A13422" s="729">
        <v>44848</v>
      </c>
      <c r="B13422" s="90" t="s">
        <v>7919</v>
      </c>
      <c r="C13422" s="174" t="s">
        <v>558</v>
      </c>
      <c r="D13422" s="800" t="s">
        <v>8471</v>
      </c>
      <c r="E13422" s="91"/>
      <c r="F13422" s="91">
        <v>213963</v>
      </c>
      <c r="G13422" s="91">
        <f t="shared" si="215"/>
        <v>213963</v>
      </c>
      <c r="H13422" s="701" t="s">
        <v>8390</v>
      </c>
    </row>
    <row r="13423" spans="1:8" ht="15" x14ac:dyDescent="0.2">
      <c r="A13423" s="729">
        <v>44848</v>
      </c>
      <c r="B13423" s="90" t="s">
        <v>7919</v>
      </c>
      <c r="C13423" s="174" t="s">
        <v>558</v>
      </c>
      <c r="D13423" s="800" t="s">
        <v>8472</v>
      </c>
      <c r="E13423" s="91"/>
      <c r="F13423" s="91">
        <v>52499</v>
      </c>
      <c r="G13423" s="91">
        <f t="shared" si="215"/>
        <v>52499</v>
      </c>
      <c r="H13423" s="701" t="s">
        <v>8390</v>
      </c>
    </row>
    <row r="13424" spans="1:8" ht="15" x14ac:dyDescent="0.2">
      <c r="A13424" s="729">
        <v>44848</v>
      </c>
      <c r="B13424" s="93" t="s">
        <v>1399</v>
      </c>
      <c r="C13424" s="174" t="s">
        <v>558</v>
      </c>
      <c r="D13424" s="801" t="s">
        <v>8473</v>
      </c>
      <c r="E13424" s="91"/>
      <c r="F13424" s="175">
        <v>500000</v>
      </c>
      <c r="G13424" s="91">
        <f t="shared" si="215"/>
        <v>500000</v>
      </c>
      <c r="H13424" s="701" t="s">
        <v>8390</v>
      </c>
    </row>
    <row r="13425" spans="1:9" ht="15" x14ac:dyDescent="0.2">
      <c r="A13425" s="729">
        <v>44854</v>
      </c>
      <c r="B13425" s="90" t="s">
        <v>7919</v>
      </c>
      <c r="C13425" s="174" t="s">
        <v>558</v>
      </c>
      <c r="D13425" s="800" t="s">
        <v>8460</v>
      </c>
      <c r="E13425" s="91"/>
      <c r="F13425" s="91">
        <v>2000000</v>
      </c>
      <c r="G13425" s="91">
        <f t="shared" si="215"/>
        <v>2000000</v>
      </c>
      <c r="H13425" s="701" t="s">
        <v>8390</v>
      </c>
    </row>
    <row r="13426" spans="1:9" ht="15" x14ac:dyDescent="0.2">
      <c r="A13426" s="729">
        <v>44854</v>
      </c>
      <c r="B13426" s="90" t="s">
        <v>7919</v>
      </c>
      <c r="C13426" s="174" t="s">
        <v>558</v>
      </c>
      <c r="D13426" s="800" t="s">
        <v>8541</v>
      </c>
      <c r="E13426" s="91">
        <v>20000</v>
      </c>
      <c r="F13426" s="91"/>
      <c r="G13426" s="91">
        <f t="shared" si="215"/>
        <v>-20000</v>
      </c>
      <c r="H13426" s="701" t="s">
        <v>8390</v>
      </c>
    </row>
    <row r="13427" spans="1:9" ht="15" x14ac:dyDescent="0.2">
      <c r="A13427" s="729">
        <v>44854</v>
      </c>
      <c r="B13427" s="90" t="s">
        <v>7919</v>
      </c>
      <c r="C13427" s="174" t="s">
        <v>558</v>
      </c>
      <c r="D13427" s="800" t="s">
        <v>8543</v>
      </c>
      <c r="E13427" s="91">
        <v>51407</v>
      </c>
      <c r="F13427" s="91"/>
      <c r="G13427" s="91">
        <f t="shared" si="215"/>
        <v>-51407</v>
      </c>
      <c r="H13427" s="701" t="s">
        <v>8390</v>
      </c>
    </row>
    <row r="13428" spans="1:9" ht="15" x14ac:dyDescent="0.2">
      <c r="A13428" s="729">
        <v>44856</v>
      </c>
      <c r="B13428" s="90" t="s">
        <v>3945</v>
      </c>
      <c r="C13428" s="174" t="s">
        <v>558</v>
      </c>
      <c r="D13428" s="891" t="s">
        <v>8528</v>
      </c>
      <c r="E13428" s="700"/>
      <c r="F13428" s="91">
        <v>310329</v>
      </c>
      <c r="G13428" s="91">
        <f t="shared" si="215"/>
        <v>310329</v>
      </c>
      <c r="H13428" s="701" t="s">
        <v>8390</v>
      </c>
    </row>
    <row r="13429" spans="1:9" ht="15" x14ac:dyDescent="0.2">
      <c r="A13429" s="729">
        <v>44858</v>
      </c>
      <c r="B13429" s="90" t="s">
        <v>8530</v>
      </c>
      <c r="C13429" s="174" t="s">
        <v>558</v>
      </c>
      <c r="D13429" s="891" t="s">
        <v>8529</v>
      </c>
      <c r="E13429" s="700"/>
      <c r="F13429" s="91">
        <v>400000</v>
      </c>
      <c r="G13429" s="91">
        <f t="shared" si="215"/>
        <v>400000</v>
      </c>
      <c r="H13429" s="701" t="s">
        <v>8390</v>
      </c>
    </row>
    <row r="13430" spans="1:9" ht="15" x14ac:dyDescent="0.2">
      <c r="A13430" s="729">
        <v>44858</v>
      </c>
      <c r="B13430" s="93" t="s">
        <v>37</v>
      </c>
      <c r="C13430" s="174" t="s">
        <v>558</v>
      </c>
      <c r="D13430" s="891" t="s">
        <v>8531</v>
      </c>
      <c r="E13430" s="700"/>
      <c r="F13430" s="91">
        <v>188568</v>
      </c>
      <c r="G13430" s="91">
        <f t="shared" si="215"/>
        <v>188568</v>
      </c>
      <c r="H13430" s="701" t="s">
        <v>8390</v>
      </c>
    </row>
    <row r="13431" spans="1:9" ht="15" x14ac:dyDescent="0.2">
      <c r="A13431" s="729">
        <v>44859</v>
      </c>
      <c r="B13431" s="93" t="s">
        <v>8537</v>
      </c>
      <c r="C13431" s="174" t="s">
        <v>558</v>
      </c>
      <c r="D13431" s="891" t="s">
        <v>8538</v>
      </c>
      <c r="E13431" s="700"/>
      <c r="F13431" s="175">
        <v>288058</v>
      </c>
      <c r="G13431" s="175">
        <f t="shared" si="215"/>
        <v>288058</v>
      </c>
      <c r="H13431" s="701" t="s">
        <v>8390</v>
      </c>
    </row>
    <row r="13432" spans="1:9" ht="15" x14ac:dyDescent="0.2">
      <c r="A13432" s="729">
        <v>44860</v>
      </c>
      <c r="B13432" s="90" t="s">
        <v>6503</v>
      </c>
      <c r="C13432" s="174" t="s">
        <v>558</v>
      </c>
      <c r="D13432" s="800" t="s">
        <v>8540</v>
      </c>
      <c r="E13432" s="700"/>
      <c r="F13432" s="91">
        <v>300000</v>
      </c>
      <c r="G13432" s="91">
        <f t="shared" si="215"/>
        <v>300000</v>
      </c>
      <c r="H13432" s="701" t="s">
        <v>8390</v>
      </c>
    </row>
    <row r="13433" spans="1:9" ht="15" x14ac:dyDescent="0.2">
      <c r="A13433" s="729">
        <v>44860</v>
      </c>
      <c r="B13433" s="90" t="s">
        <v>6503</v>
      </c>
      <c r="C13433" s="174" t="s">
        <v>558</v>
      </c>
      <c r="D13433" s="800" t="s">
        <v>8540</v>
      </c>
      <c r="E13433" s="700"/>
      <c r="F13433" s="91">
        <v>300000</v>
      </c>
      <c r="G13433" s="91">
        <f t="shared" si="215"/>
        <v>300000</v>
      </c>
      <c r="H13433" s="701" t="s">
        <v>8390</v>
      </c>
    </row>
    <row r="13434" spans="1:9" ht="15" x14ac:dyDescent="0.2">
      <c r="A13434" s="729">
        <v>44860</v>
      </c>
      <c r="B13434" s="90" t="s">
        <v>6503</v>
      </c>
      <c r="C13434" s="174" t="s">
        <v>558</v>
      </c>
      <c r="D13434" s="800" t="s">
        <v>8584</v>
      </c>
      <c r="E13434" s="700"/>
      <c r="F13434" s="91">
        <v>495000</v>
      </c>
      <c r="G13434" s="91">
        <f t="shared" si="215"/>
        <v>495000</v>
      </c>
      <c r="H13434" s="701" t="s">
        <v>8390</v>
      </c>
    </row>
    <row r="13435" spans="1:9" s="681" customFormat="1" ht="15" customHeight="1" x14ac:dyDescent="0.25">
      <c r="A13435" s="729">
        <v>44860</v>
      </c>
      <c r="B13435" s="93" t="s">
        <v>6503</v>
      </c>
      <c r="C13435" s="174" t="s">
        <v>558</v>
      </c>
      <c r="D13435" s="891" t="s">
        <v>8545</v>
      </c>
      <c r="E13435" s="700"/>
      <c r="F13435" s="175">
        <v>500000</v>
      </c>
      <c r="G13435" s="175">
        <f t="shared" si="215"/>
        <v>500000</v>
      </c>
      <c r="H13435" s="701" t="s">
        <v>8390</v>
      </c>
    </row>
    <row r="13436" spans="1:9" ht="15" x14ac:dyDescent="0.2">
      <c r="A13436" s="729">
        <v>44862</v>
      </c>
      <c r="B13436" s="90" t="s">
        <v>7951</v>
      </c>
      <c r="C13436" s="174" t="s">
        <v>558</v>
      </c>
      <c r="D13436" s="800" t="s">
        <v>8546</v>
      </c>
      <c r="E13436" s="700"/>
      <c r="F13436" s="91">
        <v>1500000</v>
      </c>
      <c r="G13436" s="91">
        <f t="shared" si="215"/>
        <v>1500000</v>
      </c>
      <c r="H13436" s="701" t="s">
        <v>8390</v>
      </c>
    </row>
    <row r="13437" spans="1:9" ht="15" x14ac:dyDescent="0.2">
      <c r="A13437" s="729">
        <v>44862</v>
      </c>
      <c r="B13437" s="90" t="s">
        <v>7951</v>
      </c>
      <c r="C13437" s="174" t="s">
        <v>558</v>
      </c>
      <c r="D13437" s="800" t="s">
        <v>8541</v>
      </c>
      <c r="E13437" s="700">
        <v>15220</v>
      </c>
      <c r="F13437" s="91"/>
      <c r="G13437" s="91">
        <f t="shared" si="215"/>
        <v>-15220</v>
      </c>
      <c r="H13437" s="701" t="s">
        <v>8390</v>
      </c>
      <c r="I13437" s="39"/>
    </row>
    <row r="13438" spans="1:9" s="681" customFormat="1" ht="24" customHeight="1" x14ac:dyDescent="0.25">
      <c r="A13438" s="729">
        <v>44863</v>
      </c>
      <c r="B13438" s="93" t="s">
        <v>7553</v>
      </c>
      <c r="C13438" s="174" t="s">
        <v>558</v>
      </c>
      <c r="D13438" s="919" t="s">
        <v>8573</v>
      </c>
      <c r="E13438" s="700"/>
      <c r="F13438" s="175">
        <v>1002960</v>
      </c>
      <c r="G13438" s="175">
        <f t="shared" si="215"/>
        <v>1002960</v>
      </c>
      <c r="H13438" s="701" t="s">
        <v>8390</v>
      </c>
    </row>
    <row r="13439" spans="1:9" s="681" customFormat="1" ht="24" customHeight="1" x14ac:dyDescent="0.25">
      <c r="A13439" s="729">
        <v>44863</v>
      </c>
      <c r="B13439" s="93" t="s">
        <v>8557</v>
      </c>
      <c r="C13439" s="174" t="s">
        <v>558</v>
      </c>
      <c r="D13439" s="919" t="s">
        <v>8572</v>
      </c>
      <c r="E13439" s="700"/>
      <c r="F13439" s="175">
        <v>2874349</v>
      </c>
      <c r="G13439" s="175">
        <f t="shared" si="215"/>
        <v>2874349</v>
      </c>
      <c r="H13439" s="701" t="s">
        <v>8390</v>
      </c>
    </row>
    <row r="13440" spans="1:9" s="681" customFormat="1" ht="24" customHeight="1" x14ac:dyDescent="0.25">
      <c r="A13440" s="729">
        <v>44863</v>
      </c>
      <c r="B13440" s="93" t="s">
        <v>7553</v>
      </c>
      <c r="C13440" s="174" t="s">
        <v>558</v>
      </c>
      <c r="D13440" s="801" t="s">
        <v>9211</v>
      </c>
      <c r="E13440" s="175"/>
      <c r="F13440" s="175">
        <v>293851</v>
      </c>
      <c r="G13440" s="175">
        <f t="shared" si="215"/>
        <v>293851</v>
      </c>
      <c r="H13440" s="701" t="s">
        <v>8390</v>
      </c>
    </row>
    <row r="13441" spans="1:8" s="681" customFormat="1" ht="24" customHeight="1" x14ac:dyDescent="0.25">
      <c r="A13441" s="729">
        <v>44865</v>
      </c>
      <c r="B13441" s="93" t="s">
        <v>8041</v>
      </c>
      <c r="C13441" s="174" t="s">
        <v>558</v>
      </c>
      <c r="D13441" s="801" t="s">
        <v>8577</v>
      </c>
      <c r="E13441" s="175"/>
      <c r="F13441" s="175">
        <v>5000000</v>
      </c>
      <c r="G13441" s="175">
        <f t="shared" si="215"/>
        <v>5000000</v>
      </c>
      <c r="H13441" s="701" t="s">
        <v>8390</v>
      </c>
    </row>
    <row r="13442" spans="1:8" s="681" customFormat="1" ht="15" x14ac:dyDescent="0.2">
      <c r="A13442" s="729">
        <v>44865</v>
      </c>
      <c r="B13442" s="93" t="s">
        <v>8041</v>
      </c>
      <c r="C13442" s="174" t="s">
        <v>558</v>
      </c>
      <c r="D13442" s="800" t="s">
        <v>8541</v>
      </c>
      <c r="E13442" s="175">
        <v>53000</v>
      </c>
      <c r="F13442" s="175"/>
      <c r="G13442" s="175">
        <f t="shared" si="215"/>
        <v>-53000</v>
      </c>
      <c r="H13442" s="701" t="s">
        <v>8390</v>
      </c>
    </row>
    <row r="13443" spans="1:8" s="681" customFormat="1" ht="15" x14ac:dyDescent="0.2">
      <c r="A13443" s="733">
        <v>44866</v>
      </c>
      <c r="B13443" s="40" t="s">
        <v>2932</v>
      </c>
      <c r="C13443" s="75" t="s">
        <v>391</v>
      </c>
      <c r="D13443" s="790" t="s">
        <v>8596</v>
      </c>
      <c r="E13443" s="703">
        <v>4000</v>
      </c>
      <c r="F13443" s="57"/>
      <c r="G13443" s="57">
        <f t="shared" si="215"/>
        <v>-4000</v>
      </c>
      <c r="H13443" s="704" t="s">
        <v>8591</v>
      </c>
    </row>
    <row r="13444" spans="1:8" s="681" customFormat="1" ht="15" x14ac:dyDescent="0.2">
      <c r="A13444" s="733">
        <v>44866</v>
      </c>
      <c r="B13444" s="40" t="s">
        <v>25</v>
      </c>
      <c r="C13444" s="75" t="s">
        <v>8148</v>
      </c>
      <c r="D13444" s="790" t="s">
        <v>8617</v>
      </c>
      <c r="E13444" s="703">
        <v>520</v>
      </c>
      <c r="F13444" s="57"/>
      <c r="G13444" s="57">
        <f t="shared" si="215"/>
        <v>-520</v>
      </c>
      <c r="H13444" s="704" t="s">
        <v>8591</v>
      </c>
    </row>
    <row r="13445" spans="1:8" s="681" customFormat="1" ht="15" x14ac:dyDescent="0.2">
      <c r="A13445" s="733">
        <v>44866</v>
      </c>
      <c r="B13445" s="40" t="s">
        <v>16</v>
      </c>
      <c r="C13445" s="75" t="s">
        <v>8148</v>
      </c>
      <c r="D13445" s="790" t="s">
        <v>8617</v>
      </c>
      <c r="E13445" s="703">
        <v>260</v>
      </c>
      <c r="F13445" s="57"/>
      <c r="G13445" s="57">
        <f t="shared" ref="G13445:G13508" si="216">F13445-E13445</f>
        <v>-260</v>
      </c>
      <c r="H13445" s="704" t="s">
        <v>8591</v>
      </c>
    </row>
    <row r="13446" spans="1:8" ht="15" x14ac:dyDescent="0.2">
      <c r="A13446" s="733">
        <v>44866</v>
      </c>
      <c r="B13446" s="40" t="s">
        <v>16</v>
      </c>
      <c r="C13446" s="75" t="s">
        <v>3842</v>
      </c>
      <c r="D13446" s="790" t="s">
        <v>8490</v>
      </c>
      <c r="E13446" s="703">
        <v>4015</v>
      </c>
      <c r="F13446" s="57"/>
      <c r="G13446" s="57">
        <f t="shared" si="216"/>
        <v>-4015</v>
      </c>
      <c r="H13446" s="704" t="s">
        <v>8591</v>
      </c>
    </row>
    <row r="13447" spans="1:8" ht="15" x14ac:dyDescent="0.2">
      <c r="A13447" s="733">
        <v>44866</v>
      </c>
      <c r="B13447" s="40" t="s">
        <v>7919</v>
      </c>
      <c r="C13447" s="75" t="s">
        <v>391</v>
      </c>
      <c r="D13447" s="790" t="s">
        <v>8515</v>
      </c>
      <c r="E13447" s="703">
        <v>1000</v>
      </c>
      <c r="F13447" s="57"/>
      <c r="G13447" s="57">
        <f t="shared" si="216"/>
        <v>-1000</v>
      </c>
      <c r="H13447" s="704" t="s">
        <v>8591</v>
      </c>
    </row>
    <row r="13448" spans="1:8" ht="15" x14ac:dyDescent="0.2">
      <c r="A13448" s="733">
        <v>44866</v>
      </c>
      <c r="B13448" s="40" t="s">
        <v>8041</v>
      </c>
      <c r="C13448" s="75" t="s">
        <v>391</v>
      </c>
      <c r="D13448" s="790" t="s">
        <v>8515</v>
      </c>
      <c r="E13448" s="703">
        <v>1000</v>
      </c>
      <c r="F13448" s="57"/>
      <c r="G13448" s="57">
        <f t="shared" si="216"/>
        <v>-1000</v>
      </c>
      <c r="H13448" s="704" t="s">
        <v>8591</v>
      </c>
    </row>
    <row r="13449" spans="1:8" s="681" customFormat="1" ht="15" x14ac:dyDescent="0.2">
      <c r="A13449" s="733">
        <v>44866</v>
      </c>
      <c r="B13449" s="40" t="s">
        <v>8041</v>
      </c>
      <c r="C13449" s="75" t="s">
        <v>3144</v>
      </c>
      <c r="D13449" s="790" t="s">
        <v>8597</v>
      </c>
      <c r="E13449" s="703">
        <v>3500</v>
      </c>
      <c r="F13449" s="57"/>
      <c r="G13449" s="57">
        <f t="shared" si="216"/>
        <v>-3500</v>
      </c>
      <c r="H13449" s="704" t="s">
        <v>8591</v>
      </c>
    </row>
    <row r="13450" spans="1:8" s="681" customFormat="1" ht="15" customHeight="1" x14ac:dyDescent="0.2">
      <c r="A13450" s="733">
        <v>44866</v>
      </c>
      <c r="B13450" s="40" t="s">
        <v>8337</v>
      </c>
      <c r="C13450" s="75" t="s">
        <v>3144</v>
      </c>
      <c r="D13450" s="790" t="s">
        <v>8598</v>
      </c>
      <c r="E13450" s="703">
        <v>7600</v>
      </c>
      <c r="F13450" s="57"/>
      <c r="G13450" s="57">
        <f t="shared" si="216"/>
        <v>-7600</v>
      </c>
      <c r="H13450" s="704" t="s">
        <v>8591</v>
      </c>
    </row>
    <row r="13451" spans="1:8" s="681" customFormat="1" ht="15" customHeight="1" x14ac:dyDescent="0.2">
      <c r="A13451" s="733">
        <v>44866</v>
      </c>
      <c r="B13451" s="40" t="s">
        <v>25</v>
      </c>
      <c r="C13451" s="75" t="s">
        <v>285</v>
      </c>
      <c r="D13451" s="790" t="s">
        <v>8599</v>
      </c>
      <c r="E13451" s="703">
        <v>20500</v>
      </c>
      <c r="F13451" s="57"/>
      <c r="G13451" s="57">
        <f t="shared" si="216"/>
        <v>-20500</v>
      </c>
      <c r="H13451" s="704" t="s">
        <v>8591</v>
      </c>
    </row>
    <row r="13452" spans="1:8" s="681" customFormat="1" ht="15" customHeight="1" x14ac:dyDescent="0.2">
      <c r="A13452" s="733">
        <v>44866</v>
      </c>
      <c r="B13452" s="40" t="s">
        <v>7919</v>
      </c>
      <c r="C13452" s="75" t="s">
        <v>3445</v>
      </c>
      <c r="D13452" s="790" t="s">
        <v>8600</v>
      </c>
      <c r="E13452" s="703">
        <v>45000</v>
      </c>
      <c r="F13452" s="57"/>
      <c r="G13452" s="57">
        <f t="shared" si="216"/>
        <v>-45000</v>
      </c>
      <c r="H13452" s="704" t="s">
        <v>8591</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8591</v>
      </c>
    </row>
    <row r="13454" spans="1:8" s="681" customFormat="1" ht="15" customHeight="1" x14ac:dyDescent="0.2">
      <c r="A13454" s="733">
        <v>44866</v>
      </c>
      <c r="B13454" s="40" t="s">
        <v>16</v>
      </c>
      <c r="C13454" s="75" t="s">
        <v>103</v>
      </c>
      <c r="D13454" s="790" t="s">
        <v>8646</v>
      </c>
      <c r="E13454" s="703">
        <v>2100</v>
      </c>
      <c r="F13454" s="57"/>
      <c r="G13454" s="57">
        <f t="shared" si="216"/>
        <v>-2100</v>
      </c>
      <c r="H13454" s="704" t="s">
        <v>8591</v>
      </c>
    </row>
    <row r="13455" spans="1:8" s="681" customFormat="1" ht="15" x14ac:dyDescent="0.2">
      <c r="A13455" s="733">
        <v>44866</v>
      </c>
      <c r="B13455" s="40" t="s">
        <v>8041</v>
      </c>
      <c r="C13455" s="75" t="s">
        <v>391</v>
      </c>
      <c r="D13455" s="790" t="s">
        <v>8647</v>
      </c>
      <c r="E13455" s="703">
        <v>1100</v>
      </c>
      <c r="F13455" s="57"/>
      <c r="G13455" s="57">
        <f t="shared" si="216"/>
        <v>-1100</v>
      </c>
      <c r="H13455" s="704" t="s">
        <v>8591</v>
      </c>
    </row>
    <row r="13456" spans="1:8" s="681" customFormat="1" ht="15" x14ac:dyDescent="0.2">
      <c r="A13456" s="733">
        <v>44867</v>
      </c>
      <c r="B13456" s="40" t="s">
        <v>8557</v>
      </c>
      <c r="C13456" s="75" t="s">
        <v>3144</v>
      </c>
      <c r="D13456" s="790" t="s">
        <v>8598</v>
      </c>
      <c r="E13456" s="703">
        <v>29424</v>
      </c>
      <c r="F13456" s="57"/>
      <c r="G13456" s="57">
        <f t="shared" si="216"/>
        <v>-29424</v>
      </c>
      <c r="H13456" s="704" t="s">
        <v>8591</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8591</v>
      </c>
    </row>
    <row r="13458" spans="1:8" s="681" customFormat="1" ht="15" customHeight="1" x14ac:dyDescent="0.2">
      <c r="A13458" s="733">
        <v>44868</v>
      </c>
      <c r="B13458" s="40" t="s">
        <v>16</v>
      </c>
      <c r="C13458" s="75" t="s">
        <v>103</v>
      </c>
      <c r="D13458" s="790" t="s">
        <v>8601</v>
      </c>
      <c r="E13458" s="703">
        <v>200</v>
      </c>
      <c r="F13458" s="57"/>
      <c r="G13458" s="57">
        <f t="shared" si="216"/>
        <v>-200</v>
      </c>
      <c r="H13458" s="704" t="s">
        <v>8591</v>
      </c>
    </row>
    <row r="13459" spans="1:8" s="681" customFormat="1" ht="15" x14ac:dyDescent="0.2">
      <c r="A13459" s="733">
        <v>44868</v>
      </c>
      <c r="B13459" s="40" t="s">
        <v>8337</v>
      </c>
      <c r="C13459" s="75" t="s">
        <v>789</v>
      </c>
      <c r="D13459" s="790"/>
      <c r="E13459" s="703">
        <v>120</v>
      </c>
      <c r="F13459" s="57"/>
      <c r="G13459" s="57">
        <f t="shared" si="216"/>
        <v>-120</v>
      </c>
      <c r="H13459" s="704" t="s">
        <v>8591</v>
      </c>
    </row>
    <row r="13460" spans="1:8" s="681" customFormat="1" ht="15" x14ac:dyDescent="0.2">
      <c r="A13460" s="733">
        <v>44868</v>
      </c>
      <c r="B13460" s="40" t="s">
        <v>8337</v>
      </c>
      <c r="C13460" s="75" t="s">
        <v>789</v>
      </c>
      <c r="D13460" s="790"/>
      <c r="E13460" s="703">
        <v>880</v>
      </c>
      <c r="F13460" s="57"/>
      <c r="G13460" s="57">
        <f t="shared" si="216"/>
        <v>-880</v>
      </c>
      <c r="H13460" s="704" t="s">
        <v>8591</v>
      </c>
    </row>
    <row r="13461" spans="1:8" s="681" customFormat="1" ht="15" x14ac:dyDescent="0.2">
      <c r="A13461" s="733">
        <v>44868</v>
      </c>
      <c r="B13461" s="40" t="s">
        <v>7919</v>
      </c>
      <c r="C13461" s="75" t="s">
        <v>789</v>
      </c>
      <c r="D13461" s="790"/>
      <c r="E13461" s="703">
        <v>400</v>
      </c>
      <c r="F13461" s="57"/>
      <c r="G13461" s="57">
        <f t="shared" si="216"/>
        <v>-400</v>
      </c>
      <c r="H13461" s="704" t="s">
        <v>8591</v>
      </c>
    </row>
    <row r="13462" spans="1:8" s="681" customFormat="1" ht="15" x14ac:dyDescent="0.2">
      <c r="A13462" s="733">
        <v>44868</v>
      </c>
      <c r="B13462" s="40" t="s">
        <v>7919</v>
      </c>
      <c r="C13462" s="75" t="s">
        <v>391</v>
      </c>
      <c r="D13462" s="790" t="s">
        <v>8618</v>
      </c>
      <c r="E13462" s="703">
        <v>1000</v>
      </c>
      <c r="F13462" s="57"/>
      <c r="G13462" s="57">
        <f t="shared" si="216"/>
        <v>-1000</v>
      </c>
      <c r="H13462" s="704" t="s">
        <v>8591</v>
      </c>
    </row>
    <row r="13463" spans="1:8" s="681" customFormat="1" ht="15" x14ac:dyDescent="0.2">
      <c r="A13463" s="733">
        <v>44868</v>
      </c>
      <c r="B13463" s="40" t="s">
        <v>8530</v>
      </c>
      <c r="C13463" s="75" t="s">
        <v>391</v>
      </c>
      <c r="D13463" s="790" t="s">
        <v>8619</v>
      </c>
      <c r="E13463" s="703">
        <v>1000</v>
      </c>
      <c r="F13463" s="57"/>
      <c r="G13463" s="57">
        <f t="shared" si="216"/>
        <v>-1000</v>
      </c>
      <c r="H13463" s="704" t="s">
        <v>8591</v>
      </c>
    </row>
    <row r="13464" spans="1:8" s="681" customFormat="1" ht="15" x14ac:dyDescent="0.2">
      <c r="A13464" s="733">
        <v>44868</v>
      </c>
      <c r="B13464" s="40" t="s">
        <v>8337</v>
      </c>
      <c r="C13464" s="549" t="s">
        <v>3144</v>
      </c>
      <c r="D13464" s="903" t="s">
        <v>8598</v>
      </c>
      <c r="E13464" s="705">
        <v>11500</v>
      </c>
      <c r="F13464" s="57"/>
      <c r="G13464" s="57">
        <f t="shared" si="216"/>
        <v>-11500</v>
      </c>
      <c r="H13464" s="704" t="s">
        <v>8591</v>
      </c>
    </row>
    <row r="13465" spans="1:8" s="681" customFormat="1" ht="15" x14ac:dyDescent="0.2">
      <c r="A13465" s="733">
        <v>44868</v>
      </c>
      <c r="B13465" s="40" t="s">
        <v>7919</v>
      </c>
      <c r="C13465" s="549" t="s">
        <v>3144</v>
      </c>
      <c r="D13465" s="903" t="s">
        <v>8598</v>
      </c>
      <c r="E13465" s="705">
        <v>6202</v>
      </c>
      <c r="F13465" s="57"/>
      <c r="G13465" s="57">
        <f t="shared" si="216"/>
        <v>-6202</v>
      </c>
      <c r="H13465" s="704" t="s">
        <v>8591</v>
      </c>
    </row>
    <row r="13466" spans="1:8" s="681" customFormat="1" ht="15" x14ac:dyDescent="0.2">
      <c r="A13466" s="733">
        <v>44868</v>
      </c>
      <c r="B13466" s="40" t="s">
        <v>25</v>
      </c>
      <c r="C13466" s="75" t="s">
        <v>2427</v>
      </c>
      <c r="D13466" s="790" t="s">
        <v>8602</v>
      </c>
      <c r="E13466" s="703">
        <v>28400</v>
      </c>
      <c r="F13466" s="57"/>
      <c r="G13466" s="57">
        <f t="shared" si="216"/>
        <v>-28400</v>
      </c>
      <c r="H13466" s="704" t="s">
        <v>8591</v>
      </c>
    </row>
    <row r="13467" spans="1:8" s="681" customFormat="1" ht="24" customHeight="1" x14ac:dyDescent="0.25">
      <c r="A13467" s="733">
        <v>44868</v>
      </c>
      <c r="B13467" s="62" t="s">
        <v>25</v>
      </c>
      <c r="C13467" s="75" t="s">
        <v>2427</v>
      </c>
      <c r="D13467" s="182" t="s">
        <v>8603</v>
      </c>
      <c r="E13467" s="703">
        <v>36000</v>
      </c>
      <c r="F13467" s="125"/>
      <c r="G13467" s="125">
        <f t="shared" si="216"/>
        <v>-36000</v>
      </c>
      <c r="H13467" s="704" t="s">
        <v>8591</v>
      </c>
    </row>
    <row r="13468" spans="1:8" s="681" customFormat="1" ht="15" customHeight="1" x14ac:dyDescent="0.25">
      <c r="A13468" s="733">
        <v>44868</v>
      </c>
      <c r="B13468" s="62" t="s">
        <v>8337</v>
      </c>
      <c r="C13468" s="75" t="s">
        <v>6248</v>
      </c>
      <c r="D13468" s="182" t="s">
        <v>8604</v>
      </c>
      <c r="E13468" s="703">
        <v>7500</v>
      </c>
      <c r="F13468" s="125"/>
      <c r="G13468" s="125">
        <f t="shared" si="216"/>
        <v>-7500</v>
      </c>
      <c r="H13468" s="704" t="s">
        <v>8591</v>
      </c>
    </row>
    <row r="13469" spans="1:8" s="681" customFormat="1" ht="15" customHeight="1" x14ac:dyDescent="0.25">
      <c r="A13469" s="733">
        <v>44868</v>
      </c>
      <c r="B13469" s="62" t="s">
        <v>2932</v>
      </c>
      <c r="C13469" s="75" t="s">
        <v>391</v>
      </c>
      <c r="D13469" s="790" t="s">
        <v>8605</v>
      </c>
      <c r="E13469" s="703">
        <v>4000</v>
      </c>
      <c r="F13469" s="125"/>
      <c r="G13469" s="125">
        <f t="shared" si="216"/>
        <v>-4000</v>
      </c>
      <c r="H13469" s="704" t="s">
        <v>8591</v>
      </c>
    </row>
    <row r="13470" spans="1:8" s="681" customFormat="1" ht="15" customHeight="1" x14ac:dyDescent="0.25">
      <c r="A13470" s="733">
        <v>44868</v>
      </c>
      <c r="B13470" s="62" t="s">
        <v>1399</v>
      </c>
      <c r="C13470" s="75" t="s">
        <v>391</v>
      </c>
      <c r="D13470" s="182" t="s">
        <v>8606</v>
      </c>
      <c r="E13470" s="703">
        <v>850</v>
      </c>
      <c r="F13470" s="125"/>
      <c r="G13470" s="125">
        <f t="shared" si="216"/>
        <v>-850</v>
      </c>
      <c r="H13470" s="704" t="s">
        <v>8591</v>
      </c>
    </row>
    <row r="13471" spans="1:8" s="681" customFormat="1" ht="15" customHeight="1" x14ac:dyDescent="0.25">
      <c r="A13471" s="733">
        <v>44868</v>
      </c>
      <c r="B13471" s="62" t="s">
        <v>7919</v>
      </c>
      <c r="C13471" s="75" t="s">
        <v>285</v>
      </c>
      <c r="D13471" s="182" t="s">
        <v>8483</v>
      </c>
      <c r="E13471" s="703">
        <v>390</v>
      </c>
      <c r="F13471" s="125"/>
      <c r="G13471" s="125">
        <f t="shared" si="216"/>
        <v>-390</v>
      </c>
      <c r="H13471" s="704" t="s">
        <v>8591</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8591</v>
      </c>
    </row>
    <row r="13473" spans="1:8" s="681" customFormat="1" ht="15" customHeight="1" x14ac:dyDescent="0.25">
      <c r="A13473" s="733">
        <v>44870</v>
      </c>
      <c r="B13473" s="62" t="s">
        <v>2932</v>
      </c>
      <c r="C13473" s="75" t="s">
        <v>4875</v>
      </c>
      <c r="D13473" s="182" t="s">
        <v>8631</v>
      </c>
      <c r="E13473" s="703">
        <v>2000</v>
      </c>
      <c r="F13473" s="125"/>
      <c r="G13473" s="125">
        <f t="shared" si="216"/>
        <v>-2000</v>
      </c>
      <c r="H13473" s="704" t="s">
        <v>8591</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8591</v>
      </c>
    </row>
    <row r="13475" spans="1:8" s="681" customFormat="1" ht="15" customHeight="1" x14ac:dyDescent="0.25">
      <c r="A13475" s="733">
        <v>44870</v>
      </c>
      <c r="B13475" s="62" t="s">
        <v>8075</v>
      </c>
      <c r="C13475" s="75" t="s">
        <v>5740</v>
      </c>
      <c r="D13475" s="182"/>
      <c r="E13475" s="703">
        <v>1600</v>
      </c>
      <c r="F13475" s="125"/>
      <c r="G13475" s="125">
        <f t="shared" si="216"/>
        <v>-1600</v>
      </c>
      <c r="H13475" s="704" t="s">
        <v>8591</v>
      </c>
    </row>
    <row r="13476" spans="1:8" s="681" customFormat="1" ht="15" customHeight="1" x14ac:dyDescent="0.25">
      <c r="A13476" s="733">
        <v>44870</v>
      </c>
      <c r="B13476" s="62" t="s">
        <v>7919</v>
      </c>
      <c r="C13476" s="75" t="s">
        <v>6965</v>
      </c>
      <c r="D13476" s="182" t="s">
        <v>8632</v>
      </c>
      <c r="E13476" s="703">
        <v>11000</v>
      </c>
      <c r="F13476" s="125"/>
      <c r="G13476" s="125">
        <f t="shared" si="216"/>
        <v>-11000</v>
      </c>
      <c r="H13476" s="704" t="s">
        <v>8591</v>
      </c>
    </row>
    <row r="13477" spans="1:8" s="681" customFormat="1" ht="15" customHeight="1" x14ac:dyDescent="0.25">
      <c r="A13477" s="733">
        <v>44870</v>
      </c>
      <c r="B13477" s="62" t="s">
        <v>8557</v>
      </c>
      <c r="C13477" s="75" t="s">
        <v>8500</v>
      </c>
      <c r="D13477" s="182" t="s">
        <v>7719</v>
      </c>
      <c r="E13477" s="703">
        <v>15000</v>
      </c>
      <c r="F13477" s="125"/>
      <c r="G13477" s="125">
        <f t="shared" si="216"/>
        <v>-15000</v>
      </c>
      <c r="H13477" s="704" t="s">
        <v>8591</v>
      </c>
    </row>
    <row r="13478" spans="1:8" s="681" customFormat="1" ht="15" customHeight="1" x14ac:dyDescent="0.25">
      <c r="A13478" s="733">
        <v>44870</v>
      </c>
      <c r="B13478" s="62" t="s">
        <v>8337</v>
      </c>
      <c r="C13478" s="75" t="s">
        <v>6704</v>
      </c>
      <c r="D13478" s="182" t="s">
        <v>8633</v>
      </c>
      <c r="E13478" s="703">
        <v>278000</v>
      </c>
      <c r="F13478" s="125"/>
      <c r="G13478" s="125">
        <f t="shared" si="216"/>
        <v>-278000</v>
      </c>
      <c r="H13478" s="704" t="s">
        <v>8591</v>
      </c>
    </row>
    <row r="13479" spans="1:8" s="681" customFormat="1" ht="15" customHeight="1" x14ac:dyDescent="0.25">
      <c r="A13479" s="733">
        <v>44870</v>
      </c>
      <c r="B13479" s="62" t="s">
        <v>8530</v>
      </c>
      <c r="C13479" s="75" t="s">
        <v>8562</v>
      </c>
      <c r="D13479" s="182" t="s">
        <v>7713</v>
      </c>
      <c r="E13479" s="703">
        <v>20000</v>
      </c>
      <c r="F13479" s="125"/>
      <c r="G13479" s="125">
        <f t="shared" si="216"/>
        <v>-20000</v>
      </c>
      <c r="H13479" s="704" t="s">
        <v>8591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8591</v>
      </c>
    </row>
    <row r="13482" spans="1:8" s="681" customFormat="1" ht="15" customHeight="1" x14ac:dyDescent="0.25">
      <c r="A13482" s="733">
        <v>44870</v>
      </c>
      <c r="B13482" s="62" t="s">
        <v>8557</v>
      </c>
      <c r="C13482" s="75" t="s">
        <v>3144</v>
      </c>
      <c r="D13482" s="182" t="s">
        <v>4451</v>
      </c>
      <c r="E13482" s="703">
        <v>5000</v>
      </c>
      <c r="F13482" s="125"/>
      <c r="G13482" s="125">
        <f t="shared" si="216"/>
        <v>-5000</v>
      </c>
      <c r="H13482" s="704" t="s">
        <v>8591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8591</v>
      </c>
    </row>
    <row r="13484" spans="1:8" s="681" customFormat="1" ht="15" customHeight="1" x14ac:dyDescent="0.25">
      <c r="A13484" s="733">
        <v>44870</v>
      </c>
      <c r="B13484" s="62" t="s">
        <v>8530</v>
      </c>
      <c r="C13484" s="75" t="s">
        <v>3144</v>
      </c>
      <c r="D13484" s="182" t="s">
        <v>4451</v>
      </c>
      <c r="E13484" s="703">
        <v>2000</v>
      </c>
      <c r="F13484" s="125"/>
      <c r="G13484" s="125">
        <f t="shared" si="216"/>
        <v>-2000</v>
      </c>
      <c r="H13484" s="704" t="s">
        <v>8591</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8591</v>
      </c>
    </row>
    <row r="13486" spans="1:8" s="681" customFormat="1" ht="15" customHeight="1" x14ac:dyDescent="0.25">
      <c r="A13486" s="733">
        <v>44870</v>
      </c>
      <c r="B13486" s="62" t="s">
        <v>8337</v>
      </c>
      <c r="C13486" s="75" t="s">
        <v>7925</v>
      </c>
      <c r="D13486" s="182" t="s">
        <v>8634</v>
      </c>
      <c r="E13486" s="703">
        <v>50000</v>
      </c>
      <c r="F13486" s="125"/>
      <c r="G13486" s="125">
        <f t="shared" si="216"/>
        <v>-50000</v>
      </c>
      <c r="H13486" s="704" t="s">
        <v>8591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8591</v>
      </c>
    </row>
    <row r="13488" spans="1:8" s="681" customFormat="1" ht="15" customHeight="1" x14ac:dyDescent="0.25">
      <c r="A13488" s="733">
        <v>44870</v>
      </c>
      <c r="B13488" s="62" t="s">
        <v>16</v>
      </c>
      <c r="C13488" s="75" t="s">
        <v>391</v>
      </c>
      <c r="D13488" s="182" t="s">
        <v>8648</v>
      </c>
      <c r="E13488" s="703">
        <v>1000</v>
      </c>
      <c r="F13488" s="125"/>
      <c r="G13488" s="125">
        <f t="shared" si="216"/>
        <v>-1000</v>
      </c>
      <c r="H13488" s="704" t="s">
        <v>8591</v>
      </c>
    </row>
    <row r="13489" spans="1:8" s="681" customFormat="1" ht="15" customHeight="1" x14ac:dyDescent="0.25">
      <c r="A13489" s="733">
        <v>44870</v>
      </c>
      <c r="B13489" s="62" t="s">
        <v>16</v>
      </c>
      <c r="C13489" s="75" t="s">
        <v>103</v>
      </c>
      <c r="D13489" s="182" t="s">
        <v>8490</v>
      </c>
      <c r="E13489" s="703">
        <v>4360</v>
      </c>
      <c r="F13489" s="125"/>
      <c r="G13489" s="125">
        <f t="shared" si="216"/>
        <v>-4360</v>
      </c>
      <c r="H13489" s="704" t="s">
        <v>8591</v>
      </c>
    </row>
    <row r="13490" spans="1:8" s="681" customFormat="1" ht="15" customHeight="1" x14ac:dyDescent="0.25">
      <c r="A13490" s="733">
        <v>44870</v>
      </c>
      <c r="B13490" s="62" t="s">
        <v>7919</v>
      </c>
      <c r="C13490" s="75" t="s">
        <v>391</v>
      </c>
      <c r="D13490" s="182" t="s">
        <v>8490</v>
      </c>
      <c r="E13490" s="703">
        <v>1000</v>
      </c>
      <c r="F13490" s="125"/>
      <c r="G13490" s="125">
        <f t="shared" si="216"/>
        <v>-1000</v>
      </c>
      <c r="H13490" s="704" t="s">
        <v>8591</v>
      </c>
    </row>
    <row r="13491" spans="1:8" s="681" customFormat="1" ht="15" customHeight="1" x14ac:dyDescent="0.25">
      <c r="A13491" s="733">
        <v>44870</v>
      </c>
      <c r="B13491" s="62" t="s">
        <v>8041</v>
      </c>
      <c r="C13491" s="75" t="s">
        <v>391</v>
      </c>
      <c r="D13491" s="182" t="s">
        <v>8490</v>
      </c>
      <c r="E13491" s="703">
        <v>1000</v>
      </c>
      <c r="F13491" s="125"/>
      <c r="G13491" s="125">
        <f t="shared" si="216"/>
        <v>-1000</v>
      </c>
      <c r="H13491" s="704" t="s">
        <v>8591</v>
      </c>
    </row>
    <row r="13492" spans="1:8" s="681" customFormat="1" ht="15" customHeight="1" x14ac:dyDescent="0.25">
      <c r="A13492" s="733">
        <v>44870</v>
      </c>
      <c r="B13492" s="62" t="s">
        <v>8337</v>
      </c>
      <c r="C13492" s="75" t="s">
        <v>391</v>
      </c>
      <c r="D13492" s="182" t="s">
        <v>8683</v>
      </c>
      <c r="E13492" s="703">
        <v>15000</v>
      </c>
      <c r="F13492" s="125"/>
      <c r="G13492" s="125">
        <f t="shared" si="216"/>
        <v>-15000</v>
      </c>
      <c r="H13492" s="704" t="s">
        <v>8591</v>
      </c>
    </row>
    <row r="13493" spans="1:8" s="681" customFormat="1" ht="15" customHeight="1" x14ac:dyDescent="0.25">
      <c r="A13493" s="733">
        <v>44872</v>
      </c>
      <c r="B13493" s="62" t="s">
        <v>8337</v>
      </c>
      <c r="C13493" s="75" t="s">
        <v>789</v>
      </c>
      <c r="D13493" s="182"/>
      <c r="E13493" s="703">
        <v>640</v>
      </c>
      <c r="F13493" s="125"/>
      <c r="G13493" s="125">
        <f t="shared" si="216"/>
        <v>-640</v>
      </c>
      <c r="H13493" s="704" t="s">
        <v>8591</v>
      </c>
    </row>
    <row r="13494" spans="1:8" s="681" customFormat="1" ht="15" customHeight="1" x14ac:dyDescent="0.25">
      <c r="A13494" s="733">
        <v>44872</v>
      </c>
      <c r="B13494" s="62" t="s">
        <v>8337</v>
      </c>
      <c r="C13494" s="75" t="s">
        <v>789</v>
      </c>
      <c r="D13494" s="182"/>
      <c r="E13494" s="703">
        <v>1020</v>
      </c>
      <c r="F13494" s="125"/>
      <c r="G13494" s="125">
        <f t="shared" si="216"/>
        <v>-1020</v>
      </c>
      <c r="H13494" s="704" t="s">
        <v>8591</v>
      </c>
    </row>
    <row r="13495" spans="1:8" s="681" customFormat="1" ht="15" customHeight="1" x14ac:dyDescent="0.25">
      <c r="A13495" s="733">
        <v>44872</v>
      </c>
      <c r="B13495" s="62" t="s">
        <v>8041</v>
      </c>
      <c r="C13495" s="75" t="s">
        <v>3144</v>
      </c>
      <c r="D13495" s="182" t="s">
        <v>8635</v>
      </c>
      <c r="E13495" s="703">
        <v>5000</v>
      </c>
      <c r="F13495" s="125"/>
      <c r="G13495" s="125">
        <f t="shared" si="216"/>
        <v>-5000</v>
      </c>
      <c r="H13495" s="704" t="s">
        <v>8591</v>
      </c>
    </row>
    <row r="13496" spans="1:8" s="681" customFormat="1" ht="15" customHeight="1" x14ac:dyDescent="0.25">
      <c r="A13496" s="733">
        <v>44872</v>
      </c>
      <c r="B13496" s="62" t="s">
        <v>8041</v>
      </c>
      <c r="C13496" s="75" t="s">
        <v>3144</v>
      </c>
      <c r="D13496" s="182" t="s">
        <v>8636</v>
      </c>
      <c r="E13496" s="703">
        <v>3900</v>
      </c>
      <c r="F13496" s="125"/>
      <c r="G13496" s="125">
        <f t="shared" si="216"/>
        <v>-3900</v>
      </c>
      <c r="H13496" s="704" t="s">
        <v>8591</v>
      </c>
    </row>
    <row r="13497" spans="1:8" s="681" customFormat="1" ht="15" customHeight="1" x14ac:dyDescent="0.25">
      <c r="A13497" s="733">
        <v>44872</v>
      </c>
      <c r="B13497" s="62" t="s">
        <v>8337</v>
      </c>
      <c r="C13497" s="75" t="s">
        <v>3144</v>
      </c>
      <c r="D13497" s="182" t="s">
        <v>8636</v>
      </c>
      <c r="E13497" s="703">
        <v>3900</v>
      </c>
      <c r="F13497" s="125"/>
      <c r="G13497" s="125">
        <f t="shared" si="216"/>
        <v>-3900</v>
      </c>
      <c r="H13497" s="704" t="s">
        <v>8591</v>
      </c>
    </row>
    <row r="13498" spans="1:8" s="681" customFormat="1" ht="15" customHeight="1" x14ac:dyDescent="0.25">
      <c r="A13498" s="733">
        <v>44872</v>
      </c>
      <c r="B13498" s="62" t="s">
        <v>6503</v>
      </c>
      <c r="C13498" s="75" t="s">
        <v>3144</v>
      </c>
      <c r="D13498" s="182" t="s">
        <v>8636</v>
      </c>
      <c r="E13498" s="703">
        <v>3900</v>
      </c>
      <c r="F13498" s="125"/>
      <c r="G13498" s="125">
        <f t="shared" si="216"/>
        <v>-3900</v>
      </c>
      <c r="H13498" s="704" t="s">
        <v>8591</v>
      </c>
    </row>
    <row r="13499" spans="1:8" s="681" customFormat="1" ht="15" customHeight="1" x14ac:dyDescent="0.25">
      <c r="A13499" s="733">
        <v>44873</v>
      </c>
      <c r="B13499" s="62" t="s">
        <v>8557</v>
      </c>
      <c r="C13499" s="75" t="s">
        <v>3144</v>
      </c>
      <c r="D13499" s="739" t="s">
        <v>6056</v>
      </c>
      <c r="E13499" s="705">
        <v>18000</v>
      </c>
      <c r="F13499" s="125"/>
      <c r="G13499" s="125">
        <f t="shared" si="216"/>
        <v>-18000</v>
      </c>
      <c r="H13499" s="704" t="s">
        <v>8591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8591</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8591</v>
      </c>
    </row>
    <row r="13502" spans="1:8" s="681" customFormat="1" ht="15" customHeight="1" x14ac:dyDescent="0.25">
      <c r="A13502" s="733">
        <v>44873</v>
      </c>
      <c r="B13502" s="62" t="s">
        <v>8557</v>
      </c>
      <c r="C13502" s="75" t="s">
        <v>3144</v>
      </c>
      <c r="D13502" s="182" t="s">
        <v>6056</v>
      </c>
      <c r="E13502" s="703">
        <v>5680</v>
      </c>
      <c r="F13502" s="125"/>
      <c r="G13502" s="125">
        <f t="shared" si="216"/>
        <v>-5680</v>
      </c>
      <c r="H13502" s="704" t="s">
        <v>8591</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8591</v>
      </c>
    </row>
    <row r="13506" spans="1:8" s="681" customFormat="1" ht="15" customHeight="1" x14ac:dyDescent="0.25">
      <c r="A13506" s="733">
        <v>44873</v>
      </c>
      <c r="B13506" s="62" t="s">
        <v>2932</v>
      </c>
      <c r="C13506" s="75" t="s">
        <v>4875</v>
      </c>
      <c r="D13506" s="182" t="s">
        <v>8631</v>
      </c>
      <c r="E13506" s="703">
        <v>2000</v>
      </c>
      <c r="F13506" s="125"/>
      <c r="G13506" s="125">
        <f t="shared" si="216"/>
        <v>-2000</v>
      </c>
      <c r="H13506" s="704" t="s">
        <v>8591</v>
      </c>
    </row>
    <row r="13507" spans="1:8" s="681" customFormat="1" ht="15" customHeight="1" x14ac:dyDescent="0.25">
      <c r="A13507" s="733">
        <v>44873</v>
      </c>
      <c r="B13507" s="62" t="s">
        <v>8557</v>
      </c>
      <c r="C13507" s="75" t="s">
        <v>3144</v>
      </c>
      <c r="D13507" s="182" t="s">
        <v>8637</v>
      </c>
      <c r="E13507" s="703">
        <v>16100</v>
      </c>
      <c r="F13507" s="125"/>
      <c r="G13507" s="125">
        <f t="shared" si="216"/>
        <v>-16100</v>
      </c>
      <c r="H13507" s="704" t="s">
        <v>8591</v>
      </c>
    </row>
    <row r="13508" spans="1:8" s="681" customFormat="1" ht="15" customHeight="1" x14ac:dyDescent="0.25">
      <c r="A13508" s="733">
        <v>44873</v>
      </c>
      <c r="B13508" s="62" t="s">
        <v>16</v>
      </c>
      <c r="C13508" s="75" t="s">
        <v>103</v>
      </c>
      <c r="D13508" s="182" t="s">
        <v>8638</v>
      </c>
      <c r="E13508" s="703">
        <v>2300</v>
      </c>
      <c r="F13508" s="125"/>
      <c r="G13508" s="125">
        <f t="shared" si="216"/>
        <v>-2300</v>
      </c>
      <c r="H13508" s="704" t="s">
        <v>8591</v>
      </c>
    </row>
    <row r="13509" spans="1:8" s="681" customFormat="1" ht="15" customHeight="1" x14ac:dyDescent="0.25">
      <c r="A13509" s="733">
        <v>44873</v>
      </c>
      <c r="B13509" s="62" t="s">
        <v>2932</v>
      </c>
      <c r="C13509" s="75" t="s">
        <v>3144</v>
      </c>
      <c r="D13509" s="182" t="s">
        <v>8639</v>
      </c>
      <c r="E13509" s="703">
        <v>16200</v>
      </c>
      <c r="F13509" s="125"/>
      <c r="G13509" s="125">
        <f t="shared" ref="G13509:G13572" si="217">F13509-E13509</f>
        <v>-16200</v>
      </c>
      <c r="H13509" s="704" t="s">
        <v>8591</v>
      </c>
    </row>
    <row r="13510" spans="1:8" s="681" customFormat="1" ht="15" customHeight="1" x14ac:dyDescent="0.25">
      <c r="A13510" s="733">
        <v>44873</v>
      </c>
      <c r="B13510" s="62" t="s">
        <v>4552</v>
      </c>
      <c r="C13510" s="75" t="s">
        <v>3144</v>
      </c>
      <c r="D13510" s="182" t="s">
        <v>8640</v>
      </c>
      <c r="E13510" s="703">
        <v>35000</v>
      </c>
      <c r="F13510" s="125"/>
      <c r="G13510" s="125">
        <f t="shared" si="217"/>
        <v>-35000</v>
      </c>
      <c r="H13510" s="704" t="s">
        <v>8591</v>
      </c>
    </row>
    <row r="13511" spans="1:8" s="681" customFormat="1" ht="15" customHeight="1" x14ac:dyDescent="0.25">
      <c r="A13511" s="733">
        <v>44873</v>
      </c>
      <c r="B13511" s="62" t="s">
        <v>8557</v>
      </c>
      <c r="C13511" s="75" t="s">
        <v>5740</v>
      </c>
      <c r="D13511" s="182"/>
      <c r="E13511" s="703">
        <v>1000</v>
      </c>
      <c r="F13511" s="125"/>
      <c r="G13511" s="125">
        <f t="shared" si="217"/>
        <v>-1000</v>
      </c>
      <c r="H13511" s="704" t="s">
        <v>8591</v>
      </c>
    </row>
    <row r="13512" spans="1:8" s="681" customFormat="1" ht="15" customHeight="1" x14ac:dyDescent="0.25">
      <c r="A13512" s="733">
        <v>44873</v>
      </c>
      <c r="B13512" s="62" t="s">
        <v>16</v>
      </c>
      <c r="C13512" s="75" t="s">
        <v>3363</v>
      </c>
      <c r="D13512" s="182"/>
      <c r="E13512" s="703">
        <v>4970</v>
      </c>
      <c r="F13512" s="125"/>
      <c r="G13512" s="125">
        <f t="shared" si="217"/>
        <v>-4970</v>
      </c>
      <c r="H13512" s="704" t="s">
        <v>8591</v>
      </c>
    </row>
    <row r="13513" spans="1:8" s="681" customFormat="1" ht="15" customHeight="1" x14ac:dyDescent="0.25">
      <c r="A13513" s="733">
        <v>44875</v>
      </c>
      <c r="B13513" s="62" t="s">
        <v>8337</v>
      </c>
      <c r="C13513" s="75" t="s">
        <v>789</v>
      </c>
      <c r="D13513" s="182"/>
      <c r="E13513" s="703">
        <v>340</v>
      </c>
      <c r="F13513" s="125"/>
      <c r="G13513" s="125">
        <f t="shared" si="217"/>
        <v>-340</v>
      </c>
      <c r="H13513" s="704" t="s">
        <v>8591</v>
      </c>
    </row>
    <row r="13514" spans="1:8" s="681" customFormat="1" ht="15" customHeight="1" x14ac:dyDescent="0.25">
      <c r="A13514" s="733">
        <v>44875</v>
      </c>
      <c r="B13514" s="62" t="s">
        <v>8337</v>
      </c>
      <c r="C13514" s="75" t="s">
        <v>789</v>
      </c>
      <c r="D13514" s="182"/>
      <c r="E13514" s="703">
        <v>1630</v>
      </c>
      <c r="F13514" s="125"/>
      <c r="G13514" s="125">
        <f t="shared" si="217"/>
        <v>-1630</v>
      </c>
      <c r="H13514" s="704" t="s">
        <v>8591</v>
      </c>
    </row>
    <row r="13515" spans="1:8" s="681" customFormat="1" ht="15" customHeight="1" x14ac:dyDescent="0.25">
      <c r="A13515" s="733">
        <v>44875</v>
      </c>
      <c r="B13515" s="62" t="s">
        <v>2932</v>
      </c>
      <c r="C13515" s="75" t="s">
        <v>789</v>
      </c>
      <c r="D13515" s="182"/>
      <c r="E13515" s="703">
        <v>4500</v>
      </c>
      <c r="F13515" s="125"/>
      <c r="G13515" s="125">
        <f t="shared" si="217"/>
        <v>-4500</v>
      </c>
      <c r="H13515" s="704" t="s">
        <v>8591</v>
      </c>
    </row>
    <row r="13516" spans="1:8" s="681" customFormat="1" ht="15" customHeight="1" x14ac:dyDescent="0.25">
      <c r="A13516" s="733">
        <v>44875</v>
      </c>
      <c r="B13516" s="62" t="s">
        <v>8557</v>
      </c>
      <c r="C13516" s="75" t="s">
        <v>317</v>
      </c>
      <c r="D13516" s="182" t="s">
        <v>8641</v>
      </c>
      <c r="E13516" s="703">
        <v>22000</v>
      </c>
      <c r="F13516" s="125"/>
      <c r="G13516" s="125">
        <f t="shared" si="217"/>
        <v>-22000</v>
      </c>
      <c r="H13516" s="704" t="s">
        <v>8591</v>
      </c>
    </row>
    <row r="13517" spans="1:8" s="681" customFormat="1" ht="15" customHeight="1" x14ac:dyDescent="0.25">
      <c r="A13517" s="733">
        <v>44875</v>
      </c>
      <c r="B13517" s="62" t="s">
        <v>8530</v>
      </c>
      <c r="C13517" s="75" t="s">
        <v>317</v>
      </c>
      <c r="D13517" s="182" t="s">
        <v>8641</v>
      </c>
      <c r="E13517" s="703">
        <v>14900</v>
      </c>
      <c r="F13517" s="125"/>
      <c r="G13517" s="125">
        <f t="shared" si="217"/>
        <v>-14900</v>
      </c>
      <c r="H13517" s="704" t="s">
        <v>8591</v>
      </c>
    </row>
    <row r="13518" spans="1:8" s="681" customFormat="1" ht="15" customHeight="1" x14ac:dyDescent="0.25">
      <c r="A13518" s="733">
        <v>44875</v>
      </c>
      <c r="B13518" s="62" t="s">
        <v>8041</v>
      </c>
      <c r="C13518" s="75" t="s">
        <v>317</v>
      </c>
      <c r="D13518" s="182" t="s">
        <v>8641</v>
      </c>
      <c r="E13518" s="703">
        <v>28500</v>
      </c>
      <c r="F13518" s="125"/>
      <c r="G13518" s="125">
        <f t="shared" si="217"/>
        <v>-28500</v>
      </c>
      <c r="H13518" s="704" t="s">
        <v>8591</v>
      </c>
    </row>
    <row r="13519" spans="1:8" s="681" customFormat="1" ht="15" customHeight="1" x14ac:dyDescent="0.25">
      <c r="A13519" s="733">
        <v>44875</v>
      </c>
      <c r="B13519" s="62" t="s">
        <v>7919</v>
      </c>
      <c r="C13519" s="75" t="s">
        <v>317</v>
      </c>
      <c r="D13519" s="182" t="s">
        <v>8641</v>
      </c>
      <c r="E13519" s="703">
        <v>28500</v>
      </c>
      <c r="F13519" s="125"/>
      <c r="G13519" s="125">
        <f t="shared" si="217"/>
        <v>-28500</v>
      </c>
      <c r="H13519" s="704" t="s">
        <v>8591</v>
      </c>
    </row>
    <row r="13520" spans="1:8" s="681" customFormat="1" ht="15" customHeight="1" x14ac:dyDescent="0.25">
      <c r="A13520" s="733">
        <v>44875</v>
      </c>
      <c r="B13520" s="62" t="s">
        <v>8337</v>
      </c>
      <c r="C13520" s="75" t="s">
        <v>317</v>
      </c>
      <c r="D13520" s="182" t="s">
        <v>8641</v>
      </c>
      <c r="E13520" s="703">
        <v>28500</v>
      </c>
      <c r="F13520" s="125"/>
      <c r="G13520" s="125">
        <f t="shared" si="217"/>
        <v>-28500</v>
      </c>
      <c r="H13520" s="704" t="s">
        <v>8591</v>
      </c>
    </row>
    <row r="13521" spans="1:8" s="681" customFormat="1" ht="15" customHeight="1" x14ac:dyDescent="0.25">
      <c r="A13521" s="733">
        <v>44875</v>
      </c>
      <c r="B13521" s="62" t="s">
        <v>2932</v>
      </c>
      <c r="C13521" s="75" t="s">
        <v>4875</v>
      </c>
      <c r="D13521" s="182" t="s">
        <v>8666</v>
      </c>
      <c r="E13521" s="703">
        <v>2000</v>
      </c>
      <c r="F13521" s="125"/>
      <c r="G13521" s="125">
        <f t="shared" si="217"/>
        <v>-2000</v>
      </c>
      <c r="H13521" s="704" t="s">
        <v>8591</v>
      </c>
    </row>
    <row r="13522" spans="1:8" s="681" customFormat="1" ht="15" customHeight="1" x14ac:dyDescent="0.25">
      <c r="A13522" s="733">
        <v>44875</v>
      </c>
      <c r="B13522" s="62" t="s">
        <v>16</v>
      </c>
      <c r="C13522" s="75" t="s">
        <v>16</v>
      </c>
      <c r="D13522" s="182" t="s">
        <v>8667</v>
      </c>
      <c r="E13522" s="703">
        <v>500</v>
      </c>
      <c r="F13522" s="125"/>
      <c r="G13522" s="125">
        <f t="shared" si="217"/>
        <v>-500</v>
      </c>
      <c r="H13522" s="704" t="s">
        <v>8591</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8591</v>
      </c>
    </row>
    <row r="13524" spans="1:8" s="681" customFormat="1" ht="15" customHeight="1" x14ac:dyDescent="0.25">
      <c r="A13524" s="733">
        <v>44876</v>
      </c>
      <c r="B13524" s="62" t="s">
        <v>8041</v>
      </c>
      <c r="C13524" s="75" t="s">
        <v>391</v>
      </c>
      <c r="D13524" s="182" t="s">
        <v>8642</v>
      </c>
      <c r="E13524" s="703">
        <v>8500</v>
      </c>
      <c r="F13524" s="125"/>
      <c r="G13524" s="125">
        <f t="shared" si="217"/>
        <v>-8500</v>
      </c>
      <c r="H13524" s="704" t="s">
        <v>8591</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8591</v>
      </c>
    </row>
    <row r="13526" spans="1:8" s="681" customFormat="1" ht="15" customHeight="1" x14ac:dyDescent="0.25">
      <c r="A13526" s="733">
        <v>44876</v>
      </c>
      <c r="B13526" s="62" t="s">
        <v>8041</v>
      </c>
      <c r="C13526" s="75" t="s">
        <v>5740</v>
      </c>
      <c r="D13526" s="182"/>
      <c r="E13526" s="703">
        <v>2000</v>
      </c>
      <c r="F13526" s="125"/>
      <c r="G13526" s="125">
        <f t="shared" si="217"/>
        <v>-2000</v>
      </c>
      <c r="H13526" s="704" t="s">
        <v>8591</v>
      </c>
    </row>
    <row r="13527" spans="1:8" s="681" customFormat="1" ht="15" customHeight="1" x14ac:dyDescent="0.25">
      <c r="A13527" s="733">
        <v>44877</v>
      </c>
      <c r="B13527" s="62" t="s">
        <v>8041</v>
      </c>
      <c r="C13527" s="75" t="s">
        <v>3144</v>
      </c>
      <c r="D13527" s="182" t="s">
        <v>8407</v>
      </c>
      <c r="E13527" s="703">
        <v>1990</v>
      </c>
      <c r="F13527" s="125"/>
      <c r="G13527" s="125">
        <f t="shared" si="217"/>
        <v>-1990</v>
      </c>
      <c r="H13527" s="704" t="s">
        <v>8591</v>
      </c>
    </row>
    <row r="13528" spans="1:8" s="681" customFormat="1" ht="15" customHeight="1" x14ac:dyDescent="0.25">
      <c r="A13528" s="733">
        <v>44877</v>
      </c>
      <c r="B13528" s="62" t="s">
        <v>7919</v>
      </c>
      <c r="C13528" s="75" t="s">
        <v>3144</v>
      </c>
      <c r="D13528" s="182" t="s">
        <v>8643</v>
      </c>
      <c r="E13528" s="703">
        <v>13600</v>
      </c>
      <c r="F13528" s="125"/>
      <c r="G13528" s="125">
        <f t="shared" si="217"/>
        <v>-13600</v>
      </c>
      <c r="H13528" s="704" t="s">
        <v>8591</v>
      </c>
    </row>
    <row r="13529" spans="1:8" s="681" customFormat="1" ht="15" customHeight="1" x14ac:dyDescent="0.25">
      <c r="A13529" s="733">
        <v>44877</v>
      </c>
      <c r="B13529" s="62" t="s">
        <v>8075</v>
      </c>
      <c r="C13529" s="75" t="s">
        <v>3144</v>
      </c>
      <c r="D13529" s="182" t="s">
        <v>8644</v>
      </c>
      <c r="E13529" s="703">
        <v>6000</v>
      </c>
      <c r="F13529" s="125"/>
      <c r="G13529" s="125">
        <f t="shared" si="217"/>
        <v>-6000</v>
      </c>
      <c r="H13529" s="704" t="s">
        <v>8591</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8591</v>
      </c>
    </row>
    <row r="13531" spans="1:8" s="681" customFormat="1" ht="15" customHeight="1" x14ac:dyDescent="0.25">
      <c r="A13531" s="733">
        <v>44877</v>
      </c>
      <c r="B13531" s="62" t="s">
        <v>8337</v>
      </c>
      <c r="C13531" s="75" t="s">
        <v>8500</v>
      </c>
      <c r="D13531" s="182" t="s">
        <v>8645</v>
      </c>
      <c r="E13531" s="703">
        <v>80000</v>
      </c>
      <c r="F13531" s="125"/>
      <c r="G13531" s="125">
        <f t="shared" si="217"/>
        <v>-80000</v>
      </c>
      <c r="H13531" s="704" t="s">
        <v>8591</v>
      </c>
    </row>
    <row r="13532" spans="1:8" s="681" customFormat="1" ht="15" customHeight="1" x14ac:dyDescent="0.25">
      <c r="A13532" s="733">
        <v>44877</v>
      </c>
      <c r="B13532" s="62" t="s">
        <v>8655</v>
      </c>
      <c r="C13532" s="75" t="s">
        <v>3144</v>
      </c>
      <c r="D13532" s="182" t="s">
        <v>8657</v>
      </c>
      <c r="E13532" s="703">
        <v>7600</v>
      </c>
      <c r="F13532" s="125"/>
      <c r="G13532" s="125">
        <f t="shared" si="217"/>
        <v>-7600</v>
      </c>
      <c r="H13532" s="704" t="s">
        <v>8591</v>
      </c>
    </row>
    <row r="13533" spans="1:8" s="681" customFormat="1" ht="15" customHeight="1" x14ac:dyDescent="0.25">
      <c r="A13533" s="733">
        <v>44877</v>
      </c>
      <c r="B13533" s="62" t="s">
        <v>16</v>
      </c>
      <c r="C13533" s="75" t="s">
        <v>103</v>
      </c>
      <c r="D13533" s="182" t="s">
        <v>8656</v>
      </c>
      <c r="E13533" s="703">
        <v>1500</v>
      </c>
      <c r="F13533" s="125"/>
      <c r="G13533" s="125">
        <f t="shared" si="217"/>
        <v>-1500</v>
      </c>
      <c r="H13533" s="704" t="s">
        <v>8591</v>
      </c>
    </row>
    <row r="13534" spans="1:8" s="681" customFormat="1" ht="15" customHeight="1" x14ac:dyDescent="0.25">
      <c r="A13534" s="733">
        <v>44879</v>
      </c>
      <c r="B13534" s="62" t="s">
        <v>8655</v>
      </c>
      <c r="C13534" s="75" t="s">
        <v>3144</v>
      </c>
      <c r="D13534" s="182" t="s">
        <v>8658</v>
      </c>
      <c r="E13534" s="703">
        <v>1200</v>
      </c>
      <c r="F13534" s="125"/>
      <c r="G13534" s="125">
        <f t="shared" si="217"/>
        <v>-1200</v>
      </c>
      <c r="H13534" s="704" t="s">
        <v>8591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8591</v>
      </c>
    </row>
    <row r="13536" spans="1:8" s="681" customFormat="1" ht="15" customHeight="1" x14ac:dyDescent="0.25">
      <c r="A13536" s="733">
        <v>44879</v>
      </c>
      <c r="B13536" s="62" t="s">
        <v>8557</v>
      </c>
      <c r="C13536" s="75" t="s">
        <v>3144</v>
      </c>
      <c r="D13536" s="182" t="s">
        <v>6823</v>
      </c>
      <c r="E13536" s="703">
        <v>3500</v>
      </c>
      <c r="F13536" s="125"/>
      <c r="G13536" s="125">
        <f t="shared" si="217"/>
        <v>-3500</v>
      </c>
      <c r="H13536" s="704" t="s">
        <v>8591</v>
      </c>
    </row>
    <row r="13537" spans="1:8" s="681" customFormat="1" ht="15" customHeight="1" x14ac:dyDescent="0.25">
      <c r="A13537" s="733">
        <v>44879</v>
      </c>
      <c r="B13537" s="62" t="s">
        <v>7919</v>
      </c>
      <c r="C13537" s="75" t="s">
        <v>3445</v>
      </c>
      <c r="D13537" s="182" t="s">
        <v>8659</v>
      </c>
      <c r="E13537" s="703">
        <v>25000</v>
      </c>
      <c r="F13537" s="125"/>
      <c r="G13537" s="125">
        <f t="shared" si="217"/>
        <v>-25000</v>
      </c>
      <c r="H13537" s="704" t="s">
        <v>8591</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8591</v>
      </c>
    </row>
    <row r="13539" spans="1:8" s="681" customFormat="1" ht="15" customHeight="1" x14ac:dyDescent="0.25">
      <c r="A13539" s="733">
        <v>44879</v>
      </c>
      <c r="B13539" s="62" t="s">
        <v>6503</v>
      </c>
      <c r="C13539" s="75" t="s">
        <v>3144</v>
      </c>
      <c r="D13539" s="182" t="s">
        <v>8660</v>
      </c>
      <c r="E13539" s="703">
        <v>18000</v>
      </c>
      <c r="F13539" s="125"/>
      <c r="G13539" s="125">
        <f t="shared" si="217"/>
        <v>-18000</v>
      </c>
      <c r="H13539" s="704" t="s">
        <v>8591</v>
      </c>
    </row>
    <row r="13540" spans="1:8" s="681" customFormat="1" ht="15" customHeight="1" x14ac:dyDescent="0.25">
      <c r="A13540" s="733">
        <v>44879</v>
      </c>
      <c r="B13540" s="62" t="s">
        <v>8655</v>
      </c>
      <c r="C13540" s="75" t="s">
        <v>5740</v>
      </c>
      <c r="D13540" s="182"/>
      <c r="E13540" s="703">
        <v>1850</v>
      </c>
      <c r="F13540" s="125"/>
      <c r="G13540" s="125">
        <f t="shared" si="217"/>
        <v>-1850</v>
      </c>
      <c r="H13540" s="704" t="s">
        <v>8591</v>
      </c>
    </row>
    <row r="13541" spans="1:8" s="681" customFormat="1" ht="36" customHeight="1" x14ac:dyDescent="0.25">
      <c r="A13541" s="733">
        <v>44879</v>
      </c>
      <c r="B13541" s="62" t="s">
        <v>8041</v>
      </c>
      <c r="C13541" s="75" t="s">
        <v>2709</v>
      </c>
      <c r="D13541" s="182" t="s">
        <v>8671</v>
      </c>
      <c r="E13541" s="703">
        <v>359000</v>
      </c>
      <c r="F13541" s="125"/>
      <c r="G13541" s="125">
        <f t="shared" si="217"/>
        <v>-359000</v>
      </c>
      <c r="H13541" s="704" t="s">
        <v>8591</v>
      </c>
    </row>
    <row r="13542" spans="1:8" s="681" customFormat="1" ht="15" customHeight="1" x14ac:dyDescent="0.25">
      <c r="A13542" s="733">
        <v>44880</v>
      </c>
      <c r="B13542" s="62" t="s">
        <v>8041</v>
      </c>
      <c r="C13542" s="75" t="s">
        <v>285</v>
      </c>
      <c r="D13542" s="182" t="s">
        <v>8661</v>
      </c>
      <c r="E13542" s="703">
        <v>744</v>
      </c>
      <c r="F13542" s="125"/>
      <c r="G13542" s="125">
        <f t="shared" si="217"/>
        <v>-744</v>
      </c>
      <c r="H13542" s="704" t="s">
        <v>8591</v>
      </c>
    </row>
    <row r="13543" spans="1:8" s="681" customFormat="1" ht="15" customHeight="1" x14ac:dyDescent="0.25">
      <c r="A13543" s="733">
        <v>44880</v>
      </c>
      <c r="B13543" s="62" t="s">
        <v>16</v>
      </c>
      <c r="C13543" s="75" t="s">
        <v>103</v>
      </c>
      <c r="D13543" s="182" t="s">
        <v>8490</v>
      </c>
      <c r="E13543" s="703">
        <v>3105</v>
      </c>
      <c r="F13543" s="125"/>
      <c r="G13543" s="125">
        <f t="shared" si="217"/>
        <v>-3105</v>
      </c>
      <c r="H13543" s="704" t="s">
        <v>8591</v>
      </c>
    </row>
    <row r="13544" spans="1:8" s="681" customFormat="1" ht="15" customHeight="1" x14ac:dyDescent="0.25">
      <c r="A13544" s="733">
        <v>44880</v>
      </c>
      <c r="B13544" s="62" t="s">
        <v>7919</v>
      </c>
      <c r="C13544" s="75" t="s">
        <v>391</v>
      </c>
      <c r="D13544" s="182" t="s">
        <v>8490</v>
      </c>
      <c r="E13544" s="703">
        <v>1000</v>
      </c>
      <c r="F13544" s="125"/>
      <c r="G13544" s="125">
        <f t="shared" si="217"/>
        <v>-1000</v>
      </c>
      <c r="H13544" s="704" t="s">
        <v>8591</v>
      </c>
    </row>
    <row r="13545" spans="1:8" s="681" customFormat="1" ht="15" customHeight="1" x14ac:dyDescent="0.25">
      <c r="A13545" s="733">
        <v>44880</v>
      </c>
      <c r="B13545" s="62" t="s">
        <v>8041</v>
      </c>
      <c r="C13545" s="75" t="s">
        <v>391</v>
      </c>
      <c r="D13545" s="182" t="s">
        <v>8490</v>
      </c>
      <c r="E13545" s="703">
        <v>1000</v>
      </c>
      <c r="F13545" s="125"/>
      <c r="G13545" s="125">
        <f t="shared" si="217"/>
        <v>-1000</v>
      </c>
      <c r="H13545" s="704" t="s">
        <v>8591</v>
      </c>
    </row>
    <row r="13546" spans="1:8" s="681" customFormat="1" ht="15" customHeight="1" x14ac:dyDescent="0.25">
      <c r="A13546" s="733">
        <v>44880</v>
      </c>
      <c r="B13546" s="62" t="s">
        <v>8337</v>
      </c>
      <c r="C13546" s="75" t="s">
        <v>3144</v>
      </c>
      <c r="D13546" s="182" t="s">
        <v>8407</v>
      </c>
      <c r="E13546" s="703">
        <v>2000</v>
      </c>
      <c r="F13546" s="125"/>
      <c r="G13546" s="125">
        <f t="shared" si="217"/>
        <v>-2000</v>
      </c>
      <c r="H13546" s="704" t="s">
        <v>8591</v>
      </c>
    </row>
    <row r="13547" spans="1:8" s="681" customFormat="1" ht="15" customHeight="1" x14ac:dyDescent="0.25">
      <c r="A13547" s="733">
        <v>44880</v>
      </c>
      <c r="B13547" s="62" t="s">
        <v>8530</v>
      </c>
      <c r="C13547" s="75" t="s">
        <v>391</v>
      </c>
      <c r="D13547" s="182" t="s">
        <v>8668</v>
      </c>
      <c r="E13547" s="703">
        <v>1000</v>
      </c>
      <c r="F13547" s="125"/>
      <c r="G13547" s="125">
        <f t="shared" si="217"/>
        <v>-1000</v>
      </c>
      <c r="H13547" s="704" t="s">
        <v>8591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8591</v>
      </c>
    </row>
    <row r="13549" spans="1:8" s="681" customFormat="1" ht="15" customHeight="1" x14ac:dyDescent="0.25">
      <c r="A13549" s="733">
        <v>44880</v>
      </c>
      <c r="B13549" s="62" t="s">
        <v>8655</v>
      </c>
      <c r="C13549" s="75" t="s">
        <v>1062</v>
      </c>
      <c r="D13549" s="182" t="s">
        <v>8662</v>
      </c>
      <c r="E13549" s="703">
        <v>45500</v>
      </c>
      <c r="F13549" s="125"/>
      <c r="G13549" s="125">
        <f t="shared" si="217"/>
        <v>-45500</v>
      </c>
      <c r="H13549" s="704" t="s">
        <v>8591</v>
      </c>
    </row>
    <row r="13550" spans="1:8" s="681" customFormat="1" ht="15" customHeight="1" x14ac:dyDescent="0.25">
      <c r="A13550" s="733">
        <v>44880</v>
      </c>
      <c r="B13550" s="62" t="s">
        <v>8530</v>
      </c>
      <c r="C13550" s="75" t="s">
        <v>8562</v>
      </c>
      <c r="D13550" s="182" t="s">
        <v>8190</v>
      </c>
      <c r="E13550" s="703">
        <v>30000</v>
      </c>
      <c r="F13550" s="125"/>
      <c r="G13550" s="125">
        <f t="shared" si="217"/>
        <v>-30000</v>
      </c>
      <c r="H13550" s="704" t="s">
        <v>8591</v>
      </c>
    </row>
    <row r="13551" spans="1:8" s="681" customFormat="1" ht="15" customHeight="1" x14ac:dyDescent="0.25">
      <c r="A13551" s="733">
        <v>44880</v>
      </c>
      <c r="B13551" s="62" t="s">
        <v>7919</v>
      </c>
      <c r="C13551" s="75" t="s">
        <v>789</v>
      </c>
      <c r="D13551" s="182"/>
      <c r="E13551" s="703">
        <v>200</v>
      </c>
      <c r="F13551" s="125"/>
      <c r="G13551" s="125">
        <f t="shared" si="217"/>
        <v>-200</v>
      </c>
      <c r="H13551" s="704" t="s">
        <v>8591</v>
      </c>
    </row>
    <row r="13552" spans="1:8" s="681" customFormat="1" ht="15" customHeight="1" x14ac:dyDescent="0.25">
      <c r="A13552" s="733">
        <v>44880</v>
      </c>
      <c r="B13552" s="62" t="s">
        <v>8041</v>
      </c>
      <c r="C13552" s="75" t="s">
        <v>789</v>
      </c>
      <c r="D13552" s="182"/>
      <c r="E13552" s="703">
        <v>340</v>
      </c>
      <c r="F13552" s="125"/>
      <c r="G13552" s="125">
        <f t="shared" si="217"/>
        <v>-340</v>
      </c>
      <c r="H13552" s="704" t="s">
        <v>8591</v>
      </c>
    </row>
    <row r="13553" spans="1:8" s="681" customFormat="1" ht="15" customHeight="1" x14ac:dyDescent="0.25">
      <c r="A13553" s="733">
        <v>44880</v>
      </c>
      <c r="B13553" s="62" t="s">
        <v>7919</v>
      </c>
      <c r="C13553" s="549" t="s">
        <v>3144</v>
      </c>
      <c r="D13553" s="739" t="s">
        <v>8663</v>
      </c>
      <c r="E13553" s="705">
        <v>3050</v>
      </c>
      <c r="F13553" s="125"/>
      <c r="G13553" s="125">
        <f t="shared" si="217"/>
        <v>-3050</v>
      </c>
      <c r="H13553" s="704" t="s">
        <v>8591</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8591</v>
      </c>
    </row>
    <row r="13555" spans="1:8" s="681" customFormat="1" ht="15" customHeight="1" x14ac:dyDescent="0.25">
      <c r="A13555" s="733">
        <v>44880</v>
      </c>
      <c r="B13555" s="62" t="s">
        <v>8655</v>
      </c>
      <c r="C13555" s="75" t="s">
        <v>8664</v>
      </c>
      <c r="D13555" s="182" t="s">
        <v>8665</v>
      </c>
      <c r="E13555" s="703">
        <v>31000</v>
      </c>
      <c r="F13555" s="125"/>
      <c r="G13555" s="125">
        <f t="shared" si="217"/>
        <v>-31000</v>
      </c>
      <c r="H13555" s="704" t="s">
        <v>8591</v>
      </c>
    </row>
    <row r="13556" spans="1:8" s="681" customFormat="1" ht="15" customHeight="1" x14ac:dyDescent="0.25">
      <c r="A13556" s="733">
        <v>44881</v>
      </c>
      <c r="B13556" s="62" t="s">
        <v>8655</v>
      </c>
      <c r="C13556" s="75" t="s">
        <v>5740</v>
      </c>
      <c r="D13556" s="182" t="s">
        <v>8669</v>
      </c>
      <c r="E13556" s="703">
        <v>1500</v>
      </c>
      <c r="F13556" s="125"/>
      <c r="G13556" s="125">
        <f t="shared" si="217"/>
        <v>-1500</v>
      </c>
      <c r="H13556" s="704" t="s">
        <v>8591</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8591</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8591</v>
      </c>
    </row>
    <row r="13559" spans="1:8" s="681" customFormat="1" ht="15" customHeight="1" x14ac:dyDescent="0.25">
      <c r="A13559" s="733">
        <v>44881</v>
      </c>
      <c r="B13559" s="62" t="s">
        <v>8337</v>
      </c>
      <c r="C13559" s="75" t="s">
        <v>3144</v>
      </c>
      <c r="D13559" s="182" t="s">
        <v>8670</v>
      </c>
      <c r="E13559" s="703">
        <v>10000</v>
      </c>
      <c r="F13559" s="125"/>
      <c r="G13559" s="125">
        <f t="shared" si="217"/>
        <v>-10000</v>
      </c>
      <c r="H13559" s="704" t="s">
        <v>8591</v>
      </c>
    </row>
    <row r="13560" spans="1:8" s="681" customFormat="1" ht="15" customHeight="1" x14ac:dyDescent="0.25">
      <c r="A13560" s="733">
        <v>44881</v>
      </c>
      <c r="B13560" s="62" t="s">
        <v>16</v>
      </c>
      <c r="C13560" s="75" t="s">
        <v>391</v>
      </c>
      <c r="D13560" s="182" t="s">
        <v>8294</v>
      </c>
      <c r="E13560" s="703">
        <v>200</v>
      </c>
      <c r="F13560" s="125"/>
      <c r="G13560" s="125">
        <f t="shared" si="217"/>
        <v>-200</v>
      </c>
      <c r="H13560" s="704" t="s">
        <v>8591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8591</v>
      </c>
    </row>
    <row r="13562" spans="1:8" s="681" customFormat="1" ht="24" customHeight="1" x14ac:dyDescent="0.25">
      <c r="A13562" s="733">
        <v>44882</v>
      </c>
      <c r="B13562" s="62" t="s">
        <v>7919</v>
      </c>
      <c r="C13562" s="549" t="s">
        <v>8392</v>
      </c>
      <c r="D13562" s="739" t="s">
        <v>8686</v>
      </c>
      <c r="E13562" s="705">
        <v>100000</v>
      </c>
      <c r="F13562" s="125"/>
      <c r="G13562" s="125">
        <f t="shared" si="217"/>
        <v>-100000</v>
      </c>
      <c r="H13562" s="704" t="s">
        <v>8591</v>
      </c>
    </row>
    <row r="13563" spans="1:8" s="681" customFormat="1" ht="24" customHeight="1" x14ac:dyDescent="0.25">
      <c r="A13563" s="733">
        <v>44882</v>
      </c>
      <c r="B13563" s="62" t="s">
        <v>8041</v>
      </c>
      <c r="C13563" s="549" t="s">
        <v>8392</v>
      </c>
      <c r="D13563" s="739" t="s">
        <v>8686</v>
      </c>
      <c r="E13563" s="705">
        <v>100000</v>
      </c>
      <c r="F13563" s="125"/>
      <c r="G13563" s="125">
        <f t="shared" si="217"/>
        <v>-100000</v>
      </c>
      <c r="H13563" s="704" t="s">
        <v>8591</v>
      </c>
    </row>
    <row r="13564" spans="1:8" s="681" customFormat="1" ht="24" customHeight="1" x14ac:dyDescent="0.25">
      <c r="A13564" s="733">
        <v>44882</v>
      </c>
      <c r="B13564" s="62" t="s">
        <v>8557</v>
      </c>
      <c r="C13564" s="549" t="s">
        <v>8392</v>
      </c>
      <c r="D13564" s="739" t="s">
        <v>8686</v>
      </c>
      <c r="E13564" s="705">
        <v>200000</v>
      </c>
      <c r="F13564" s="125"/>
      <c r="G13564" s="125">
        <f t="shared" si="217"/>
        <v>-200000</v>
      </c>
      <c r="H13564" s="704" t="s">
        <v>8591</v>
      </c>
    </row>
    <row r="13565" spans="1:8" s="681" customFormat="1" ht="24" customHeight="1" x14ac:dyDescent="0.25">
      <c r="A13565" s="733">
        <v>44882</v>
      </c>
      <c r="B13565" s="62" t="s">
        <v>8530</v>
      </c>
      <c r="C13565" s="549" t="s">
        <v>8392</v>
      </c>
      <c r="D13565" s="739" t="s">
        <v>8686</v>
      </c>
      <c r="E13565" s="705">
        <v>100000</v>
      </c>
      <c r="F13565" s="125"/>
      <c r="G13565" s="125">
        <f t="shared" si="217"/>
        <v>-100000</v>
      </c>
      <c r="H13565" s="704" t="s">
        <v>8591</v>
      </c>
    </row>
    <row r="13566" spans="1:8" s="681" customFormat="1" ht="15" customHeight="1" x14ac:dyDescent="0.25">
      <c r="A13566" s="733">
        <v>44883</v>
      </c>
      <c r="B13566" s="62" t="s">
        <v>8041</v>
      </c>
      <c r="C13566" s="75" t="s">
        <v>3144</v>
      </c>
      <c r="D13566" s="182" t="s">
        <v>8679</v>
      </c>
      <c r="E13566" s="703">
        <v>18500</v>
      </c>
      <c r="F13566" s="125"/>
      <c r="G13566" s="125">
        <f t="shared" si="217"/>
        <v>-18500</v>
      </c>
      <c r="H13566" s="704" t="s">
        <v>8591</v>
      </c>
    </row>
    <row r="13567" spans="1:8" s="681" customFormat="1" ht="15" customHeight="1" x14ac:dyDescent="0.25">
      <c r="A13567" s="733">
        <v>44883</v>
      </c>
      <c r="B13567" s="62" t="s">
        <v>7919</v>
      </c>
      <c r="C13567" s="549" t="s">
        <v>3144</v>
      </c>
      <c r="D13567" s="739" t="s">
        <v>8679</v>
      </c>
      <c r="E13567" s="705">
        <v>8000</v>
      </c>
      <c r="F13567" s="125"/>
      <c r="G13567" s="125">
        <f t="shared" si="217"/>
        <v>-8000</v>
      </c>
      <c r="H13567" s="704" t="s">
        <v>8591</v>
      </c>
    </row>
    <row r="13568" spans="1:8" s="681" customFormat="1" ht="15" customHeight="1" x14ac:dyDescent="0.25">
      <c r="A13568" s="733">
        <v>44883</v>
      </c>
      <c r="B13568" s="62" t="s">
        <v>8041</v>
      </c>
      <c r="C13568" s="549" t="s">
        <v>3144</v>
      </c>
      <c r="D13568" s="739" t="s">
        <v>8679</v>
      </c>
      <c r="E13568" s="705">
        <v>8000</v>
      </c>
      <c r="F13568" s="125"/>
      <c r="G13568" s="125">
        <f t="shared" si="217"/>
        <v>-8000</v>
      </c>
      <c r="H13568" s="704" t="s">
        <v>8591</v>
      </c>
    </row>
    <row r="13569" spans="1:8" s="681" customFormat="1" ht="15" customHeight="1" x14ac:dyDescent="0.25">
      <c r="A13569" s="733">
        <v>44883</v>
      </c>
      <c r="B13569" s="62" t="s">
        <v>8337</v>
      </c>
      <c r="C13569" s="549" t="s">
        <v>3144</v>
      </c>
      <c r="D13569" s="739" t="s">
        <v>8679</v>
      </c>
      <c r="E13569" s="705">
        <v>9800</v>
      </c>
      <c r="F13569" s="125"/>
      <c r="G13569" s="125">
        <f t="shared" si="217"/>
        <v>-9800</v>
      </c>
      <c r="H13569" s="704" t="s">
        <v>8591</v>
      </c>
    </row>
    <row r="13570" spans="1:8" s="681" customFormat="1" ht="15" customHeight="1" x14ac:dyDescent="0.25">
      <c r="A13570" s="733">
        <v>44883</v>
      </c>
      <c r="B13570" s="62" t="s">
        <v>8557</v>
      </c>
      <c r="C13570" s="75" t="s">
        <v>8230</v>
      </c>
      <c r="D13570" s="182" t="s">
        <v>8680</v>
      </c>
      <c r="E13570" s="703">
        <v>35750</v>
      </c>
      <c r="F13570" s="125"/>
      <c r="G13570" s="125">
        <f t="shared" si="217"/>
        <v>-35750</v>
      </c>
      <c r="H13570" s="704" t="s">
        <v>8591</v>
      </c>
    </row>
    <row r="13571" spans="1:8" s="681" customFormat="1" ht="15" customHeight="1" x14ac:dyDescent="0.25">
      <c r="A13571" s="733">
        <v>44883</v>
      </c>
      <c r="B13571" s="62" t="s">
        <v>16</v>
      </c>
      <c r="C13571" s="75" t="s">
        <v>103</v>
      </c>
      <c r="D13571" s="182"/>
      <c r="E13571" s="703">
        <v>3835</v>
      </c>
      <c r="F13571" s="125"/>
      <c r="G13571" s="125">
        <f t="shared" si="217"/>
        <v>-3835</v>
      </c>
      <c r="H13571" s="704" t="s">
        <v>8591</v>
      </c>
    </row>
    <row r="13572" spans="1:8" s="681" customFormat="1" ht="15" customHeight="1" x14ac:dyDescent="0.25">
      <c r="A13572" s="733">
        <v>44883</v>
      </c>
      <c r="B13572" s="62" t="s">
        <v>7919</v>
      </c>
      <c r="C13572" s="75" t="s">
        <v>391</v>
      </c>
      <c r="D13572" s="182"/>
      <c r="E13572" s="703">
        <v>1000</v>
      </c>
      <c r="F13572" s="125"/>
      <c r="G13572" s="125">
        <f t="shared" si="217"/>
        <v>-1000</v>
      </c>
      <c r="H13572" s="704" t="s">
        <v>8591</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8591</v>
      </c>
    </row>
    <row r="13574" spans="1:8" s="681" customFormat="1" ht="15" customHeight="1" x14ac:dyDescent="0.25">
      <c r="A13574" s="733">
        <v>44883</v>
      </c>
      <c r="B13574" s="62" t="s">
        <v>8655</v>
      </c>
      <c r="C13574" s="75" t="s">
        <v>5740</v>
      </c>
      <c r="D13574" s="182" t="s">
        <v>5741</v>
      </c>
      <c r="E13574" s="703">
        <v>2000</v>
      </c>
      <c r="F13574" s="125"/>
      <c r="G13574" s="125">
        <f t="shared" si="218"/>
        <v>-2000</v>
      </c>
      <c r="H13574" s="704" t="s">
        <v>8591</v>
      </c>
    </row>
    <row r="13575" spans="1:8" s="681" customFormat="1" ht="15" customHeight="1" x14ac:dyDescent="0.25">
      <c r="A13575" s="733">
        <v>44883</v>
      </c>
      <c r="B13575" s="62" t="s">
        <v>8557</v>
      </c>
      <c r="C13575" s="75" t="s">
        <v>391</v>
      </c>
      <c r="D13575" s="182" t="s">
        <v>7551</v>
      </c>
      <c r="E13575" s="703">
        <v>1000</v>
      </c>
      <c r="F13575" s="125"/>
      <c r="G13575" s="125">
        <f t="shared" si="218"/>
        <v>-1000</v>
      </c>
      <c r="H13575" s="704" t="s">
        <v>8591</v>
      </c>
    </row>
    <row r="13576" spans="1:8" s="681" customFormat="1" ht="15" customHeight="1" x14ac:dyDescent="0.25">
      <c r="A13576" s="733">
        <v>44884</v>
      </c>
      <c r="B13576" s="62" t="s">
        <v>8337</v>
      </c>
      <c r="C13576" s="75" t="s">
        <v>8500</v>
      </c>
      <c r="D13576" s="182" t="s">
        <v>8687</v>
      </c>
      <c r="E13576" s="703">
        <v>25000</v>
      </c>
      <c r="F13576" s="125"/>
      <c r="G13576" s="125">
        <f t="shared" si="218"/>
        <v>-25000</v>
      </c>
      <c r="H13576" s="704" t="s">
        <v>8591</v>
      </c>
    </row>
    <row r="13577" spans="1:8" s="681" customFormat="1" ht="15" customHeight="1" x14ac:dyDescent="0.25">
      <c r="A13577" s="733">
        <v>44884</v>
      </c>
      <c r="B13577" s="62" t="s">
        <v>8655</v>
      </c>
      <c r="C13577" s="75" t="s">
        <v>8689</v>
      </c>
      <c r="D13577" s="182" t="s">
        <v>8688</v>
      </c>
      <c r="E13577" s="703">
        <v>159640</v>
      </c>
      <c r="F13577" s="125"/>
      <c r="G13577" s="125">
        <f t="shared" si="218"/>
        <v>-159640</v>
      </c>
      <c r="H13577" s="704" t="s">
        <v>8591</v>
      </c>
    </row>
    <row r="13578" spans="1:8" s="681" customFormat="1" ht="15" customHeight="1" x14ac:dyDescent="0.25">
      <c r="A13578" s="733">
        <v>44884</v>
      </c>
      <c r="B13578" s="62" t="s">
        <v>8655</v>
      </c>
      <c r="C13578" s="75" t="s">
        <v>8664</v>
      </c>
      <c r="D13578" s="182" t="s">
        <v>8665</v>
      </c>
      <c r="E13578" s="703">
        <v>27000</v>
      </c>
      <c r="F13578" s="125"/>
      <c r="G13578" s="125">
        <f t="shared" si="218"/>
        <v>-27000</v>
      </c>
      <c r="H13578" s="704" t="s">
        <v>8591</v>
      </c>
    </row>
    <row r="13579" spans="1:8" s="681" customFormat="1" ht="15" customHeight="1" x14ac:dyDescent="0.25">
      <c r="A13579" s="733">
        <v>44884</v>
      </c>
      <c r="B13579" s="62" t="s">
        <v>8655</v>
      </c>
      <c r="C13579" s="75" t="s">
        <v>5740</v>
      </c>
      <c r="D13579" s="182" t="s">
        <v>8669</v>
      </c>
      <c r="E13579" s="703">
        <v>1500</v>
      </c>
      <c r="F13579" s="125"/>
      <c r="G13579" s="125">
        <f t="shared" si="218"/>
        <v>-1500</v>
      </c>
      <c r="H13579" s="704" t="s">
        <v>8591</v>
      </c>
    </row>
    <row r="13580" spans="1:8" s="681" customFormat="1" ht="15" customHeight="1" x14ac:dyDescent="0.25">
      <c r="A13580" s="733">
        <v>44884</v>
      </c>
      <c r="B13580" s="62" t="s">
        <v>8337</v>
      </c>
      <c r="C13580" s="75" t="s">
        <v>6248</v>
      </c>
      <c r="D13580" s="182" t="s">
        <v>8690</v>
      </c>
      <c r="E13580" s="703">
        <v>15300</v>
      </c>
      <c r="F13580" s="125"/>
      <c r="G13580" s="125">
        <f t="shared" si="218"/>
        <v>-15300</v>
      </c>
      <c r="H13580" s="704" t="s">
        <v>8591</v>
      </c>
    </row>
    <row r="13581" spans="1:8" s="681" customFormat="1" ht="15" customHeight="1" x14ac:dyDescent="0.25">
      <c r="A13581" s="733">
        <v>44884</v>
      </c>
      <c r="B13581" s="62" t="s">
        <v>8655</v>
      </c>
      <c r="C13581" s="75" t="s">
        <v>285</v>
      </c>
      <c r="D13581" s="182" t="s">
        <v>8332</v>
      </c>
      <c r="E13581" s="703">
        <v>800</v>
      </c>
      <c r="F13581" s="125"/>
      <c r="G13581" s="125">
        <f t="shared" si="218"/>
        <v>-800</v>
      </c>
      <c r="H13581" s="704" t="s">
        <v>8591</v>
      </c>
    </row>
    <row r="13582" spans="1:8" s="681" customFormat="1" ht="15" customHeight="1" x14ac:dyDescent="0.25">
      <c r="A13582" s="733">
        <v>44884</v>
      </c>
      <c r="B13582" s="62" t="s">
        <v>2932</v>
      </c>
      <c r="C13582" s="75" t="s">
        <v>4875</v>
      </c>
      <c r="D13582" s="182" t="s">
        <v>8692</v>
      </c>
      <c r="E13582" s="703">
        <v>700</v>
      </c>
      <c r="F13582" s="125"/>
      <c r="G13582" s="125">
        <f t="shared" si="218"/>
        <v>-700</v>
      </c>
      <c r="H13582" s="704" t="s">
        <v>8591</v>
      </c>
    </row>
    <row r="13583" spans="1:8" s="681" customFormat="1" ht="15" customHeight="1" x14ac:dyDescent="0.25">
      <c r="A13583" s="733">
        <v>44886</v>
      </c>
      <c r="B13583" s="62" t="s">
        <v>8557</v>
      </c>
      <c r="C13583" s="75" t="s">
        <v>3334</v>
      </c>
      <c r="D13583" s="182" t="s">
        <v>8693</v>
      </c>
      <c r="E13583" s="703">
        <v>21500</v>
      </c>
      <c r="F13583" s="125"/>
      <c r="G13583" s="125">
        <f t="shared" si="218"/>
        <v>-21500</v>
      </c>
      <c r="H13583" s="704" t="s">
        <v>8591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8591</v>
      </c>
    </row>
    <row r="13585" spans="1:8" s="681" customFormat="1" ht="15" customHeight="1" x14ac:dyDescent="0.25">
      <c r="A13585" s="733">
        <v>44886</v>
      </c>
      <c r="B13585" s="62" t="s">
        <v>8655</v>
      </c>
      <c r="C13585" s="75" t="s">
        <v>5740</v>
      </c>
      <c r="D13585" s="182" t="s">
        <v>8709</v>
      </c>
      <c r="E13585" s="703">
        <v>700</v>
      </c>
      <c r="F13585" s="125"/>
      <c r="G13585" s="125">
        <f t="shared" si="218"/>
        <v>-700</v>
      </c>
      <c r="H13585" s="704" t="s">
        <v>8591</v>
      </c>
    </row>
    <row r="13586" spans="1:8" s="681" customFormat="1" ht="15" customHeight="1" x14ac:dyDescent="0.25">
      <c r="A13586" s="733">
        <v>44886</v>
      </c>
      <c r="B13586" s="62" t="s">
        <v>8655</v>
      </c>
      <c r="C13586" s="75" t="s">
        <v>391</v>
      </c>
      <c r="D13586" s="182" t="s">
        <v>8446</v>
      </c>
      <c r="E13586" s="703">
        <v>800</v>
      </c>
      <c r="F13586" s="125"/>
      <c r="G13586" s="125">
        <f t="shared" si="218"/>
        <v>-800</v>
      </c>
      <c r="H13586" s="704" t="s">
        <v>8591</v>
      </c>
    </row>
    <row r="13587" spans="1:8" s="681" customFormat="1" ht="15" customHeight="1" x14ac:dyDescent="0.25">
      <c r="A13587" s="733">
        <v>44886</v>
      </c>
      <c r="B13587" s="62" t="s">
        <v>16</v>
      </c>
      <c r="C13587" s="75" t="s">
        <v>103</v>
      </c>
      <c r="D13587" s="182" t="s">
        <v>8710</v>
      </c>
      <c r="E13587" s="703">
        <v>4305</v>
      </c>
      <c r="F13587" s="125"/>
      <c r="G13587" s="125">
        <f t="shared" si="218"/>
        <v>-4305</v>
      </c>
      <c r="H13587" s="704" t="s">
        <v>8591</v>
      </c>
    </row>
    <row r="13588" spans="1:8" s="681" customFormat="1" ht="15" customHeight="1" x14ac:dyDescent="0.25">
      <c r="A13588" s="733">
        <v>44886</v>
      </c>
      <c r="B13588" s="62" t="s">
        <v>8337</v>
      </c>
      <c r="C13588" s="75" t="s">
        <v>103</v>
      </c>
      <c r="D13588" s="182" t="s">
        <v>8711</v>
      </c>
      <c r="E13588" s="703">
        <v>1000</v>
      </c>
      <c r="F13588" s="125"/>
      <c r="G13588" s="125">
        <f t="shared" si="218"/>
        <v>-1000</v>
      </c>
      <c r="H13588" s="704" t="s">
        <v>8591</v>
      </c>
    </row>
    <row r="13589" spans="1:8" s="681" customFormat="1" ht="15" customHeight="1" x14ac:dyDescent="0.25">
      <c r="A13589" s="733">
        <v>44886</v>
      </c>
      <c r="B13589" s="62" t="s">
        <v>8041</v>
      </c>
      <c r="C13589" s="75" t="s">
        <v>103</v>
      </c>
      <c r="D13589" s="182" t="s">
        <v>8711</v>
      </c>
      <c r="E13589" s="703">
        <v>1000</v>
      </c>
      <c r="F13589" s="125"/>
      <c r="G13589" s="125">
        <f t="shared" si="218"/>
        <v>-1000</v>
      </c>
      <c r="H13589" s="704" t="s">
        <v>8591</v>
      </c>
    </row>
    <row r="13590" spans="1:8" s="681" customFormat="1" ht="15" customHeight="1" x14ac:dyDescent="0.25">
      <c r="A13590" s="733">
        <v>44887</v>
      </c>
      <c r="B13590" s="62" t="s">
        <v>8655</v>
      </c>
      <c r="C13590" s="75" t="s">
        <v>3144</v>
      </c>
      <c r="D13590" s="182" t="s">
        <v>8697</v>
      </c>
      <c r="E13590" s="703">
        <v>19900</v>
      </c>
      <c r="F13590" s="125"/>
      <c r="G13590" s="125">
        <f t="shared" si="218"/>
        <v>-19900</v>
      </c>
      <c r="H13590" s="704" t="s">
        <v>8591</v>
      </c>
    </row>
    <row r="13591" spans="1:8" s="681" customFormat="1" ht="15" customHeight="1" x14ac:dyDescent="0.25">
      <c r="A13591" s="733">
        <v>44887</v>
      </c>
      <c r="B13591" s="62" t="s">
        <v>3945</v>
      </c>
      <c r="C13591" s="75" t="s">
        <v>3144</v>
      </c>
      <c r="D13591" s="182" t="s">
        <v>8698</v>
      </c>
      <c r="E13591" s="703">
        <v>6000</v>
      </c>
      <c r="F13591" s="125"/>
      <c r="G13591" s="125">
        <f t="shared" si="218"/>
        <v>-6000</v>
      </c>
      <c r="H13591" s="704" t="s">
        <v>8591</v>
      </c>
    </row>
    <row r="13592" spans="1:8" s="681" customFormat="1" ht="15" customHeight="1" x14ac:dyDescent="0.25">
      <c r="A13592" s="733">
        <v>44887</v>
      </c>
      <c r="B13592" s="62" t="s">
        <v>3945</v>
      </c>
      <c r="C13592" s="75" t="s">
        <v>3144</v>
      </c>
      <c r="D13592" s="182" t="s">
        <v>8698</v>
      </c>
      <c r="E13592" s="703">
        <v>9000</v>
      </c>
      <c r="F13592" s="125"/>
      <c r="G13592" s="125">
        <f t="shared" si="218"/>
        <v>-9000</v>
      </c>
      <c r="H13592" s="704" t="s">
        <v>8591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8591</v>
      </c>
    </row>
    <row r="13594" spans="1:8" s="681" customFormat="1" ht="15" customHeight="1" x14ac:dyDescent="0.25">
      <c r="A13594" s="733">
        <v>44887</v>
      </c>
      <c r="B13594" s="62" t="s">
        <v>8655</v>
      </c>
      <c r="C13594" s="75" t="s">
        <v>3144</v>
      </c>
      <c r="D13594" s="182" t="s">
        <v>8699</v>
      </c>
      <c r="E13594" s="703">
        <v>850</v>
      </c>
      <c r="F13594" s="125"/>
      <c r="G13594" s="125">
        <f t="shared" si="218"/>
        <v>-850</v>
      </c>
      <c r="H13594" s="704" t="s">
        <v>8591</v>
      </c>
    </row>
    <row r="13595" spans="1:8" s="681" customFormat="1" ht="15" customHeight="1" x14ac:dyDescent="0.25">
      <c r="A13595" s="733">
        <v>44887</v>
      </c>
      <c r="B13595" s="62" t="s">
        <v>8041</v>
      </c>
      <c r="C13595" s="75" t="s">
        <v>3144</v>
      </c>
      <c r="D13595" s="182" t="s">
        <v>8700</v>
      </c>
      <c r="E13595" s="703">
        <v>6000</v>
      </c>
      <c r="F13595" s="125"/>
      <c r="G13595" s="125">
        <f t="shared" si="218"/>
        <v>-6000</v>
      </c>
      <c r="H13595" s="704" t="s">
        <v>8591</v>
      </c>
    </row>
    <row r="13596" spans="1:8" s="681" customFormat="1" ht="15" customHeight="1" x14ac:dyDescent="0.25">
      <c r="A13596" s="733">
        <v>44887</v>
      </c>
      <c r="B13596" s="62" t="s">
        <v>8337</v>
      </c>
      <c r="C13596" s="75" t="s">
        <v>391</v>
      </c>
      <c r="D13596" s="182" t="s">
        <v>8701</v>
      </c>
      <c r="E13596" s="703">
        <v>8000</v>
      </c>
      <c r="F13596" s="125"/>
      <c r="G13596" s="125">
        <f t="shared" si="218"/>
        <v>-8000</v>
      </c>
      <c r="H13596" s="704" t="s">
        <v>8591</v>
      </c>
    </row>
    <row r="13597" spans="1:8" s="681" customFormat="1" ht="15" customHeight="1" x14ac:dyDescent="0.25">
      <c r="A13597" s="733">
        <v>44887</v>
      </c>
      <c r="B13597" s="62" t="s">
        <v>8041</v>
      </c>
      <c r="C13597" s="75" t="s">
        <v>4875</v>
      </c>
      <c r="D13597" s="182" t="s">
        <v>8702</v>
      </c>
      <c r="E13597" s="703">
        <v>1500</v>
      </c>
      <c r="F13597" s="125"/>
      <c r="G13597" s="125">
        <f t="shared" si="218"/>
        <v>-1500</v>
      </c>
      <c r="H13597" s="704" t="s">
        <v>8591</v>
      </c>
    </row>
    <row r="13598" spans="1:8" s="681" customFormat="1" ht="15" customHeight="1" x14ac:dyDescent="0.25">
      <c r="A13598" s="733">
        <v>44887</v>
      </c>
      <c r="B13598" s="62" t="s">
        <v>8557</v>
      </c>
      <c r="C13598" s="75" t="s">
        <v>8500</v>
      </c>
      <c r="D13598" s="182" t="s">
        <v>8703</v>
      </c>
      <c r="E13598" s="703">
        <v>25000</v>
      </c>
      <c r="F13598" s="125"/>
      <c r="G13598" s="125">
        <f t="shared" si="218"/>
        <v>-25000</v>
      </c>
      <c r="H13598" s="704" t="s">
        <v>8591</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8591</v>
      </c>
    </row>
    <row r="13600" spans="1:8" s="681" customFormat="1" ht="15" customHeight="1" x14ac:dyDescent="0.25">
      <c r="A13600" s="733">
        <v>44887</v>
      </c>
      <c r="B13600" s="62" t="s">
        <v>8041</v>
      </c>
      <c r="C13600" s="75" t="s">
        <v>7925</v>
      </c>
      <c r="D13600" s="182" t="s">
        <v>8704</v>
      </c>
      <c r="E13600" s="703">
        <v>50000</v>
      </c>
      <c r="F13600" s="125"/>
      <c r="G13600" s="125">
        <f t="shared" si="218"/>
        <v>-50000</v>
      </c>
      <c r="H13600" s="704" t="s">
        <v>8591</v>
      </c>
    </row>
    <row r="13601" spans="1:8" s="681" customFormat="1" ht="15" customHeight="1" x14ac:dyDescent="0.25">
      <c r="A13601" s="733">
        <v>44887</v>
      </c>
      <c r="B13601" s="62" t="s">
        <v>8041</v>
      </c>
      <c r="C13601" s="75" t="s">
        <v>391</v>
      </c>
      <c r="D13601" s="182" t="s">
        <v>8714</v>
      </c>
      <c r="E13601" s="703">
        <v>700</v>
      </c>
      <c r="F13601" s="125"/>
      <c r="G13601" s="125">
        <f t="shared" si="218"/>
        <v>-700</v>
      </c>
      <c r="H13601" s="704" t="s">
        <v>8591</v>
      </c>
    </row>
    <row r="13602" spans="1:8" s="681" customFormat="1" ht="15" customHeight="1" x14ac:dyDescent="0.25">
      <c r="A13602" s="733">
        <v>44887</v>
      </c>
      <c r="B13602" s="62" t="s">
        <v>25</v>
      </c>
      <c r="C13602" s="75" t="s">
        <v>8148</v>
      </c>
      <c r="D13602" s="182" t="s">
        <v>8712</v>
      </c>
      <c r="E13602" s="703">
        <v>28752</v>
      </c>
      <c r="F13602" s="125"/>
      <c r="G13602" s="125">
        <f t="shared" si="218"/>
        <v>-28752</v>
      </c>
      <c r="H13602" s="704" t="s">
        <v>8591</v>
      </c>
    </row>
    <row r="13603" spans="1:8" s="681" customFormat="1" ht="15" customHeight="1" x14ac:dyDescent="0.25">
      <c r="A13603" s="733">
        <v>44887</v>
      </c>
      <c r="B13603" s="62" t="s">
        <v>16</v>
      </c>
      <c r="C13603" s="75" t="s">
        <v>8148</v>
      </c>
      <c r="D13603" s="182" t="s">
        <v>8712</v>
      </c>
      <c r="E13603" s="703">
        <v>16976</v>
      </c>
      <c r="F13603" s="125"/>
      <c r="G13603" s="125">
        <f t="shared" si="218"/>
        <v>-16976</v>
      </c>
      <c r="H13603" s="704" t="s">
        <v>8591</v>
      </c>
    </row>
    <row r="13604" spans="1:8" s="681" customFormat="1" ht="15" customHeight="1" x14ac:dyDescent="0.25">
      <c r="A13604" s="733">
        <v>44887</v>
      </c>
      <c r="B13604" s="62" t="s">
        <v>8655</v>
      </c>
      <c r="C13604" s="75" t="s">
        <v>5740</v>
      </c>
      <c r="D13604" s="182" t="s">
        <v>1885</v>
      </c>
      <c r="E13604" s="703">
        <v>950</v>
      </c>
      <c r="F13604" s="125"/>
      <c r="G13604" s="125">
        <f t="shared" si="218"/>
        <v>-950</v>
      </c>
      <c r="H13604" s="704" t="s">
        <v>8591</v>
      </c>
    </row>
    <row r="13605" spans="1:8" s="681" customFormat="1" ht="15" customHeight="1" x14ac:dyDescent="0.25">
      <c r="A13605" s="733">
        <v>44887</v>
      </c>
      <c r="B13605" s="62" t="s">
        <v>8337</v>
      </c>
      <c r="C13605" s="75" t="s">
        <v>5740</v>
      </c>
      <c r="D13605" s="182" t="s">
        <v>8713</v>
      </c>
      <c r="E13605" s="703">
        <v>3500</v>
      </c>
      <c r="F13605" s="125"/>
      <c r="G13605" s="125">
        <f t="shared" si="218"/>
        <v>-3500</v>
      </c>
      <c r="H13605" s="704" t="s">
        <v>8591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8591</v>
      </c>
    </row>
    <row r="13607" spans="1:8" s="681" customFormat="1" ht="15" customHeight="1" x14ac:dyDescent="0.25">
      <c r="A13607" s="733">
        <v>44888</v>
      </c>
      <c r="B13607" s="62" t="s">
        <v>8530</v>
      </c>
      <c r="C13607" s="75" t="s">
        <v>3144</v>
      </c>
      <c r="D13607" s="182" t="s">
        <v>4451</v>
      </c>
      <c r="E13607" s="703">
        <v>1000</v>
      </c>
      <c r="F13607" s="125"/>
      <c r="G13607" s="125">
        <f t="shared" si="218"/>
        <v>-1000</v>
      </c>
      <c r="H13607" s="704" t="s">
        <v>8591</v>
      </c>
    </row>
    <row r="13608" spans="1:8" s="681" customFormat="1" ht="15" customHeight="1" x14ac:dyDescent="0.25">
      <c r="A13608" s="733">
        <v>44888</v>
      </c>
      <c r="B13608" s="62" t="s">
        <v>8557</v>
      </c>
      <c r="C13608" s="75" t="s">
        <v>3144</v>
      </c>
      <c r="D13608" s="182" t="s">
        <v>4451</v>
      </c>
      <c r="E13608" s="703">
        <v>2000</v>
      </c>
      <c r="F13608" s="125"/>
      <c r="G13608" s="125">
        <f t="shared" si="218"/>
        <v>-2000</v>
      </c>
      <c r="H13608" s="704" t="s">
        <v>8591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8591</v>
      </c>
    </row>
    <row r="13610" spans="1:8" s="681" customFormat="1" ht="15" customHeight="1" x14ac:dyDescent="0.25">
      <c r="A13610" s="733">
        <v>44888</v>
      </c>
      <c r="B13610" s="62" t="s">
        <v>8655</v>
      </c>
      <c r="C13610" s="75" t="s">
        <v>3144</v>
      </c>
      <c r="D13610" s="182" t="s">
        <v>4451</v>
      </c>
      <c r="E13610" s="703">
        <v>8710</v>
      </c>
      <c r="F13610" s="125"/>
      <c r="G13610" s="125">
        <f t="shared" si="218"/>
        <v>-8710</v>
      </c>
      <c r="H13610" s="704" t="s">
        <v>8591</v>
      </c>
    </row>
    <row r="13611" spans="1:8" s="681" customFormat="1" ht="15" customHeight="1" x14ac:dyDescent="0.25">
      <c r="A13611" s="733">
        <v>44888</v>
      </c>
      <c r="B13611" s="62" t="s">
        <v>16</v>
      </c>
      <c r="C13611" s="75" t="s">
        <v>103</v>
      </c>
      <c r="D13611" s="182" t="s">
        <v>8705</v>
      </c>
      <c r="E13611" s="703">
        <v>380</v>
      </c>
      <c r="F13611" s="125"/>
      <c r="G13611" s="125">
        <f t="shared" si="218"/>
        <v>-380</v>
      </c>
      <c r="H13611" s="704" t="s">
        <v>8591</v>
      </c>
    </row>
    <row r="13612" spans="1:8" s="681" customFormat="1" ht="15" customHeight="1" x14ac:dyDescent="0.25">
      <c r="A13612" s="733">
        <v>44888</v>
      </c>
      <c r="B13612" s="62" t="s">
        <v>7919</v>
      </c>
      <c r="C13612" s="75" t="s">
        <v>789</v>
      </c>
      <c r="D13612" s="182"/>
      <c r="E13612" s="703">
        <v>750</v>
      </c>
      <c r="F13612" s="125"/>
      <c r="G13612" s="125">
        <f t="shared" si="218"/>
        <v>-750</v>
      </c>
      <c r="H13612" s="704" t="s">
        <v>8591</v>
      </c>
    </row>
    <row r="13613" spans="1:8" s="681" customFormat="1" ht="15" customHeight="1" x14ac:dyDescent="0.25">
      <c r="A13613" s="733">
        <v>44888</v>
      </c>
      <c r="B13613" s="62" t="s">
        <v>8655</v>
      </c>
      <c r="C13613" s="75" t="s">
        <v>789</v>
      </c>
      <c r="D13613" s="182"/>
      <c r="E13613" s="703">
        <v>600</v>
      </c>
      <c r="F13613" s="125"/>
      <c r="G13613" s="125">
        <f t="shared" si="218"/>
        <v>-600</v>
      </c>
      <c r="H13613" s="704" t="s">
        <v>8591</v>
      </c>
    </row>
    <row r="13614" spans="1:8" s="681" customFormat="1" ht="15" customHeight="1" x14ac:dyDescent="0.25">
      <c r="A13614" s="733">
        <v>44888</v>
      </c>
      <c r="B13614" s="62" t="s">
        <v>8041</v>
      </c>
      <c r="C13614" s="75" t="s">
        <v>789</v>
      </c>
      <c r="D13614" s="182"/>
      <c r="E13614" s="703">
        <v>240</v>
      </c>
      <c r="F13614" s="125"/>
      <c r="G13614" s="125">
        <f t="shared" si="218"/>
        <v>-240</v>
      </c>
      <c r="H13614" s="704" t="s">
        <v>8591</v>
      </c>
    </row>
    <row r="13615" spans="1:8" s="681" customFormat="1" ht="15" customHeight="1" x14ac:dyDescent="0.25">
      <c r="A13615" s="733">
        <v>44888</v>
      </c>
      <c r="B13615" s="62" t="s">
        <v>8337</v>
      </c>
      <c r="C13615" s="75" t="s">
        <v>8706</v>
      </c>
      <c r="D13615" s="182" t="s">
        <v>7916</v>
      </c>
      <c r="E13615" s="703">
        <v>200000</v>
      </c>
      <c r="F13615" s="125"/>
      <c r="G13615" s="125">
        <f t="shared" si="218"/>
        <v>-200000</v>
      </c>
      <c r="H13615" s="704" t="s">
        <v>8591</v>
      </c>
    </row>
    <row r="13616" spans="1:8" s="681" customFormat="1" ht="15" customHeight="1" x14ac:dyDescent="0.25">
      <c r="A13616" s="733">
        <v>44888</v>
      </c>
      <c r="B13616" s="62" t="s">
        <v>8041</v>
      </c>
      <c r="C13616" s="75" t="s">
        <v>8249</v>
      </c>
      <c r="D13616" s="182" t="s">
        <v>8708</v>
      </c>
      <c r="E13616" s="703">
        <v>17500</v>
      </c>
      <c r="F13616" s="125"/>
      <c r="G13616" s="125">
        <f t="shared" si="218"/>
        <v>-17500</v>
      </c>
      <c r="H13616" s="704" t="s">
        <v>8591</v>
      </c>
    </row>
    <row r="13617" spans="1:8" s="681" customFormat="1" ht="15" customHeight="1" x14ac:dyDescent="0.25">
      <c r="A13617" s="733">
        <v>44888</v>
      </c>
      <c r="B13617" s="62" t="s">
        <v>8655</v>
      </c>
      <c r="C13617" s="75" t="s">
        <v>5740</v>
      </c>
      <c r="D13617" s="182"/>
      <c r="E13617" s="703">
        <v>1800</v>
      </c>
      <c r="F13617" s="125"/>
      <c r="G13617" s="125">
        <f t="shared" si="218"/>
        <v>-1800</v>
      </c>
      <c r="H13617" s="704" t="s">
        <v>8591</v>
      </c>
    </row>
    <row r="13618" spans="1:8" s="681" customFormat="1" ht="15" customHeight="1" x14ac:dyDescent="0.25">
      <c r="A13618" s="733">
        <v>44888</v>
      </c>
      <c r="B13618" s="62" t="s">
        <v>8655</v>
      </c>
      <c r="C13618" s="75" t="s">
        <v>8721</v>
      </c>
      <c r="D13618" s="182" t="s">
        <v>8722</v>
      </c>
      <c r="E13618" s="703">
        <v>30000</v>
      </c>
      <c r="F13618" s="125"/>
      <c r="G13618" s="125">
        <f t="shared" si="218"/>
        <v>-30000</v>
      </c>
      <c r="H13618" s="704" t="s">
        <v>8591</v>
      </c>
    </row>
    <row r="13619" spans="1:8" s="681" customFormat="1" ht="15" customHeight="1" x14ac:dyDescent="0.25">
      <c r="A13619" s="733">
        <v>44888</v>
      </c>
      <c r="B13619" s="62" t="s">
        <v>8655</v>
      </c>
      <c r="C13619" s="75" t="s">
        <v>3144</v>
      </c>
      <c r="D13619" s="182" t="s">
        <v>899</v>
      </c>
      <c r="E13619" s="703">
        <v>1350</v>
      </c>
      <c r="F13619" s="125"/>
      <c r="G13619" s="125">
        <f t="shared" si="218"/>
        <v>-1350</v>
      </c>
      <c r="H13619" s="704" t="s">
        <v>8591</v>
      </c>
    </row>
    <row r="13620" spans="1:8" s="681" customFormat="1" ht="15" customHeight="1" x14ac:dyDescent="0.25">
      <c r="A13620" s="733">
        <v>44889</v>
      </c>
      <c r="B13620" s="62" t="s">
        <v>8530</v>
      </c>
      <c r="C13620" s="75" t="s">
        <v>3144</v>
      </c>
      <c r="D13620" s="182" t="s">
        <v>8725</v>
      </c>
      <c r="E13620" s="703">
        <v>10250</v>
      </c>
      <c r="F13620" s="125"/>
      <c r="G13620" s="125">
        <f t="shared" si="218"/>
        <v>-10250</v>
      </c>
      <c r="H13620" s="704" t="s">
        <v>8591</v>
      </c>
    </row>
    <row r="13621" spans="1:8" s="681" customFormat="1" ht="15" customHeight="1" x14ac:dyDescent="0.25">
      <c r="A13621" s="733">
        <v>44889</v>
      </c>
      <c r="B13621" s="62" t="s">
        <v>16</v>
      </c>
      <c r="C13621" s="75" t="s">
        <v>103</v>
      </c>
      <c r="D13621" s="182" t="s">
        <v>8710</v>
      </c>
      <c r="E13621" s="703">
        <v>4330</v>
      </c>
      <c r="F13621" s="125"/>
      <c r="G13621" s="125">
        <f t="shared" si="218"/>
        <v>-4330</v>
      </c>
      <c r="H13621" s="704" t="s">
        <v>8591</v>
      </c>
    </row>
    <row r="13622" spans="1:8" s="681" customFormat="1" ht="15" customHeight="1" x14ac:dyDescent="0.25">
      <c r="A13622" s="733">
        <v>44889</v>
      </c>
      <c r="B13622" s="62" t="s">
        <v>8337</v>
      </c>
      <c r="C13622" s="75" t="s">
        <v>103</v>
      </c>
      <c r="D13622" s="182" t="s">
        <v>8711</v>
      </c>
      <c r="E13622" s="703">
        <v>1000</v>
      </c>
      <c r="F13622" s="125"/>
      <c r="G13622" s="125">
        <f t="shared" si="218"/>
        <v>-1000</v>
      </c>
      <c r="H13622" s="704" t="s">
        <v>8591</v>
      </c>
    </row>
    <row r="13623" spans="1:8" s="681" customFormat="1" ht="15" customHeight="1" x14ac:dyDescent="0.25">
      <c r="A13623" s="733">
        <v>44889</v>
      </c>
      <c r="B13623" s="62" t="s">
        <v>8041</v>
      </c>
      <c r="C13623" s="75" t="s">
        <v>103</v>
      </c>
      <c r="D13623" s="182" t="s">
        <v>8711</v>
      </c>
      <c r="E13623" s="703">
        <v>1000</v>
      </c>
      <c r="F13623" s="125"/>
      <c r="G13623" s="125">
        <f t="shared" si="218"/>
        <v>-1000</v>
      </c>
      <c r="H13623" s="704" t="s">
        <v>8591</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8591</v>
      </c>
    </row>
    <row r="13625" spans="1:8" s="681" customFormat="1" ht="15" customHeight="1" x14ac:dyDescent="0.25">
      <c r="A13625" s="733">
        <v>44889</v>
      </c>
      <c r="B13625" s="62" t="s">
        <v>8655</v>
      </c>
      <c r="C13625" s="75" t="s">
        <v>3144</v>
      </c>
      <c r="D13625" s="182" t="s">
        <v>6508</v>
      </c>
      <c r="E13625" s="703">
        <v>13405</v>
      </c>
      <c r="F13625" s="125"/>
      <c r="G13625" s="125">
        <f t="shared" si="218"/>
        <v>-13405</v>
      </c>
      <c r="H13625" s="704" t="s">
        <v>8591</v>
      </c>
    </row>
    <row r="13626" spans="1:8" s="681" customFormat="1" ht="15" customHeight="1" x14ac:dyDescent="0.25">
      <c r="A13626" s="733">
        <v>44889</v>
      </c>
      <c r="B13626" s="62" t="s">
        <v>8655</v>
      </c>
      <c r="C13626" s="75" t="s">
        <v>3144</v>
      </c>
      <c r="D13626" s="182" t="s">
        <v>8726</v>
      </c>
      <c r="E13626" s="703">
        <v>3700</v>
      </c>
      <c r="F13626" s="125"/>
      <c r="G13626" s="125">
        <f t="shared" si="218"/>
        <v>-3700</v>
      </c>
      <c r="H13626" s="704" t="s">
        <v>8591</v>
      </c>
    </row>
    <row r="13627" spans="1:8" s="681" customFormat="1" ht="15" customHeight="1" x14ac:dyDescent="0.25">
      <c r="A13627" s="733">
        <v>44889</v>
      </c>
      <c r="B13627" s="62" t="s">
        <v>8530</v>
      </c>
      <c r="C13627" s="75" t="s">
        <v>391</v>
      </c>
      <c r="D13627" s="182" t="s">
        <v>8727</v>
      </c>
      <c r="E13627" s="703">
        <v>500</v>
      </c>
      <c r="F13627" s="125"/>
      <c r="G13627" s="125">
        <f t="shared" si="218"/>
        <v>-500</v>
      </c>
      <c r="H13627" s="704" t="s">
        <v>8591</v>
      </c>
    </row>
    <row r="13628" spans="1:8" s="681" customFormat="1" ht="15" customHeight="1" x14ac:dyDescent="0.25">
      <c r="A13628" s="733">
        <v>44889</v>
      </c>
      <c r="B13628" s="62" t="s">
        <v>8041</v>
      </c>
      <c r="C13628" s="75" t="s">
        <v>7925</v>
      </c>
      <c r="D13628" s="182" t="s">
        <v>8728</v>
      </c>
      <c r="E13628" s="703">
        <v>24000</v>
      </c>
      <c r="F13628" s="125"/>
      <c r="G13628" s="125">
        <f t="shared" si="218"/>
        <v>-24000</v>
      </c>
      <c r="H13628" s="704" t="s">
        <v>8591</v>
      </c>
    </row>
    <row r="13629" spans="1:8" s="681" customFormat="1" ht="15" customHeight="1" x14ac:dyDescent="0.25">
      <c r="A13629" s="733">
        <v>44890</v>
      </c>
      <c r="B13629" s="62" t="s">
        <v>8530</v>
      </c>
      <c r="C13629" s="75" t="s">
        <v>8562</v>
      </c>
      <c r="D13629" s="182" t="s">
        <v>8747</v>
      </c>
      <c r="E13629" s="703">
        <v>10000</v>
      </c>
      <c r="F13629" s="125"/>
      <c r="G13629" s="125">
        <f t="shared" si="218"/>
        <v>-10000</v>
      </c>
      <c r="H13629" s="704" t="s">
        <v>8591</v>
      </c>
    </row>
    <row r="13630" spans="1:8" s="681" customFormat="1" ht="15" customHeight="1" x14ac:dyDescent="0.25">
      <c r="A13630" s="733">
        <v>44890</v>
      </c>
      <c r="B13630" s="62" t="s">
        <v>16</v>
      </c>
      <c r="C13630" s="75" t="s">
        <v>103</v>
      </c>
      <c r="D13630" s="182" t="s">
        <v>8710</v>
      </c>
      <c r="E13630" s="703">
        <v>2105</v>
      </c>
      <c r="F13630" s="125"/>
      <c r="G13630" s="125">
        <f t="shared" si="218"/>
        <v>-2105</v>
      </c>
      <c r="H13630" s="704" t="s">
        <v>8591</v>
      </c>
    </row>
    <row r="13631" spans="1:8" s="681" customFormat="1" ht="15" customHeight="1" x14ac:dyDescent="0.25">
      <c r="A13631" s="733">
        <v>44890</v>
      </c>
      <c r="B13631" s="62" t="s">
        <v>8337</v>
      </c>
      <c r="C13631" s="75" t="s">
        <v>103</v>
      </c>
      <c r="D13631" s="182" t="s">
        <v>8711</v>
      </c>
      <c r="E13631" s="703">
        <v>1000</v>
      </c>
      <c r="F13631" s="125"/>
      <c r="G13631" s="125">
        <f t="shared" si="218"/>
        <v>-1000</v>
      </c>
      <c r="H13631" s="704" t="s">
        <v>8591</v>
      </c>
    </row>
    <row r="13632" spans="1:8" s="681" customFormat="1" ht="15" customHeight="1" x14ac:dyDescent="0.25">
      <c r="A13632" s="733">
        <v>44890</v>
      </c>
      <c r="B13632" s="62" t="s">
        <v>8041</v>
      </c>
      <c r="C13632" s="75" t="s">
        <v>103</v>
      </c>
      <c r="D13632" s="182" t="s">
        <v>8711</v>
      </c>
      <c r="E13632" s="703">
        <v>1000</v>
      </c>
      <c r="F13632" s="125"/>
      <c r="G13632" s="125">
        <f t="shared" si="218"/>
        <v>-1000</v>
      </c>
      <c r="H13632" s="704" t="s">
        <v>8591</v>
      </c>
    </row>
    <row r="13633" spans="1:8" s="681" customFormat="1" ht="15" customHeight="1" x14ac:dyDescent="0.25">
      <c r="A13633" s="733">
        <v>44890</v>
      </c>
      <c r="B13633" s="62" t="s">
        <v>8337</v>
      </c>
      <c r="C13633" s="75" t="s">
        <v>3144</v>
      </c>
      <c r="D13633" s="182" t="s">
        <v>7374</v>
      </c>
      <c r="E13633" s="703">
        <v>3915</v>
      </c>
      <c r="F13633" s="125"/>
      <c r="G13633" s="125">
        <f t="shared" si="218"/>
        <v>-3915</v>
      </c>
      <c r="H13633" s="704" t="s">
        <v>8591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8591</v>
      </c>
    </row>
    <row r="13635" spans="1:8" s="681" customFormat="1" ht="15" customHeight="1" x14ac:dyDescent="0.25">
      <c r="A13635" s="733">
        <v>44890</v>
      </c>
      <c r="B13635" s="62" t="s">
        <v>8655</v>
      </c>
      <c r="C13635" s="75" t="s">
        <v>8748</v>
      </c>
      <c r="D13635" s="182" t="s">
        <v>8749</v>
      </c>
      <c r="E13635" s="703">
        <v>12000</v>
      </c>
      <c r="F13635" s="125"/>
      <c r="G13635" s="125">
        <f t="shared" si="218"/>
        <v>-12000</v>
      </c>
      <c r="H13635" s="704" t="s">
        <v>8591</v>
      </c>
    </row>
    <row r="13636" spans="1:8" s="681" customFormat="1" ht="15" customHeight="1" x14ac:dyDescent="0.25">
      <c r="A13636" s="733">
        <v>44890</v>
      </c>
      <c r="B13636" s="62" t="s">
        <v>16</v>
      </c>
      <c r="C13636" s="75" t="s">
        <v>2995</v>
      </c>
      <c r="D13636" s="182"/>
      <c r="E13636" s="703">
        <v>4700</v>
      </c>
      <c r="F13636" s="125"/>
      <c r="G13636" s="125">
        <f t="shared" si="218"/>
        <v>-4700</v>
      </c>
      <c r="H13636" s="704" t="s">
        <v>8591</v>
      </c>
    </row>
    <row r="13637" spans="1:8" s="681" customFormat="1" ht="24" customHeight="1" x14ac:dyDescent="0.25">
      <c r="A13637" s="733">
        <v>44890</v>
      </c>
      <c r="B13637" s="62" t="s">
        <v>7919</v>
      </c>
      <c r="C13637" s="549" t="s">
        <v>8392</v>
      </c>
      <c r="D13637" s="739" t="s">
        <v>8686</v>
      </c>
      <c r="E13637" s="705">
        <v>51219</v>
      </c>
      <c r="F13637" s="125"/>
      <c r="G13637" s="125">
        <f t="shared" ref="G13637:G13665" si="219">F13637-E13637</f>
        <v>-51219</v>
      </c>
      <c r="H13637" s="704" t="s">
        <v>8591</v>
      </c>
    </row>
    <row r="13638" spans="1:8" s="681" customFormat="1" ht="24" customHeight="1" x14ac:dyDescent="0.25">
      <c r="A13638" s="733">
        <v>44890</v>
      </c>
      <c r="B13638" s="62" t="s">
        <v>8041</v>
      </c>
      <c r="C13638" s="549" t="s">
        <v>8392</v>
      </c>
      <c r="D13638" s="739" t="s">
        <v>8686</v>
      </c>
      <c r="E13638" s="705">
        <v>50117</v>
      </c>
      <c r="F13638" s="125"/>
      <c r="G13638" s="125">
        <f t="shared" si="219"/>
        <v>-50117</v>
      </c>
      <c r="H13638" s="704" t="s">
        <v>8591</v>
      </c>
    </row>
    <row r="13639" spans="1:8" s="681" customFormat="1" ht="24" customHeight="1" x14ac:dyDescent="0.25">
      <c r="A13639" s="733">
        <v>44890</v>
      </c>
      <c r="B13639" s="62" t="s">
        <v>8075</v>
      </c>
      <c r="C13639" s="549" t="s">
        <v>8392</v>
      </c>
      <c r="D13639" s="739" t="s">
        <v>8686</v>
      </c>
      <c r="E13639" s="705">
        <v>13496</v>
      </c>
      <c r="F13639" s="125"/>
      <c r="G13639" s="125">
        <f t="shared" si="219"/>
        <v>-13496</v>
      </c>
      <c r="H13639" s="704" t="s">
        <v>8591</v>
      </c>
    </row>
    <row r="13640" spans="1:8" s="681" customFormat="1" ht="24" customHeight="1" x14ac:dyDescent="0.25">
      <c r="A13640" s="733">
        <v>44890</v>
      </c>
      <c r="B13640" s="62" t="s">
        <v>8557</v>
      </c>
      <c r="C13640" s="549" t="s">
        <v>8392</v>
      </c>
      <c r="D13640" s="739" t="s">
        <v>8686</v>
      </c>
      <c r="E13640" s="705">
        <v>115599</v>
      </c>
      <c r="F13640" s="125"/>
      <c r="G13640" s="125">
        <f t="shared" si="219"/>
        <v>-115599</v>
      </c>
      <c r="H13640" s="704" t="s">
        <v>8591</v>
      </c>
    </row>
    <row r="13641" spans="1:8" s="681" customFormat="1" ht="24" customHeight="1" x14ac:dyDescent="0.25">
      <c r="A13641" s="733">
        <v>44890</v>
      </c>
      <c r="B13641" s="62" t="s">
        <v>8530</v>
      </c>
      <c r="C13641" s="549" t="s">
        <v>8392</v>
      </c>
      <c r="D13641" s="739" t="s">
        <v>8686</v>
      </c>
      <c r="E13641" s="705">
        <v>72562</v>
      </c>
      <c r="F13641" s="125"/>
      <c r="G13641" s="125">
        <f t="shared" si="219"/>
        <v>-72562</v>
      </c>
      <c r="H13641" s="704" t="s">
        <v>8591</v>
      </c>
    </row>
    <row r="13642" spans="1:8" s="681" customFormat="1" ht="24" customHeight="1" x14ac:dyDescent="0.25">
      <c r="A13642" s="733">
        <v>44890</v>
      </c>
      <c r="B13642" s="62" t="s">
        <v>8655</v>
      </c>
      <c r="C13642" s="549" t="s">
        <v>8392</v>
      </c>
      <c r="D13642" s="739" t="s">
        <v>8686</v>
      </c>
      <c r="E13642" s="705">
        <v>197007</v>
      </c>
      <c r="F13642" s="125"/>
      <c r="G13642" s="125">
        <f t="shared" si="219"/>
        <v>-197007</v>
      </c>
      <c r="H13642" s="704" t="s">
        <v>8591</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8591</v>
      </c>
    </row>
    <row r="13644" spans="1:8" s="681" customFormat="1" ht="15" customHeight="1" x14ac:dyDescent="0.25">
      <c r="A13644" s="733">
        <v>44891</v>
      </c>
      <c r="B13644" s="62" t="s">
        <v>8337</v>
      </c>
      <c r="C13644" s="75" t="s">
        <v>8500</v>
      </c>
      <c r="D13644" s="182" t="s">
        <v>8750</v>
      </c>
      <c r="E13644" s="703">
        <v>20000</v>
      </c>
      <c r="F13644" s="125"/>
      <c r="G13644" s="125">
        <f t="shared" si="219"/>
        <v>-20000</v>
      </c>
      <c r="H13644" s="704" t="s">
        <v>8591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8591</v>
      </c>
    </row>
    <row r="13646" spans="1:8" s="681" customFormat="1" ht="15" customHeight="1" x14ac:dyDescent="0.25">
      <c r="A13646" s="733">
        <v>44891</v>
      </c>
      <c r="B13646" s="62" t="s">
        <v>8655</v>
      </c>
      <c r="C13646" s="75" t="s">
        <v>8085</v>
      </c>
      <c r="D13646" s="182" t="s">
        <v>8505</v>
      </c>
      <c r="E13646" s="703">
        <v>24000</v>
      </c>
      <c r="F13646" s="125"/>
      <c r="G13646" s="125">
        <f t="shared" si="219"/>
        <v>-24000</v>
      </c>
      <c r="H13646" s="704" t="s">
        <v>8591</v>
      </c>
    </row>
    <row r="13647" spans="1:8" s="681" customFormat="1" ht="15" customHeight="1" x14ac:dyDescent="0.25">
      <c r="A13647" s="733">
        <v>44893</v>
      </c>
      <c r="B13647" s="62" t="s">
        <v>8337</v>
      </c>
      <c r="C13647" s="75" t="s">
        <v>5740</v>
      </c>
      <c r="D13647" s="182" t="s">
        <v>8754</v>
      </c>
      <c r="E13647" s="703">
        <v>2500</v>
      </c>
      <c r="F13647" s="125"/>
      <c r="G13647" s="125">
        <f t="shared" si="219"/>
        <v>-2500</v>
      </c>
      <c r="H13647" s="704" t="s">
        <v>8591</v>
      </c>
    </row>
    <row r="13648" spans="1:8" s="681" customFormat="1" ht="15" customHeight="1" x14ac:dyDescent="0.25">
      <c r="A13648" s="733">
        <v>44893</v>
      </c>
      <c r="B13648" s="62" t="s">
        <v>8337</v>
      </c>
      <c r="C13648" s="75" t="s">
        <v>285</v>
      </c>
      <c r="D13648" s="182" t="s">
        <v>8753</v>
      </c>
      <c r="E13648" s="703">
        <v>500</v>
      </c>
      <c r="F13648" s="125"/>
      <c r="G13648" s="125">
        <f t="shared" si="219"/>
        <v>-500</v>
      </c>
      <c r="H13648" s="704" t="s">
        <v>8591</v>
      </c>
    </row>
    <row r="13649" spans="1:8" s="681" customFormat="1" ht="15" customHeight="1" x14ac:dyDescent="0.25">
      <c r="A13649" s="733">
        <v>44894</v>
      </c>
      <c r="B13649" s="62" t="s">
        <v>6503</v>
      </c>
      <c r="C13649" s="75" t="s">
        <v>391</v>
      </c>
      <c r="D13649" s="182" t="s">
        <v>8751</v>
      </c>
      <c r="E13649" s="703">
        <v>2850</v>
      </c>
      <c r="F13649" s="125"/>
      <c r="G13649" s="125">
        <f t="shared" si="219"/>
        <v>-2850</v>
      </c>
      <c r="H13649" s="704" t="s">
        <v>8591</v>
      </c>
    </row>
    <row r="13650" spans="1:8" s="681" customFormat="1" ht="15" customHeight="1" x14ac:dyDescent="0.25">
      <c r="A13650" s="733">
        <v>44894</v>
      </c>
      <c r="B13650" s="62" t="s">
        <v>8530</v>
      </c>
      <c r="C13650" s="75" t="s">
        <v>2665</v>
      </c>
      <c r="D13650" s="182" t="s">
        <v>8752</v>
      </c>
      <c r="E13650" s="703">
        <v>20000</v>
      </c>
      <c r="F13650" s="125"/>
      <c r="G13650" s="125">
        <f t="shared" si="219"/>
        <v>-20000</v>
      </c>
      <c r="H13650" s="704" t="s">
        <v>8591</v>
      </c>
    </row>
    <row r="13651" spans="1:8" s="681" customFormat="1" ht="15" customHeight="1" x14ac:dyDescent="0.25">
      <c r="A13651" s="733">
        <v>44894</v>
      </c>
      <c r="B13651" s="62" t="s">
        <v>8337</v>
      </c>
      <c r="C13651" s="75" t="s">
        <v>3144</v>
      </c>
      <c r="D13651" s="182" t="s">
        <v>6940</v>
      </c>
      <c r="E13651" s="703">
        <v>10000</v>
      </c>
      <c r="F13651" s="125"/>
      <c r="G13651" s="125">
        <f t="shared" si="219"/>
        <v>-10000</v>
      </c>
      <c r="H13651" s="704" t="s">
        <v>8591</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8591</v>
      </c>
    </row>
    <row r="13653" spans="1:8" s="681" customFormat="1" ht="15" customHeight="1" x14ac:dyDescent="0.25">
      <c r="A13653" s="733">
        <v>44894</v>
      </c>
      <c r="B13653" s="62" t="s">
        <v>8337</v>
      </c>
      <c r="C13653" s="75" t="s">
        <v>3144</v>
      </c>
      <c r="D13653" s="182" t="s">
        <v>6949</v>
      </c>
      <c r="E13653" s="703">
        <v>4505</v>
      </c>
      <c r="F13653" s="125"/>
      <c r="G13653" s="125">
        <f t="shared" si="219"/>
        <v>-4505</v>
      </c>
      <c r="H13653" s="704" t="s">
        <v>8591</v>
      </c>
    </row>
    <row r="13654" spans="1:8" s="681" customFormat="1" ht="15" customHeight="1" x14ac:dyDescent="0.25">
      <c r="A13654" s="733">
        <v>44895</v>
      </c>
      <c r="B13654" s="62" t="s">
        <v>16</v>
      </c>
      <c r="C13654" s="75" t="s">
        <v>103</v>
      </c>
      <c r="D13654" s="182" t="s">
        <v>8710</v>
      </c>
      <c r="E13654" s="703">
        <v>1590</v>
      </c>
      <c r="F13654" s="125"/>
      <c r="G13654" s="125">
        <f t="shared" si="219"/>
        <v>-1590</v>
      </c>
      <c r="H13654" s="704" t="s">
        <v>8591</v>
      </c>
    </row>
    <row r="13655" spans="1:8" s="681" customFormat="1" ht="15" customHeight="1" x14ac:dyDescent="0.25">
      <c r="A13655" s="733">
        <v>44895</v>
      </c>
      <c r="B13655" s="62" t="s">
        <v>8337</v>
      </c>
      <c r="C13655" s="75" t="s">
        <v>103</v>
      </c>
      <c r="D13655" s="182" t="s">
        <v>8711</v>
      </c>
      <c r="E13655" s="703">
        <v>1000</v>
      </c>
      <c r="F13655" s="125"/>
      <c r="G13655" s="125">
        <f t="shared" si="219"/>
        <v>-1000</v>
      </c>
      <c r="H13655" s="704" t="s">
        <v>8591</v>
      </c>
    </row>
    <row r="13656" spans="1:8" s="681" customFormat="1" ht="15" customHeight="1" x14ac:dyDescent="0.25">
      <c r="A13656" s="733">
        <v>44895</v>
      </c>
      <c r="B13656" s="62" t="s">
        <v>8041</v>
      </c>
      <c r="C13656" s="75" t="s">
        <v>103</v>
      </c>
      <c r="D13656" s="182" t="s">
        <v>8711</v>
      </c>
      <c r="E13656" s="703">
        <v>1000</v>
      </c>
      <c r="F13656" s="125"/>
      <c r="G13656" s="125">
        <f t="shared" si="219"/>
        <v>-1000</v>
      </c>
      <c r="H13656" s="704" t="s">
        <v>8591</v>
      </c>
    </row>
    <row r="13657" spans="1:8" s="681" customFormat="1" ht="15" customHeight="1" x14ac:dyDescent="0.25">
      <c r="A13657" s="733">
        <v>44895</v>
      </c>
      <c r="B13657" s="62" t="s">
        <v>8655</v>
      </c>
      <c r="C13657" s="75" t="s">
        <v>3144</v>
      </c>
      <c r="D13657" s="182" t="s">
        <v>6485</v>
      </c>
      <c r="E13657" s="703">
        <v>2170</v>
      </c>
      <c r="F13657" s="125"/>
      <c r="G13657" s="125">
        <f t="shared" si="219"/>
        <v>-2170</v>
      </c>
      <c r="H13657" s="704" t="s">
        <v>8591</v>
      </c>
    </row>
    <row r="13658" spans="1:8" s="681" customFormat="1" ht="15" customHeight="1" x14ac:dyDescent="0.25">
      <c r="A13658" s="733">
        <v>44895</v>
      </c>
      <c r="B13658" s="62" t="s">
        <v>8041</v>
      </c>
      <c r="C13658" s="75" t="s">
        <v>4875</v>
      </c>
      <c r="D13658" s="182" t="s">
        <v>8755</v>
      </c>
      <c r="E13658" s="703">
        <v>10000</v>
      </c>
      <c r="F13658" s="125"/>
      <c r="G13658" s="125">
        <f t="shared" si="219"/>
        <v>-10000</v>
      </c>
      <c r="H13658" s="704" t="s">
        <v>8591</v>
      </c>
    </row>
    <row r="13659" spans="1:8" s="681" customFormat="1" ht="15" customHeight="1" x14ac:dyDescent="0.25">
      <c r="A13659" s="733">
        <v>44895</v>
      </c>
      <c r="B13659" s="62" t="s">
        <v>8337</v>
      </c>
      <c r="C13659" s="75" t="s">
        <v>391</v>
      </c>
      <c r="D13659" s="182" t="s">
        <v>8756</v>
      </c>
      <c r="E13659" s="703">
        <v>5410</v>
      </c>
      <c r="F13659" s="125"/>
      <c r="G13659" s="125">
        <f t="shared" si="219"/>
        <v>-5410</v>
      </c>
      <c r="H13659" s="704" t="s">
        <v>8591</v>
      </c>
    </row>
    <row r="13660" spans="1:8" s="681" customFormat="1" ht="15" customHeight="1" x14ac:dyDescent="0.25">
      <c r="A13660" s="733">
        <v>44895</v>
      </c>
      <c r="B13660" s="62" t="s">
        <v>8655</v>
      </c>
      <c r="C13660" s="549" t="s">
        <v>317</v>
      </c>
      <c r="D13660" s="739" t="s">
        <v>8757</v>
      </c>
      <c r="E13660" s="705">
        <v>65000</v>
      </c>
      <c r="F13660" s="125"/>
      <c r="G13660" s="125">
        <f t="shared" si="219"/>
        <v>-65000</v>
      </c>
      <c r="H13660" s="704" t="s">
        <v>8591</v>
      </c>
    </row>
    <row r="13661" spans="1:8" s="681" customFormat="1" ht="15" customHeight="1" x14ac:dyDescent="0.25">
      <c r="A13661" s="733">
        <v>44895</v>
      </c>
      <c r="B13661" s="62" t="s">
        <v>8337</v>
      </c>
      <c r="C13661" s="549" t="s">
        <v>317</v>
      </c>
      <c r="D13661" s="739" t="s">
        <v>8757</v>
      </c>
      <c r="E13661" s="705">
        <v>65000</v>
      </c>
      <c r="F13661" s="125"/>
      <c r="G13661" s="125">
        <f t="shared" si="219"/>
        <v>-65000</v>
      </c>
      <c r="H13661" s="704" t="s">
        <v>8591</v>
      </c>
    </row>
    <row r="13662" spans="1:8" s="681" customFormat="1" ht="15" customHeight="1" x14ac:dyDescent="0.25">
      <c r="A13662" s="733">
        <v>44895</v>
      </c>
      <c r="B13662" s="62" t="s">
        <v>8041</v>
      </c>
      <c r="C13662" s="549" t="s">
        <v>317</v>
      </c>
      <c r="D13662" s="739" t="s">
        <v>8757</v>
      </c>
      <c r="E13662" s="705">
        <v>45000</v>
      </c>
      <c r="F13662" s="125"/>
      <c r="G13662" s="125">
        <f t="shared" si="219"/>
        <v>-45000</v>
      </c>
      <c r="H13662" s="704" t="s">
        <v>8591</v>
      </c>
    </row>
    <row r="13663" spans="1:8" s="681" customFormat="1" ht="15" customHeight="1" x14ac:dyDescent="0.25">
      <c r="A13663" s="733">
        <v>44895</v>
      </c>
      <c r="B13663" s="62" t="s">
        <v>7951</v>
      </c>
      <c r="C13663" s="75" t="s">
        <v>8758</v>
      </c>
      <c r="D13663" s="182" t="s">
        <v>8759</v>
      </c>
      <c r="E13663" s="703">
        <v>100000</v>
      </c>
      <c r="F13663" s="125"/>
      <c r="G13663" s="125">
        <f t="shared" si="219"/>
        <v>-100000</v>
      </c>
      <c r="H13663" s="704" t="s">
        <v>8591</v>
      </c>
    </row>
    <row r="13664" spans="1:8" s="681" customFormat="1" ht="15" customHeight="1" x14ac:dyDescent="0.25">
      <c r="A13664" s="733">
        <v>44895</v>
      </c>
      <c r="B13664" s="62" t="s">
        <v>8655</v>
      </c>
      <c r="C13664" s="75" t="s">
        <v>7475</v>
      </c>
      <c r="D13664" s="182" t="s">
        <v>8760</v>
      </c>
      <c r="E13664" s="703">
        <v>20000</v>
      </c>
      <c r="F13664" s="125"/>
      <c r="G13664" s="125">
        <f t="shared" si="219"/>
        <v>-20000</v>
      </c>
      <c r="H13664" s="704" t="s">
        <v>8591</v>
      </c>
    </row>
    <row r="13665" spans="1:8" s="681" customFormat="1" ht="15" customHeight="1" x14ac:dyDescent="0.25">
      <c r="A13665" s="733">
        <v>44895</v>
      </c>
      <c r="B13665" s="62" t="s">
        <v>8655</v>
      </c>
      <c r="C13665" s="75" t="s">
        <v>8761</v>
      </c>
      <c r="D13665" s="182" t="s">
        <v>8762</v>
      </c>
      <c r="E13665" s="703">
        <v>117000</v>
      </c>
      <c r="F13665" s="125"/>
      <c r="G13665" s="125">
        <f t="shared" si="219"/>
        <v>-117000</v>
      </c>
      <c r="H13665" s="704" t="s">
        <v>8591</v>
      </c>
    </row>
    <row r="13666" spans="1:8" s="681" customFormat="1" ht="15" customHeight="1" x14ac:dyDescent="0.25">
      <c r="A13666" s="733">
        <v>44895</v>
      </c>
      <c r="B13666" s="62" t="s">
        <v>7919</v>
      </c>
      <c r="C13666" s="75" t="s">
        <v>2502</v>
      </c>
      <c r="D13666" s="182" t="s">
        <v>7095</v>
      </c>
      <c r="E13666" s="703">
        <v>25000</v>
      </c>
      <c r="F13666" s="125"/>
      <c r="G13666" s="125">
        <v>-25000</v>
      </c>
      <c r="H13666" s="704" t="s">
        <v>8591</v>
      </c>
    </row>
    <row r="13667" spans="1:8" s="681" customFormat="1" ht="15" customHeight="1" x14ac:dyDescent="0.25">
      <c r="A13667" s="733">
        <v>44895</v>
      </c>
      <c r="B13667" s="62" t="s">
        <v>8337</v>
      </c>
      <c r="C13667" s="75" t="s">
        <v>2502</v>
      </c>
      <c r="D13667" s="182" t="s">
        <v>7095</v>
      </c>
      <c r="E13667" s="703">
        <v>25000</v>
      </c>
      <c r="F13667" s="125"/>
      <c r="G13667" s="125">
        <v>-25000</v>
      </c>
      <c r="H13667" s="704" t="s">
        <v>8591</v>
      </c>
    </row>
    <row r="13668" spans="1:8" s="681" customFormat="1" ht="15" customHeight="1" x14ac:dyDescent="0.25">
      <c r="A13668" s="733">
        <v>44895</v>
      </c>
      <c r="B13668" s="62" t="s">
        <v>8337</v>
      </c>
      <c r="C13668" s="75" t="s">
        <v>2502</v>
      </c>
      <c r="D13668" s="182" t="s">
        <v>141</v>
      </c>
      <c r="E13668" s="703">
        <v>25000</v>
      </c>
      <c r="F13668" s="125"/>
      <c r="G13668" s="125">
        <v>-25000</v>
      </c>
      <c r="H13668" s="704" t="s">
        <v>8591</v>
      </c>
    </row>
    <row r="13669" spans="1:8" s="681" customFormat="1" ht="15" customHeight="1" x14ac:dyDescent="0.25">
      <c r="A13669" s="733">
        <v>44895</v>
      </c>
      <c r="B13669" s="62" t="s">
        <v>8041</v>
      </c>
      <c r="C13669" s="75" t="s">
        <v>2502</v>
      </c>
      <c r="D13669" s="182" t="s">
        <v>141</v>
      </c>
      <c r="E13669" s="703">
        <v>25000</v>
      </c>
      <c r="F13669" s="125"/>
      <c r="G13669" s="125">
        <v>-25000</v>
      </c>
      <c r="H13669" s="704" t="s">
        <v>8591</v>
      </c>
    </row>
    <row r="13670" spans="1:8" s="681" customFormat="1" ht="15" customHeight="1" x14ac:dyDescent="0.25">
      <c r="A13670" s="733">
        <v>44895</v>
      </c>
      <c r="B13670" s="62" t="s">
        <v>25</v>
      </c>
      <c r="C13670" s="75" t="s">
        <v>2502</v>
      </c>
      <c r="D13670" s="182" t="s">
        <v>8607</v>
      </c>
      <c r="E13670" s="703">
        <v>80000</v>
      </c>
      <c r="F13670" s="125"/>
      <c r="G13670" s="125">
        <v>-70000</v>
      </c>
      <c r="H13670" s="704" t="s">
        <v>8591</v>
      </c>
    </row>
    <row r="13671" spans="1:8" s="681" customFormat="1" ht="15" customHeight="1" x14ac:dyDescent="0.25">
      <c r="A13671" s="733">
        <v>44895</v>
      </c>
      <c r="B13671" s="62" t="s">
        <v>16</v>
      </c>
      <c r="C13671" s="75" t="s">
        <v>2502</v>
      </c>
      <c r="D13671" s="182" t="s">
        <v>8608</v>
      </c>
      <c r="E13671" s="703">
        <v>137733</v>
      </c>
      <c r="F13671" s="125"/>
      <c r="G13671" s="125">
        <v>-137774.19354838709</v>
      </c>
      <c r="H13671" s="704" t="s">
        <v>8591</v>
      </c>
    </row>
    <row r="13672" spans="1:8" s="681" customFormat="1" ht="15" customHeight="1" x14ac:dyDescent="0.25">
      <c r="A13672" s="733">
        <v>44895</v>
      </c>
      <c r="B13672" s="62" t="s">
        <v>3944</v>
      </c>
      <c r="C13672" s="75" t="s">
        <v>2502</v>
      </c>
      <c r="D13672" s="182" t="s">
        <v>8609</v>
      </c>
      <c r="E13672" s="703">
        <v>99125</v>
      </c>
      <c r="F13672" s="125"/>
      <c r="G13672" s="125">
        <v>-95745.967741935485</v>
      </c>
      <c r="H13672" s="704" t="s">
        <v>8591</v>
      </c>
    </row>
    <row r="13673" spans="1:8" s="681" customFormat="1" ht="15" customHeight="1" x14ac:dyDescent="0.25">
      <c r="A13673" s="733">
        <v>44895</v>
      </c>
      <c r="B13673" s="62" t="s">
        <v>3945</v>
      </c>
      <c r="C13673" s="75" t="s">
        <v>2502</v>
      </c>
      <c r="D13673" s="182" t="s">
        <v>6567</v>
      </c>
      <c r="E13673" s="703">
        <v>133240</v>
      </c>
      <c r="F13673" s="125"/>
      <c r="G13673" s="125">
        <v>-115409</v>
      </c>
      <c r="H13673" s="704" t="s">
        <v>8591</v>
      </c>
    </row>
    <row r="13674" spans="1:8" s="681" customFormat="1" ht="15" customHeight="1" x14ac:dyDescent="0.25">
      <c r="A13674" s="733">
        <v>44895</v>
      </c>
      <c r="B13674" s="62" t="s">
        <v>6503</v>
      </c>
      <c r="C13674" s="75" t="s">
        <v>2502</v>
      </c>
      <c r="D13674" s="182" t="s">
        <v>8610</v>
      </c>
      <c r="E13674" s="703">
        <v>310783.33333333331</v>
      </c>
      <c r="F13674" s="125"/>
      <c r="G13674" s="125">
        <v>-286356</v>
      </c>
      <c r="H13674" s="704" t="s">
        <v>8591</v>
      </c>
    </row>
    <row r="13675" spans="1:8" s="681" customFormat="1" ht="15" customHeight="1" x14ac:dyDescent="0.25">
      <c r="A13675" s="733">
        <v>44895</v>
      </c>
      <c r="B13675" s="62" t="s">
        <v>37</v>
      </c>
      <c r="C13675" s="75" t="s">
        <v>2502</v>
      </c>
      <c r="D13675" s="182" t="s">
        <v>8426</v>
      </c>
      <c r="E13675" s="703">
        <v>148354.16666666669</v>
      </c>
      <c r="F13675" s="125"/>
      <c r="G13675" s="125">
        <v>-157701.61290322582</v>
      </c>
      <c r="H13675" s="704" t="s">
        <v>8591</v>
      </c>
    </row>
    <row r="13676" spans="1:8" s="681" customFormat="1" ht="15" customHeight="1" x14ac:dyDescent="0.25">
      <c r="A13676" s="733">
        <v>44895</v>
      </c>
      <c r="B13676" s="62" t="s">
        <v>2932</v>
      </c>
      <c r="C13676" s="75" t="s">
        <v>2502</v>
      </c>
      <c r="D13676" s="182" t="s">
        <v>8427</v>
      </c>
      <c r="E13676" s="703">
        <v>111875</v>
      </c>
      <c r="F13676" s="125"/>
      <c r="G13676" s="125">
        <v>-130902</v>
      </c>
      <c r="H13676" s="704" t="s">
        <v>8591</v>
      </c>
    </row>
    <row r="13677" spans="1:8" s="681" customFormat="1" ht="15" customHeight="1" x14ac:dyDescent="0.25">
      <c r="A13677" s="733">
        <v>44895</v>
      </c>
      <c r="B13677" s="62" t="s">
        <v>7919</v>
      </c>
      <c r="C13677" s="75" t="s">
        <v>2502</v>
      </c>
      <c r="D13677" s="182" t="s">
        <v>8612</v>
      </c>
      <c r="E13677" s="703">
        <v>60000</v>
      </c>
      <c r="F13677" s="125"/>
      <c r="G13677" s="125">
        <v>-78000</v>
      </c>
      <c r="H13677" s="704" t="s">
        <v>8591</v>
      </c>
    </row>
    <row r="13678" spans="1:8" s="681" customFormat="1" ht="15" customHeight="1" x14ac:dyDescent="0.25">
      <c r="A13678" s="733">
        <v>44895</v>
      </c>
      <c r="B13678" s="62" t="s">
        <v>8041</v>
      </c>
      <c r="C13678" s="75" t="s">
        <v>2502</v>
      </c>
      <c r="D13678" s="182" t="s">
        <v>8613</v>
      </c>
      <c r="E13678" s="703">
        <v>60000</v>
      </c>
      <c r="F13678" s="125"/>
      <c r="G13678" s="125">
        <v>-78000</v>
      </c>
      <c r="H13678" s="704" t="s">
        <v>8591</v>
      </c>
    </row>
    <row r="13679" spans="1:8" s="681" customFormat="1" ht="15" customHeight="1" x14ac:dyDescent="0.25">
      <c r="A13679" s="733">
        <v>44895</v>
      </c>
      <c r="B13679" s="62" t="s">
        <v>8337</v>
      </c>
      <c r="C13679" s="75" t="s">
        <v>2502</v>
      </c>
      <c r="D13679" s="182" t="s">
        <v>8614</v>
      </c>
      <c r="E13679" s="703">
        <v>90000</v>
      </c>
      <c r="F13679" s="125"/>
      <c r="G13679" s="125">
        <v>-47907</v>
      </c>
      <c r="H13679" s="704" t="s">
        <v>8591</v>
      </c>
    </row>
    <row r="13680" spans="1:8" s="681" customFormat="1" ht="15" customHeight="1" x14ac:dyDescent="0.25">
      <c r="A13680" s="733">
        <v>44895</v>
      </c>
      <c r="B13680" s="62" t="s">
        <v>8557</v>
      </c>
      <c r="C13680" s="75" t="s">
        <v>2502</v>
      </c>
      <c r="D13680" s="182" t="s">
        <v>8820</v>
      </c>
      <c r="E13680" s="703">
        <v>19508</v>
      </c>
      <c r="F13680" s="125"/>
      <c r="G13680" s="125">
        <v>-47907</v>
      </c>
      <c r="H13680" s="704" t="s">
        <v>8591</v>
      </c>
    </row>
    <row r="13681" spans="1:8" s="681" customFormat="1" ht="15" customHeight="1" x14ac:dyDescent="0.25">
      <c r="A13681" s="733">
        <v>44895</v>
      </c>
      <c r="B13681" s="62" t="s">
        <v>5810</v>
      </c>
      <c r="C13681" s="75" t="s">
        <v>2502</v>
      </c>
      <c r="D13681" s="182" t="s">
        <v>8431</v>
      </c>
      <c r="E13681" s="703">
        <v>28000</v>
      </c>
      <c r="F13681" s="125"/>
      <c r="G13681" s="125">
        <v>-28000</v>
      </c>
      <c r="H13681" s="704" t="s">
        <v>8591</v>
      </c>
    </row>
    <row r="13682" spans="1:8" s="681" customFormat="1" ht="15" customHeight="1" x14ac:dyDescent="0.25">
      <c r="A13682" s="733">
        <v>44895</v>
      </c>
      <c r="B13682" s="62" t="s">
        <v>11</v>
      </c>
      <c r="C13682" s="75" t="s">
        <v>2502</v>
      </c>
      <c r="D13682" s="182" t="s">
        <v>8611</v>
      </c>
      <c r="E13682" s="703">
        <v>5000</v>
      </c>
      <c r="F13682" s="125"/>
      <c r="G13682" s="125">
        <v>-5000</v>
      </c>
      <c r="H13682" s="704" t="s">
        <v>8591</v>
      </c>
    </row>
    <row r="13683" spans="1:8" ht="15" x14ac:dyDescent="0.2">
      <c r="A13683" s="732">
        <v>44866</v>
      </c>
      <c r="B13683" s="173" t="s">
        <v>3945</v>
      </c>
      <c r="C13683" s="234" t="s">
        <v>7269</v>
      </c>
      <c r="D13683" s="227" t="s">
        <v>8592</v>
      </c>
      <c r="E13683" s="707">
        <v>350000</v>
      </c>
      <c r="F13683" s="235"/>
      <c r="G13683" s="235">
        <f t="shared" ref="G13683:G13746" si="220">F13683-E13683</f>
        <v>-350000</v>
      </c>
      <c r="H13683" s="708" t="s">
        <v>8591</v>
      </c>
    </row>
    <row r="13684" spans="1:8" ht="15" x14ac:dyDescent="0.2">
      <c r="A13684" s="732">
        <v>44870</v>
      </c>
      <c r="B13684" s="173" t="s">
        <v>8337</v>
      </c>
      <c r="C13684" s="234" t="s">
        <v>6704</v>
      </c>
      <c r="D13684" s="227" t="s">
        <v>8622</v>
      </c>
      <c r="E13684" s="707">
        <v>200000</v>
      </c>
      <c r="F13684" s="235"/>
      <c r="G13684" s="235">
        <f t="shared" si="220"/>
        <v>-200000</v>
      </c>
      <c r="H13684" s="708" t="s">
        <v>8591</v>
      </c>
    </row>
    <row r="13685" spans="1:8" ht="15" x14ac:dyDescent="0.2">
      <c r="A13685" s="732">
        <v>44870</v>
      </c>
      <c r="B13685" s="173" t="s">
        <v>8337</v>
      </c>
      <c r="C13685" s="234" t="s">
        <v>6704</v>
      </c>
      <c r="D13685" s="227" t="s">
        <v>8623</v>
      </c>
      <c r="E13685" s="707">
        <v>100000</v>
      </c>
      <c r="F13685" s="235"/>
      <c r="G13685" s="235">
        <f t="shared" si="220"/>
        <v>-100000</v>
      </c>
      <c r="H13685" s="708" t="s">
        <v>8591</v>
      </c>
    </row>
    <row r="13686" spans="1:8" ht="15" x14ac:dyDescent="0.2">
      <c r="A13686" s="732">
        <v>44872</v>
      </c>
      <c r="B13686" s="173" t="s">
        <v>7730</v>
      </c>
      <c r="C13686" s="549" t="s">
        <v>306</v>
      </c>
      <c r="D13686" s="739" t="s">
        <v>8626</v>
      </c>
      <c r="E13686" s="705">
        <v>15000</v>
      </c>
      <c r="F13686" s="235"/>
      <c r="G13686" s="235">
        <f t="shared" si="220"/>
        <v>-15000</v>
      </c>
      <c r="H13686" s="708" t="s">
        <v>8591</v>
      </c>
    </row>
    <row r="13687" spans="1:8" ht="15" x14ac:dyDescent="0.2">
      <c r="A13687" s="732">
        <v>44872</v>
      </c>
      <c r="B13687" s="173" t="s">
        <v>7815</v>
      </c>
      <c r="C13687" s="549" t="s">
        <v>306</v>
      </c>
      <c r="D13687" s="739" t="s">
        <v>8626</v>
      </c>
      <c r="E13687" s="705">
        <v>35000</v>
      </c>
      <c r="F13687" s="235"/>
      <c r="G13687" s="235">
        <f t="shared" si="220"/>
        <v>-35000</v>
      </c>
      <c r="H13687" s="708" t="s">
        <v>8591</v>
      </c>
    </row>
    <row r="13688" spans="1:8" ht="15" x14ac:dyDescent="0.2">
      <c r="A13688" s="732">
        <v>44872</v>
      </c>
      <c r="B13688" s="173" t="s">
        <v>7919</v>
      </c>
      <c r="C13688" s="549" t="s">
        <v>306</v>
      </c>
      <c r="D13688" s="739" t="s">
        <v>8626</v>
      </c>
      <c r="E13688" s="705">
        <v>26000</v>
      </c>
      <c r="F13688" s="235"/>
      <c r="G13688" s="235">
        <f t="shared" si="220"/>
        <v>-26000</v>
      </c>
      <c r="H13688" s="708" t="s">
        <v>8591</v>
      </c>
    </row>
    <row r="13689" spans="1:8" ht="15" x14ac:dyDescent="0.2">
      <c r="A13689" s="732">
        <v>44872</v>
      </c>
      <c r="B13689" s="173" t="s">
        <v>8075</v>
      </c>
      <c r="C13689" s="549" t="s">
        <v>306</v>
      </c>
      <c r="D13689" s="739" t="s">
        <v>8626</v>
      </c>
      <c r="E13689" s="705">
        <v>32000</v>
      </c>
      <c r="F13689" s="235"/>
      <c r="G13689" s="235">
        <f t="shared" si="220"/>
        <v>-32000</v>
      </c>
      <c r="H13689" s="708" t="s">
        <v>8591</v>
      </c>
    </row>
    <row r="13690" spans="1:8" ht="15" x14ac:dyDescent="0.2">
      <c r="A13690" s="732">
        <v>44872</v>
      </c>
      <c r="B13690" s="173" t="s">
        <v>7919</v>
      </c>
      <c r="C13690" s="234" t="s">
        <v>1508</v>
      </c>
      <c r="D13690" s="227" t="s">
        <v>8627</v>
      </c>
      <c r="E13690" s="707">
        <v>100000</v>
      </c>
      <c r="F13690" s="235"/>
      <c r="G13690" s="235">
        <f t="shared" si="220"/>
        <v>-100000</v>
      </c>
      <c r="H13690" s="708" t="s">
        <v>8591</v>
      </c>
    </row>
    <row r="13691" spans="1:8" ht="15" x14ac:dyDescent="0.2">
      <c r="A13691" s="732">
        <v>44872</v>
      </c>
      <c r="B13691" s="173" t="s">
        <v>7919</v>
      </c>
      <c r="C13691" s="234" t="s">
        <v>1508</v>
      </c>
      <c r="D13691" s="227" t="s">
        <v>8628</v>
      </c>
      <c r="E13691" s="707">
        <v>100000</v>
      </c>
      <c r="F13691" s="235"/>
      <c r="G13691" s="235">
        <f t="shared" si="220"/>
        <v>-100000</v>
      </c>
      <c r="H13691" s="708" t="s">
        <v>8591</v>
      </c>
    </row>
    <row r="13692" spans="1:8" ht="15" x14ac:dyDescent="0.2">
      <c r="A13692" s="732">
        <v>44872</v>
      </c>
      <c r="B13692" s="173" t="s">
        <v>3945</v>
      </c>
      <c r="C13692" s="234" t="s">
        <v>3002</v>
      </c>
      <c r="D13692" s="227" t="s">
        <v>8629</v>
      </c>
      <c r="E13692" s="707">
        <v>30160</v>
      </c>
      <c r="F13692" s="235"/>
      <c r="G13692" s="235">
        <f t="shared" si="220"/>
        <v>-30160</v>
      </c>
      <c r="H13692" s="708" t="s">
        <v>8591</v>
      </c>
    </row>
    <row r="13693" spans="1:8" ht="15" x14ac:dyDescent="0.2">
      <c r="A13693" s="732">
        <v>44872</v>
      </c>
      <c r="B13693" s="173" t="s">
        <v>3944</v>
      </c>
      <c r="C13693" s="234" t="s">
        <v>3002</v>
      </c>
      <c r="D13693" s="227" t="s">
        <v>8629</v>
      </c>
      <c r="E13693" s="707">
        <v>32760</v>
      </c>
      <c r="F13693" s="235"/>
      <c r="G13693" s="235">
        <f t="shared" si="220"/>
        <v>-32760</v>
      </c>
      <c r="H13693" s="708" t="s">
        <v>8591</v>
      </c>
    </row>
    <row r="13694" spans="1:8" ht="15" x14ac:dyDescent="0.2">
      <c r="A13694" s="732">
        <v>44872</v>
      </c>
      <c r="B13694" s="173" t="s">
        <v>37</v>
      </c>
      <c r="C13694" s="234" t="s">
        <v>3002</v>
      </c>
      <c r="D13694" s="227" t="s">
        <v>8629</v>
      </c>
      <c r="E13694" s="707">
        <v>15560</v>
      </c>
      <c r="F13694" s="235"/>
      <c r="G13694" s="235">
        <f t="shared" si="220"/>
        <v>-15560</v>
      </c>
      <c r="H13694" s="708" t="s">
        <v>8591</v>
      </c>
    </row>
    <row r="13695" spans="1:8" ht="15" x14ac:dyDescent="0.2">
      <c r="A13695" s="740">
        <v>44876</v>
      </c>
      <c r="B13695" s="173" t="s">
        <v>7951</v>
      </c>
      <c r="C13695" s="234" t="s">
        <v>7952</v>
      </c>
      <c r="D13695" s="227" t="s">
        <v>8630</v>
      </c>
      <c r="E13695" s="707">
        <v>300000</v>
      </c>
      <c r="F13695" s="235"/>
      <c r="G13695" s="235">
        <f t="shared" si="220"/>
        <v>-300000</v>
      </c>
      <c r="H13695" s="708" t="s">
        <v>8591</v>
      </c>
    </row>
    <row r="13696" spans="1:8" ht="15" x14ac:dyDescent="0.2">
      <c r="A13696" s="740">
        <v>44881</v>
      </c>
      <c r="B13696" s="173" t="s">
        <v>8041</v>
      </c>
      <c r="C13696" s="234" t="s">
        <v>7221</v>
      </c>
      <c r="D13696" s="227" t="s">
        <v>8675</v>
      </c>
      <c r="E13696" s="707">
        <v>93600</v>
      </c>
      <c r="F13696" s="235"/>
      <c r="G13696" s="235">
        <f t="shared" si="220"/>
        <v>-93600</v>
      </c>
      <c r="H13696" s="708" t="s">
        <v>8591</v>
      </c>
    </row>
    <row r="13697" spans="1:8" ht="15" x14ac:dyDescent="0.2">
      <c r="A13697" s="740">
        <v>44882</v>
      </c>
      <c r="B13697" s="173" t="s">
        <v>8337</v>
      </c>
      <c r="C13697" s="234" t="s">
        <v>168</v>
      </c>
      <c r="D13697" s="227" t="s">
        <v>8677</v>
      </c>
      <c r="E13697" s="707">
        <v>1100934</v>
      </c>
      <c r="F13697" s="235"/>
      <c r="G13697" s="235">
        <f t="shared" si="220"/>
        <v>-1100934</v>
      </c>
      <c r="H13697" s="708" t="s">
        <v>8591</v>
      </c>
    </row>
    <row r="13698" spans="1:8" ht="15" x14ac:dyDescent="0.2">
      <c r="A13698" s="740">
        <v>44882</v>
      </c>
      <c r="B13698" s="173" t="s">
        <v>7815</v>
      </c>
      <c r="C13698" s="549" t="s">
        <v>358</v>
      </c>
      <c r="D13698" s="739" t="s">
        <v>8678</v>
      </c>
      <c r="E13698" s="705">
        <v>9000</v>
      </c>
      <c r="F13698" s="235"/>
      <c r="G13698" s="235">
        <f t="shared" si="220"/>
        <v>-9000</v>
      </c>
      <c r="H13698" s="708" t="s">
        <v>8591</v>
      </c>
    </row>
    <row r="13699" spans="1:8" ht="15" x14ac:dyDescent="0.2">
      <c r="A13699" s="740">
        <v>44882</v>
      </c>
      <c r="B13699" s="173" t="s">
        <v>8041</v>
      </c>
      <c r="C13699" s="549" t="s">
        <v>358</v>
      </c>
      <c r="D13699" s="739" t="s">
        <v>8678</v>
      </c>
      <c r="E13699" s="705">
        <v>60000</v>
      </c>
      <c r="F13699" s="235"/>
      <c r="G13699" s="235">
        <f t="shared" si="220"/>
        <v>-60000</v>
      </c>
      <c r="H13699" s="708" t="s">
        <v>8591</v>
      </c>
    </row>
    <row r="13700" spans="1:8" ht="24" x14ac:dyDescent="0.2">
      <c r="A13700" s="740">
        <v>44887</v>
      </c>
      <c r="B13700" s="173" t="s">
        <v>7919</v>
      </c>
      <c r="C13700" s="234" t="s">
        <v>8205</v>
      </c>
      <c r="D13700" s="227" t="s">
        <v>8715</v>
      </c>
      <c r="E13700" s="707">
        <v>500000</v>
      </c>
      <c r="F13700" s="235"/>
      <c r="G13700" s="235">
        <f t="shared" si="220"/>
        <v>-500000</v>
      </c>
      <c r="H13700" s="708" t="s">
        <v>8591</v>
      </c>
    </row>
    <row r="13701" spans="1:8" ht="15" x14ac:dyDescent="0.2">
      <c r="A13701" s="740">
        <v>44887</v>
      </c>
      <c r="B13701" s="173" t="s">
        <v>1399</v>
      </c>
      <c r="C13701" s="234" t="s">
        <v>6704</v>
      </c>
      <c r="D13701" s="227" t="s">
        <v>8716</v>
      </c>
      <c r="E13701" s="707">
        <v>250000</v>
      </c>
      <c r="F13701" s="235"/>
      <c r="G13701" s="235">
        <f t="shared" si="220"/>
        <v>-250000</v>
      </c>
      <c r="H13701" s="708" t="s">
        <v>8591</v>
      </c>
    </row>
    <row r="13702" spans="1:8" ht="15" x14ac:dyDescent="0.2">
      <c r="A13702" s="740">
        <v>44887</v>
      </c>
      <c r="B13702" s="173" t="s">
        <v>8557</v>
      </c>
      <c r="C13702" s="234" t="s">
        <v>6704</v>
      </c>
      <c r="D13702" s="227" t="s">
        <v>8717</v>
      </c>
      <c r="E13702" s="707">
        <v>250000</v>
      </c>
      <c r="F13702" s="235"/>
      <c r="G13702" s="235">
        <f t="shared" si="220"/>
        <v>-250000</v>
      </c>
      <c r="H13702" s="708" t="s">
        <v>8591</v>
      </c>
    </row>
    <row r="13703" spans="1:8" ht="15" x14ac:dyDescent="0.2">
      <c r="A13703" s="740">
        <v>44887</v>
      </c>
      <c r="B13703" s="173" t="s">
        <v>8041</v>
      </c>
      <c r="C13703" s="234" t="s">
        <v>7221</v>
      </c>
      <c r="D13703" s="227" t="s">
        <v>8718</v>
      </c>
      <c r="E13703" s="707">
        <v>200000</v>
      </c>
      <c r="F13703" s="235"/>
      <c r="G13703" s="235">
        <f t="shared" si="220"/>
        <v>-200000</v>
      </c>
      <c r="H13703" s="708" t="s">
        <v>8591</v>
      </c>
    </row>
    <row r="13704" spans="1:8" ht="15" x14ac:dyDescent="0.2">
      <c r="A13704" s="740">
        <v>44887</v>
      </c>
      <c r="B13704" s="173" t="s">
        <v>7919</v>
      </c>
      <c r="C13704" s="549" t="s">
        <v>255</v>
      </c>
      <c r="D13704" s="739" t="s">
        <v>8720</v>
      </c>
      <c r="E13704" s="705">
        <v>59000</v>
      </c>
      <c r="F13704" s="235"/>
      <c r="G13704" s="235">
        <f t="shared" si="220"/>
        <v>-59000</v>
      </c>
      <c r="H13704" s="708" t="s">
        <v>8591</v>
      </c>
    </row>
    <row r="13705" spans="1:8" ht="15" x14ac:dyDescent="0.2">
      <c r="A13705" s="740">
        <v>44887</v>
      </c>
      <c r="B13705" s="173" t="s">
        <v>7951</v>
      </c>
      <c r="C13705" s="549" t="s">
        <v>255</v>
      </c>
      <c r="D13705" s="739" t="s">
        <v>8720</v>
      </c>
      <c r="E13705" s="705">
        <v>28000</v>
      </c>
      <c r="F13705" s="235"/>
      <c r="G13705" s="235">
        <f t="shared" si="220"/>
        <v>-28000</v>
      </c>
      <c r="H13705" s="708" t="s">
        <v>8591</v>
      </c>
    </row>
    <row r="13706" spans="1:8" ht="15" x14ac:dyDescent="0.2">
      <c r="A13706" s="740">
        <v>44887</v>
      </c>
      <c r="B13706" s="173" t="s">
        <v>8041</v>
      </c>
      <c r="C13706" s="549" t="s">
        <v>255</v>
      </c>
      <c r="D13706" s="739" t="s">
        <v>8720</v>
      </c>
      <c r="E13706" s="705">
        <v>100000</v>
      </c>
      <c r="F13706" s="235"/>
      <c r="G13706" s="235">
        <f t="shared" si="220"/>
        <v>-100000</v>
      </c>
      <c r="H13706" s="708" t="s">
        <v>8591</v>
      </c>
    </row>
    <row r="13707" spans="1:8" ht="24" x14ac:dyDescent="0.2">
      <c r="A13707" s="740">
        <v>44887</v>
      </c>
      <c r="B13707" s="173" t="s">
        <v>8041</v>
      </c>
      <c r="C13707" s="234" t="s">
        <v>7465</v>
      </c>
      <c r="D13707" s="227" t="s">
        <v>8715</v>
      </c>
      <c r="E13707" s="707">
        <v>550000</v>
      </c>
      <c r="F13707" s="235"/>
      <c r="G13707" s="235">
        <f t="shared" si="220"/>
        <v>-550000</v>
      </c>
      <c r="H13707" s="708" t="s">
        <v>8591</v>
      </c>
    </row>
    <row r="13708" spans="1:8" ht="15" x14ac:dyDescent="0.2">
      <c r="A13708" s="729">
        <v>44872</v>
      </c>
      <c r="B13708" s="90" t="s">
        <v>3944</v>
      </c>
      <c r="C13708" s="90" t="s">
        <v>558</v>
      </c>
      <c r="D13708" s="800" t="s">
        <v>8620</v>
      </c>
      <c r="E13708" s="91"/>
      <c r="F13708" s="91">
        <v>337081</v>
      </c>
      <c r="G13708" s="91">
        <f t="shared" si="220"/>
        <v>337081</v>
      </c>
      <c r="H13708" s="701" t="s">
        <v>8591</v>
      </c>
    </row>
    <row r="13709" spans="1:8" ht="15" x14ac:dyDescent="0.2">
      <c r="A13709" s="729">
        <v>44872</v>
      </c>
      <c r="B13709" s="90" t="s">
        <v>3944</v>
      </c>
      <c r="C13709" s="90" t="s">
        <v>558</v>
      </c>
      <c r="D13709" s="800" t="s">
        <v>8528</v>
      </c>
      <c r="E13709" s="91"/>
      <c r="F13709" s="91">
        <v>337081</v>
      </c>
      <c r="G13709" s="91">
        <f t="shared" si="220"/>
        <v>337081</v>
      </c>
      <c r="H13709" s="701" t="s">
        <v>8591</v>
      </c>
    </row>
    <row r="13710" spans="1:8" ht="15" x14ac:dyDescent="0.2">
      <c r="A13710" s="729">
        <v>44872</v>
      </c>
      <c r="B13710" s="90" t="s">
        <v>3944</v>
      </c>
      <c r="C13710" s="90" t="s">
        <v>558</v>
      </c>
      <c r="D13710" s="800" t="s">
        <v>8621</v>
      </c>
      <c r="E13710" s="91"/>
      <c r="F13710" s="91">
        <v>337081</v>
      </c>
      <c r="G13710" s="91">
        <f t="shared" si="220"/>
        <v>337081</v>
      </c>
      <c r="H13710" s="701" t="s">
        <v>8591</v>
      </c>
    </row>
    <row r="13711" spans="1:8" ht="24" x14ac:dyDescent="0.2">
      <c r="A13711" s="729">
        <v>44882</v>
      </c>
      <c r="B13711" s="90" t="s">
        <v>1399</v>
      </c>
      <c r="C13711" s="90" t="s">
        <v>558</v>
      </c>
      <c r="D13711" s="797" t="s">
        <v>8676</v>
      </c>
      <c r="E13711" s="91"/>
      <c r="F13711" s="91">
        <v>1100934</v>
      </c>
      <c r="G13711" s="91">
        <f t="shared" si="220"/>
        <v>1100934</v>
      </c>
      <c r="H13711" s="701" t="s">
        <v>8591</v>
      </c>
    </row>
    <row r="13712" spans="1:8" ht="24" x14ac:dyDescent="0.2">
      <c r="A13712" s="729">
        <v>44883</v>
      </c>
      <c r="B13712" s="93" t="s">
        <v>1399</v>
      </c>
      <c r="C13712" s="93" t="s">
        <v>558</v>
      </c>
      <c r="D13712" s="801" t="s">
        <v>8691</v>
      </c>
      <c r="E13712" s="175"/>
      <c r="F13712" s="175">
        <v>1000000</v>
      </c>
      <c r="G13712" s="175">
        <f t="shared" si="220"/>
        <v>1000000</v>
      </c>
      <c r="H13712" s="701" t="s">
        <v>8591</v>
      </c>
    </row>
    <row r="13713" spans="1:8" s="681" customFormat="1" ht="15" customHeight="1" x14ac:dyDescent="0.25">
      <c r="A13713" s="729">
        <v>44890</v>
      </c>
      <c r="B13713" s="93" t="s">
        <v>7951</v>
      </c>
      <c r="C13713" s="93" t="s">
        <v>558</v>
      </c>
      <c r="D13713" s="891" t="s">
        <v>8724</v>
      </c>
      <c r="E13713" s="175"/>
      <c r="F13713" s="175">
        <v>700000</v>
      </c>
      <c r="G13713" s="175">
        <f t="shared" si="220"/>
        <v>700000</v>
      </c>
      <c r="H13713" s="701" t="s">
        <v>8591</v>
      </c>
    </row>
    <row r="13714" spans="1:8" s="681" customFormat="1" ht="15" customHeight="1" x14ac:dyDescent="0.2">
      <c r="A13714" s="729">
        <v>44890</v>
      </c>
      <c r="B13714" s="93" t="s">
        <v>7951</v>
      </c>
      <c r="C13714" s="93" t="s">
        <v>558</v>
      </c>
      <c r="D13714" s="800" t="s">
        <v>8541</v>
      </c>
      <c r="E13714" s="175">
        <v>7000</v>
      </c>
      <c r="F13714" s="175"/>
      <c r="G13714" s="175">
        <f t="shared" si="220"/>
        <v>-7000</v>
      </c>
      <c r="H13714" s="701" t="s">
        <v>8591</v>
      </c>
    </row>
    <row r="13715" spans="1:8" s="681" customFormat="1" ht="24" customHeight="1" x14ac:dyDescent="0.25">
      <c r="A13715" s="729">
        <v>44890</v>
      </c>
      <c r="B13715" s="93" t="s">
        <v>1399</v>
      </c>
      <c r="C13715" s="93" t="s">
        <v>558</v>
      </c>
      <c r="D13715" s="801" t="s">
        <v>8691</v>
      </c>
      <c r="E13715" s="175"/>
      <c r="F13715" s="175">
        <v>500000</v>
      </c>
      <c r="G13715" s="175">
        <f t="shared" si="220"/>
        <v>500000</v>
      </c>
      <c r="H13715" s="701" t="s">
        <v>8591</v>
      </c>
    </row>
    <row r="13716" spans="1:8" ht="15" x14ac:dyDescent="0.2">
      <c r="A13716" s="729">
        <v>44893</v>
      </c>
      <c r="B13716" s="90" t="s">
        <v>3945</v>
      </c>
      <c r="C13716" s="174" t="s">
        <v>558</v>
      </c>
      <c r="D13716" s="891" t="s">
        <v>8621</v>
      </c>
      <c r="E13716" s="700"/>
      <c r="F13716" s="91">
        <v>310329</v>
      </c>
      <c r="G13716" s="175">
        <f t="shared" si="220"/>
        <v>310329</v>
      </c>
      <c r="H13716" s="701" t="s">
        <v>8591</v>
      </c>
    </row>
    <row r="13717" spans="1:8" s="681" customFormat="1" ht="15" customHeight="1" x14ac:dyDescent="0.25">
      <c r="A13717" s="729">
        <v>44895</v>
      </c>
      <c r="B13717" s="93" t="s">
        <v>1399</v>
      </c>
      <c r="C13717" s="93" t="s">
        <v>558</v>
      </c>
      <c r="D13717" s="801" t="s">
        <v>8763</v>
      </c>
      <c r="E13717" s="175"/>
      <c r="F13717" s="175">
        <v>1250000</v>
      </c>
      <c r="G13717" s="175">
        <f t="shared" si="220"/>
        <v>1250000</v>
      </c>
      <c r="H13717" s="701" t="s">
        <v>8591</v>
      </c>
    </row>
    <row r="13718" spans="1:8" ht="15" x14ac:dyDescent="0.2">
      <c r="A13718" s="729">
        <v>44895</v>
      </c>
      <c r="B13718" s="93" t="s">
        <v>1399</v>
      </c>
      <c r="C13718" s="93" t="s">
        <v>558</v>
      </c>
      <c r="D13718" s="801" t="s">
        <v>8763</v>
      </c>
      <c r="E13718" s="175"/>
      <c r="F13718" s="175">
        <v>1250000</v>
      </c>
      <c r="G13718" s="175">
        <f t="shared" si="220"/>
        <v>1250000</v>
      </c>
      <c r="H13718" s="701" t="s">
        <v>8591</v>
      </c>
    </row>
    <row r="13719" spans="1:8" ht="15" x14ac:dyDescent="0.2">
      <c r="A13719" s="729">
        <v>44895</v>
      </c>
      <c r="B13719" s="93" t="s">
        <v>1399</v>
      </c>
      <c r="C13719" s="93" t="s">
        <v>558</v>
      </c>
      <c r="D13719" s="800" t="s">
        <v>8541</v>
      </c>
      <c r="E13719" s="175">
        <v>17092</v>
      </c>
      <c r="F13719" s="175"/>
      <c r="G13719" s="175">
        <f t="shared" si="220"/>
        <v>-17092</v>
      </c>
      <c r="H13719" s="701" t="s">
        <v>8591</v>
      </c>
    </row>
    <row r="13720" spans="1:8" ht="15" x14ac:dyDescent="0.2">
      <c r="A13720" s="733">
        <v>44896</v>
      </c>
      <c r="B13720" s="62" t="s">
        <v>8337</v>
      </c>
      <c r="C13720" s="75" t="s">
        <v>3144</v>
      </c>
      <c r="D13720" s="182" t="s">
        <v>8766</v>
      </c>
      <c r="E13720" s="703">
        <v>11000</v>
      </c>
      <c r="F13720" s="125"/>
      <c r="G13720" s="125">
        <f t="shared" si="220"/>
        <v>-11000</v>
      </c>
      <c r="H13720" s="704" t="s">
        <v>8764</v>
      </c>
    </row>
    <row r="13721" spans="1:8" ht="24" x14ac:dyDescent="0.2">
      <c r="A13721" s="733">
        <v>44896</v>
      </c>
      <c r="B13721" s="62" t="s">
        <v>7919</v>
      </c>
      <c r="C13721" s="62" t="s">
        <v>437</v>
      </c>
      <c r="D13721" s="182" t="s">
        <v>8715</v>
      </c>
      <c r="E13721" s="125">
        <v>100000</v>
      </c>
      <c r="F13721" s="125"/>
      <c r="G13721" s="125">
        <f t="shared" si="220"/>
        <v>-100000</v>
      </c>
      <c r="H13721" s="704" t="s">
        <v>8764</v>
      </c>
    </row>
    <row r="13722" spans="1:8" ht="24" x14ac:dyDescent="0.2">
      <c r="A13722" s="733">
        <v>44896</v>
      </c>
      <c r="B13722" s="62" t="s">
        <v>7919</v>
      </c>
      <c r="C13722" s="62" t="s">
        <v>437</v>
      </c>
      <c r="D13722" s="182" t="s">
        <v>8715</v>
      </c>
      <c r="E13722" s="125">
        <v>100000</v>
      </c>
      <c r="F13722" s="125"/>
      <c r="G13722" s="125">
        <f t="shared" si="220"/>
        <v>-100000</v>
      </c>
      <c r="H13722" s="704" t="s">
        <v>8764</v>
      </c>
    </row>
    <row r="13723" spans="1:8" ht="15" x14ac:dyDescent="0.2">
      <c r="A13723" s="733">
        <v>44896</v>
      </c>
      <c r="B13723" s="62" t="s">
        <v>8337</v>
      </c>
      <c r="C13723" s="62" t="s">
        <v>8500</v>
      </c>
      <c r="D13723" s="182" t="s">
        <v>8767</v>
      </c>
      <c r="E13723" s="125">
        <v>50000</v>
      </c>
      <c r="F13723" s="125"/>
      <c r="G13723" s="125">
        <f t="shared" si="220"/>
        <v>-50000</v>
      </c>
      <c r="H13723" s="704" t="s">
        <v>8764</v>
      </c>
    </row>
    <row r="13724" spans="1:8" ht="15" x14ac:dyDescent="0.2">
      <c r="A13724" s="733">
        <v>44896</v>
      </c>
      <c r="B13724" s="62" t="s">
        <v>8041</v>
      </c>
      <c r="C13724" s="62" t="s">
        <v>3144</v>
      </c>
      <c r="D13724" s="182" t="s">
        <v>8768</v>
      </c>
      <c r="E13724" s="125">
        <v>2250</v>
      </c>
      <c r="F13724" s="125"/>
      <c r="G13724" s="125">
        <f t="shared" si="220"/>
        <v>-2250</v>
      </c>
      <c r="H13724" s="704" t="s">
        <v>8764</v>
      </c>
    </row>
    <row r="13725" spans="1:8" ht="15" x14ac:dyDescent="0.2">
      <c r="A13725" s="733">
        <v>44896</v>
      </c>
      <c r="B13725" s="62" t="s">
        <v>7919</v>
      </c>
      <c r="C13725" s="62" t="s">
        <v>6965</v>
      </c>
      <c r="D13725" s="182" t="s">
        <v>8769</v>
      </c>
      <c r="E13725" s="125">
        <v>10000</v>
      </c>
      <c r="F13725" s="125"/>
      <c r="G13725" s="125">
        <f t="shared" si="220"/>
        <v>-10000</v>
      </c>
      <c r="H13725" s="704" t="s">
        <v>8764</v>
      </c>
    </row>
    <row r="13726" spans="1:8" ht="15" x14ac:dyDescent="0.2">
      <c r="A13726" s="733">
        <v>44896</v>
      </c>
      <c r="B13726" s="62" t="s">
        <v>8655</v>
      </c>
      <c r="C13726" s="62" t="s">
        <v>5740</v>
      </c>
      <c r="D13726" s="182" t="s">
        <v>8778</v>
      </c>
      <c r="E13726" s="125">
        <v>1200</v>
      </c>
      <c r="F13726" s="125"/>
      <c r="G13726" s="125">
        <f t="shared" si="220"/>
        <v>-1200</v>
      </c>
      <c r="H13726" s="704" t="s">
        <v>8764</v>
      </c>
    </row>
    <row r="13727" spans="1:8" ht="15" x14ac:dyDescent="0.2">
      <c r="A13727" s="733">
        <v>44896</v>
      </c>
      <c r="B13727" s="62" t="s">
        <v>8655</v>
      </c>
      <c r="C13727" s="62" t="s">
        <v>5740</v>
      </c>
      <c r="D13727" s="182" t="s">
        <v>8780</v>
      </c>
      <c r="E13727" s="125">
        <v>2000</v>
      </c>
      <c r="F13727" s="125"/>
      <c r="G13727" s="125">
        <f t="shared" si="220"/>
        <v>-2000</v>
      </c>
      <c r="H13727" s="704" t="s">
        <v>8764</v>
      </c>
    </row>
    <row r="13728" spans="1:8" ht="15" x14ac:dyDescent="0.2">
      <c r="A13728" s="733">
        <v>44896</v>
      </c>
      <c r="B13728" s="62" t="s">
        <v>7919</v>
      </c>
      <c r="C13728" s="62" t="s">
        <v>4078</v>
      </c>
      <c r="D13728" s="182" t="s">
        <v>8779</v>
      </c>
      <c r="E13728" s="125">
        <v>5000</v>
      </c>
      <c r="F13728" s="125"/>
      <c r="G13728" s="125">
        <f t="shared" si="220"/>
        <v>-5000</v>
      </c>
      <c r="H13728" s="704" t="s">
        <v>8764</v>
      </c>
    </row>
    <row r="13729" spans="1:8" ht="15" x14ac:dyDescent="0.2">
      <c r="A13729" s="733">
        <v>44897</v>
      </c>
      <c r="B13729" s="62" t="s">
        <v>11</v>
      </c>
      <c r="C13729" s="62" t="s">
        <v>391</v>
      </c>
      <c r="D13729" s="182" t="s">
        <v>8770</v>
      </c>
      <c r="E13729" s="125">
        <v>2000</v>
      </c>
      <c r="F13729" s="125"/>
      <c r="G13729" s="125">
        <f t="shared" si="220"/>
        <v>-2000</v>
      </c>
      <c r="H13729" s="704" t="s">
        <v>8764</v>
      </c>
    </row>
    <row r="13730" spans="1:8" ht="15" x14ac:dyDescent="0.2">
      <c r="A13730" s="733">
        <v>44897</v>
      </c>
      <c r="B13730" s="62" t="s">
        <v>7951</v>
      </c>
      <c r="C13730" s="62" t="s">
        <v>7952</v>
      </c>
      <c r="D13730" s="182" t="s">
        <v>8771</v>
      </c>
      <c r="E13730" s="125">
        <v>200000</v>
      </c>
      <c r="F13730" s="125"/>
      <c r="G13730" s="125">
        <f t="shared" si="220"/>
        <v>-200000</v>
      </c>
      <c r="H13730" s="704" t="s">
        <v>8764</v>
      </c>
    </row>
    <row r="13731" spans="1:8" ht="15" x14ac:dyDescent="0.2">
      <c r="A13731" s="733">
        <v>44897</v>
      </c>
      <c r="B13731" s="62" t="s">
        <v>2932</v>
      </c>
      <c r="C13731" s="62" t="s">
        <v>3144</v>
      </c>
      <c r="D13731" s="182" t="s">
        <v>8772</v>
      </c>
      <c r="E13731" s="125">
        <v>6240</v>
      </c>
      <c r="F13731" s="125"/>
      <c r="G13731" s="125">
        <f t="shared" si="220"/>
        <v>-6240</v>
      </c>
      <c r="H13731" s="704" t="s">
        <v>8764</v>
      </c>
    </row>
    <row r="13732" spans="1:8" ht="15" x14ac:dyDescent="0.2">
      <c r="A13732" s="733">
        <v>44897</v>
      </c>
      <c r="B13732" s="62" t="s">
        <v>25</v>
      </c>
      <c r="C13732" s="62" t="s">
        <v>550</v>
      </c>
      <c r="D13732" s="182" t="s">
        <v>8773</v>
      </c>
      <c r="E13732" s="125">
        <v>380</v>
      </c>
      <c r="F13732" s="125"/>
      <c r="G13732" s="125">
        <f t="shared" si="220"/>
        <v>-380</v>
      </c>
      <c r="H13732" s="704" t="s">
        <v>8764</v>
      </c>
    </row>
    <row r="13733" spans="1:8" ht="15" x14ac:dyDescent="0.2">
      <c r="A13733" s="733">
        <v>44897</v>
      </c>
      <c r="B13733" s="62" t="s">
        <v>16</v>
      </c>
      <c r="C13733" s="62" t="s">
        <v>3842</v>
      </c>
      <c r="D13733" s="182" t="s">
        <v>8710</v>
      </c>
      <c r="E13733" s="125">
        <v>3343</v>
      </c>
      <c r="F13733" s="125"/>
      <c r="G13733" s="125">
        <f t="shared" si="220"/>
        <v>-3343</v>
      </c>
      <c r="H13733" s="704" t="s">
        <v>8764</v>
      </c>
    </row>
    <row r="13734" spans="1:8" ht="15" x14ac:dyDescent="0.2">
      <c r="A13734" s="733">
        <v>44897</v>
      </c>
      <c r="B13734" s="62" t="s">
        <v>8041</v>
      </c>
      <c r="C13734" s="62" t="s">
        <v>5740</v>
      </c>
      <c r="D13734" s="182" t="s">
        <v>8781</v>
      </c>
      <c r="E13734" s="125">
        <v>1000</v>
      </c>
      <c r="F13734" s="125"/>
      <c r="G13734" s="125">
        <f t="shared" si="220"/>
        <v>-1000</v>
      </c>
      <c r="H13734" s="704" t="s">
        <v>8764</v>
      </c>
    </row>
    <row r="13735" spans="1:8" ht="15" x14ac:dyDescent="0.2">
      <c r="A13735" s="733">
        <v>44897</v>
      </c>
      <c r="B13735" s="62" t="s">
        <v>7919</v>
      </c>
      <c r="C13735" s="62" t="s">
        <v>5740</v>
      </c>
      <c r="D13735" s="182" t="s">
        <v>8782</v>
      </c>
      <c r="E13735" s="125">
        <v>1500</v>
      </c>
      <c r="F13735" s="125"/>
      <c r="G13735" s="125">
        <f t="shared" si="220"/>
        <v>-1500</v>
      </c>
      <c r="H13735" s="704" t="s">
        <v>8764</v>
      </c>
    </row>
    <row r="13736" spans="1:8" ht="15" x14ac:dyDescent="0.2">
      <c r="A13736" s="733">
        <v>44897</v>
      </c>
      <c r="B13736" s="62" t="s">
        <v>8655</v>
      </c>
      <c r="C13736" s="62" t="s">
        <v>3144</v>
      </c>
      <c r="D13736" s="182" t="s">
        <v>8774</v>
      </c>
      <c r="E13736" s="125">
        <v>19800</v>
      </c>
      <c r="F13736" s="125"/>
      <c r="G13736" s="125">
        <f t="shared" si="220"/>
        <v>-19800</v>
      </c>
      <c r="H13736" s="704" t="s">
        <v>8764</v>
      </c>
    </row>
    <row r="13737" spans="1:8" ht="15" x14ac:dyDescent="0.2">
      <c r="A13737" s="733">
        <v>44897</v>
      </c>
      <c r="B13737" s="62" t="s">
        <v>8655</v>
      </c>
      <c r="C13737" s="62" t="s">
        <v>5740</v>
      </c>
      <c r="D13737" s="182" t="s">
        <v>8783</v>
      </c>
      <c r="E13737" s="125">
        <v>2500</v>
      </c>
      <c r="F13737" s="125"/>
      <c r="G13737" s="125">
        <f t="shared" si="220"/>
        <v>-2500</v>
      </c>
      <c r="H13737" s="704" t="s">
        <v>8764</v>
      </c>
    </row>
    <row r="13738" spans="1:8" ht="15" x14ac:dyDescent="0.2">
      <c r="A13738" s="733">
        <v>44897</v>
      </c>
      <c r="B13738" s="62" t="s">
        <v>16</v>
      </c>
      <c r="C13738" s="62" t="s">
        <v>391</v>
      </c>
      <c r="D13738" s="182" t="s">
        <v>8784</v>
      </c>
      <c r="E13738" s="125">
        <v>1000</v>
      </c>
      <c r="F13738" s="125"/>
      <c r="G13738" s="125">
        <f t="shared" si="220"/>
        <v>-1000</v>
      </c>
      <c r="H13738" s="704" t="s">
        <v>8764</v>
      </c>
    </row>
    <row r="13739" spans="1:8" ht="15" x14ac:dyDescent="0.2">
      <c r="A13739" s="733">
        <v>44897</v>
      </c>
      <c r="B13739" s="62" t="s">
        <v>8041</v>
      </c>
      <c r="C13739" s="62" t="s">
        <v>3144</v>
      </c>
      <c r="D13739" s="182" t="s">
        <v>8775</v>
      </c>
      <c r="E13739" s="125">
        <v>6420</v>
      </c>
      <c r="F13739" s="125"/>
      <c r="G13739" s="125">
        <f t="shared" si="220"/>
        <v>-6420</v>
      </c>
      <c r="H13739" s="704" t="s">
        <v>8764</v>
      </c>
    </row>
    <row r="13740" spans="1:8" ht="15" x14ac:dyDescent="0.2">
      <c r="A13740" s="733">
        <v>44898</v>
      </c>
      <c r="B13740" s="62" t="s">
        <v>8655</v>
      </c>
      <c r="C13740" s="62" t="s">
        <v>3144</v>
      </c>
      <c r="D13740" s="182" t="s">
        <v>8776</v>
      </c>
      <c r="E13740" s="125">
        <v>135900</v>
      </c>
      <c r="F13740" s="125"/>
      <c r="G13740" s="125">
        <f t="shared" si="220"/>
        <v>-135900</v>
      </c>
      <c r="H13740" s="704" t="s">
        <v>8764</v>
      </c>
    </row>
    <row r="13741" spans="1:8" ht="15" x14ac:dyDescent="0.2">
      <c r="A13741" s="733">
        <v>44898</v>
      </c>
      <c r="B13741" s="62" t="s">
        <v>8337</v>
      </c>
      <c r="C13741" s="62" t="s">
        <v>391</v>
      </c>
      <c r="D13741" s="182" t="s">
        <v>8777</v>
      </c>
      <c r="E13741" s="125">
        <v>5000</v>
      </c>
      <c r="F13741" s="125"/>
      <c r="G13741" s="125">
        <f t="shared" si="220"/>
        <v>-5000</v>
      </c>
      <c r="H13741" s="704" t="s">
        <v>8764</v>
      </c>
    </row>
    <row r="13742" spans="1:8" ht="15" x14ac:dyDescent="0.2">
      <c r="A13742" s="733">
        <v>44898</v>
      </c>
      <c r="B13742" s="62" t="s">
        <v>7919</v>
      </c>
      <c r="C13742" s="62" t="s">
        <v>391</v>
      </c>
      <c r="D13742" s="182" t="s">
        <v>8290</v>
      </c>
      <c r="E13742" s="125">
        <v>1000</v>
      </c>
      <c r="F13742" s="125"/>
      <c r="G13742" s="125">
        <f t="shared" si="220"/>
        <v>-1000</v>
      </c>
      <c r="H13742" s="704" t="s">
        <v>8764</v>
      </c>
    </row>
    <row r="13743" spans="1:8" ht="15" x14ac:dyDescent="0.2">
      <c r="A13743" s="733">
        <v>44898</v>
      </c>
      <c r="B13743" s="62" t="s">
        <v>8337</v>
      </c>
      <c r="C13743" s="62" t="s">
        <v>391</v>
      </c>
      <c r="D13743" s="182" t="s">
        <v>8407</v>
      </c>
      <c r="E13743" s="125">
        <v>2985</v>
      </c>
      <c r="F13743" s="125"/>
      <c r="G13743" s="125">
        <f t="shared" si="220"/>
        <v>-2985</v>
      </c>
      <c r="H13743" s="704" t="s">
        <v>8764</v>
      </c>
    </row>
    <row r="13744" spans="1:8" ht="15" x14ac:dyDescent="0.2">
      <c r="A13744" s="733">
        <v>44898</v>
      </c>
      <c r="B13744" s="62" t="s">
        <v>8337</v>
      </c>
      <c r="C13744" s="62" t="s">
        <v>3144</v>
      </c>
      <c r="D13744" s="182" t="s">
        <v>8785</v>
      </c>
      <c r="E13744" s="125">
        <v>10000</v>
      </c>
      <c r="F13744" s="125"/>
      <c r="G13744" s="125">
        <f t="shared" si="220"/>
        <v>-10000</v>
      </c>
      <c r="H13744" s="704" t="s">
        <v>8764</v>
      </c>
    </row>
    <row r="13745" spans="1:8" ht="15" x14ac:dyDescent="0.2">
      <c r="A13745" s="733">
        <v>44898</v>
      </c>
      <c r="B13745" s="62" t="s">
        <v>8337</v>
      </c>
      <c r="C13745" s="62" t="s">
        <v>3144</v>
      </c>
      <c r="D13745" s="182" t="s">
        <v>8786</v>
      </c>
      <c r="E13745" s="125">
        <v>21000</v>
      </c>
      <c r="F13745" s="125"/>
      <c r="G13745" s="125">
        <f t="shared" si="220"/>
        <v>-21000</v>
      </c>
      <c r="H13745" s="704" t="s">
        <v>8764</v>
      </c>
    </row>
    <row r="13746" spans="1:8" ht="15" x14ac:dyDescent="0.2">
      <c r="A13746" s="733">
        <v>44898</v>
      </c>
      <c r="B13746" s="62" t="s">
        <v>8337</v>
      </c>
      <c r="C13746" s="62" t="s">
        <v>777</v>
      </c>
      <c r="D13746" s="182" t="s">
        <v>8787</v>
      </c>
      <c r="E13746" s="125">
        <v>7680</v>
      </c>
      <c r="F13746" s="125"/>
      <c r="G13746" s="125">
        <f t="shared" si="220"/>
        <v>-7680</v>
      </c>
      <c r="H13746" s="704" t="s">
        <v>8764</v>
      </c>
    </row>
    <row r="13747" spans="1:8" ht="15" x14ac:dyDescent="0.2">
      <c r="A13747" s="733">
        <v>44898</v>
      </c>
      <c r="B13747" s="62" t="s">
        <v>8337</v>
      </c>
      <c r="C13747" s="62" t="s">
        <v>5740</v>
      </c>
      <c r="D13747" s="182" t="s">
        <v>8788</v>
      </c>
      <c r="E13747" s="125">
        <v>1500</v>
      </c>
      <c r="F13747" s="125"/>
      <c r="G13747" s="125">
        <f t="shared" ref="G13747:G13810" si="221">F13747-E13747</f>
        <v>-1500</v>
      </c>
      <c r="H13747" s="704" t="s">
        <v>8764</v>
      </c>
    </row>
    <row r="13748" spans="1:8" ht="15" x14ac:dyDescent="0.2">
      <c r="A13748" s="733">
        <v>44898</v>
      </c>
      <c r="B13748" s="62" t="s">
        <v>37</v>
      </c>
      <c r="C13748" s="62" t="s">
        <v>391</v>
      </c>
      <c r="D13748" s="182" t="s">
        <v>5754</v>
      </c>
      <c r="E13748" s="125">
        <v>3000</v>
      </c>
      <c r="F13748" s="125"/>
      <c r="G13748" s="125">
        <f t="shared" si="221"/>
        <v>-3000</v>
      </c>
      <c r="H13748" s="704" t="s">
        <v>8764</v>
      </c>
    </row>
    <row r="13749" spans="1:8" ht="15" x14ac:dyDescent="0.2">
      <c r="A13749" s="733">
        <v>44898</v>
      </c>
      <c r="B13749" s="62" t="s">
        <v>37</v>
      </c>
      <c r="C13749" s="62" t="s">
        <v>391</v>
      </c>
      <c r="D13749" s="182" t="s">
        <v>8789</v>
      </c>
      <c r="E13749" s="125">
        <v>400</v>
      </c>
      <c r="F13749" s="125"/>
      <c r="G13749" s="125">
        <f t="shared" si="221"/>
        <v>-400</v>
      </c>
      <c r="H13749" s="704" t="s">
        <v>8764</v>
      </c>
    </row>
    <row r="13750" spans="1:8" ht="15" x14ac:dyDescent="0.2">
      <c r="A13750" s="733">
        <v>44900</v>
      </c>
      <c r="B13750" s="62" t="s">
        <v>8530</v>
      </c>
      <c r="C13750" s="62" t="s">
        <v>8562</v>
      </c>
      <c r="D13750" s="182" t="s">
        <v>8807</v>
      </c>
      <c r="E13750" s="125">
        <v>5000</v>
      </c>
      <c r="F13750" s="125"/>
      <c r="G13750" s="125">
        <f t="shared" si="221"/>
        <v>-5000</v>
      </c>
      <c r="H13750" s="704" t="s">
        <v>8764</v>
      </c>
    </row>
    <row r="13751" spans="1:8" ht="15" x14ac:dyDescent="0.2">
      <c r="A13751" s="733">
        <v>44900</v>
      </c>
      <c r="B13751" s="62" t="s">
        <v>2932</v>
      </c>
      <c r="C13751" s="62" t="s">
        <v>3144</v>
      </c>
      <c r="D13751" s="182" t="s">
        <v>6794</v>
      </c>
      <c r="E13751" s="125">
        <v>12050</v>
      </c>
      <c r="F13751" s="125"/>
      <c r="G13751" s="125">
        <f t="shared" si="221"/>
        <v>-12050</v>
      </c>
      <c r="H13751" s="704" t="s">
        <v>8764</v>
      </c>
    </row>
    <row r="13752" spans="1:8" ht="15" x14ac:dyDescent="0.2">
      <c r="A13752" s="733">
        <v>44900</v>
      </c>
      <c r="B13752" s="62" t="s">
        <v>8655</v>
      </c>
      <c r="C13752" s="62" t="s">
        <v>3144</v>
      </c>
      <c r="D13752" s="182" t="s">
        <v>8808</v>
      </c>
      <c r="E13752" s="125">
        <v>1250</v>
      </c>
      <c r="F13752" s="125"/>
      <c r="G13752" s="125">
        <f t="shared" si="221"/>
        <v>-1250</v>
      </c>
      <c r="H13752" s="704" t="s">
        <v>8764</v>
      </c>
    </row>
    <row r="13753" spans="1:8" ht="15" x14ac:dyDescent="0.2">
      <c r="A13753" s="733">
        <v>44901</v>
      </c>
      <c r="B13753" s="62" t="s">
        <v>8337</v>
      </c>
      <c r="C13753" s="62" t="s">
        <v>3144</v>
      </c>
      <c r="D13753" s="182" t="s">
        <v>6977</v>
      </c>
      <c r="E13753" s="125">
        <v>12652</v>
      </c>
      <c r="F13753" s="125"/>
      <c r="G13753" s="125">
        <f t="shared" si="221"/>
        <v>-12652</v>
      </c>
      <c r="H13753" s="704" t="s">
        <v>8764</v>
      </c>
    </row>
    <row r="13754" spans="1:8" ht="15" x14ac:dyDescent="0.2">
      <c r="A13754" s="733">
        <v>44901</v>
      </c>
      <c r="B13754" s="62" t="s">
        <v>8041</v>
      </c>
      <c r="C13754" s="62" t="s">
        <v>3144</v>
      </c>
      <c r="D13754" s="182" t="s">
        <v>6977</v>
      </c>
      <c r="E13754" s="125">
        <v>5930</v>
      </c>
      <c r="F13754" s="125"/>
      <c r="G13754" s="125">
        <f t="shared" si="221"/>
        <v>-5930</v>
      </c>
      <c r="H13754" s="704" t="s">
        <v>8764</v>
      </c>
    </row>
    <row r="13755" spans="1:8" ht="15" x14ac:dyDescent="0.2">
      <c r="A13755" s="733">
        <v>44901</v>
      </c>
      <c r="B13755" s="62" t="s">
        <v>25</v>
      </c>
      <c r="C13755" s="62" t="s">
        <v>2427</v>
      </c>
      <c r="D13755" s="182" t="s">
        <v>8809</v>
      </c>
      <c r="E13755" s="125">
        <v>35618</v>
      </c>
      <c r="F13755" s="125"/>
      <c r="G13755" s="125">
        <f t="shared" si="221"/>
        <v>-35618</v>
      </c>
      <c r="H13755" s="704" t="s">
        <v>8764</v>
      </c>
    </row>
    <row r="13756" spans="1:8" ht="15" x14ac:dyDescent="0.2">
      <c r="A13756" s="733">
        <v>44901</v>
      </c>
      <c r="B13756" s="62" t="s">
        <v>8337</v>
      </c>
      <c r="C13756" s="62" t="s">
        <v>8810</v>
      </c>
      <c r="D13756" s="182" t="s">
        <v>2430</v>
      </c>
      <c r="E13756" s="125">
        <v>1375</v>
      </c>
      <c r="F13756" s="125"/>
      <c r="G13756" s="125">
        <f t="shared" si="221"/>
        <v>-1375</v>
      </c>
      <c r="H13756" s="704" t="s">
        <v>8764</v>
      </c>
    </row>
    <row r="13757" spans="1:8" ht="15" x14ac:dyDescent="0.2">
      <c r="A13757" s="733">
        <v>44901</v>
      </c>
      <c r="B13757" s="62" t="s">
        <v>8337</v>
      </c>
      <c r="C13757" s="62" t="s">
        <v>8500</v>
      </c>
      <c r="D13757" s="182" t="s">
        <v>8811</v>
      </c>
      <c r="E13757" s="125">
        <v>30000</v>
      </c>
      <c r="F13757" s="125"/>
      <c r="G13757" s="125">
        <f t="shared" si="221"/>
        <v>-30000</v>
      </c>
      <c r="H13757" s="704" t="s">
        <v>8764</v>
      </c>
    </row>
    <row r="13758" spans="1:8" ht="15" x14ac:dyDescent="0.2">
      <c r="A13758" s="733">
        <v>44901</v>
      </c>
      <c r="B13758" s="62" t="s">
        <v>2932</v>
      </c>
      <c r="C13758" s="62" t="s">
        <v>3144</v>
      </c>
      <c r="D13758" s="182" t="s">
        <v>6343</v>
      </c>
      <c r="E13758" s="125">
        <v>7870</v>
      </c>
      <c r="F13758" s="125"/>
      <c r="G13758" s="125">
        <f t="shared" si="221"/>
        <v>-7870</v>
      </c>
      <c r="H13758" s="704" t="s">
        <v>8764</v>
      </c>
    </row>
    <row r="13759" spans="1:8" ht="15" x14ac:dyDescent="0.2">
      <c r="A13759" s="733">
        <v>44901</v>
      </c>
      <c r="B13759" s="62" t="s">
        <v>16</v>
      </c>
      <c r="C13759" s="62" t="s">
        <v>103</v>
      </c>
      <c r="D13759" s="182" t="s">
        <v>8710</v>
      </c>
      <c r="E13759" s="125">
        <v>6345</v>
      </c>
      <c r="F13759" s="125"/>
      <c r="G13759" s="125">
        <f t="shared" si="221"/>
        <v>-6345</v>
      </c>
      <c r="H13759" s="704" t="s">
        <v>8764</v>
      </c>
    </row>
    <row r="13760" spans="1:8" ht="15" x14ac:dyDescent="0.2">
      <c r="A13760" s="733">
        <v>44901</v>
      </c>
      <c r="B13760" s="62" t="s">
        <v>3945</v>
      </c>
      <c r="C13760" s="62" t="s">
        <v>285</v>
      </c>
      <c r="D13760" s="182" t="s">
        <v>2430</v>
      </c>
      <c r="E13760" s="125">
        <v>200</v>
      </c>
      <c r="F13760" s="125"/>
      <c r="G13760" s="125">
        <f t="shared" si="221"/>
        <v>-200</v>
      </c>
      <c r="H13760" s="704" t="s">
        <v>8764</v>
      </c>
    </row>
    <row r="13761" spans="1:8" ht="15" x14ac:dyDescent="0.2">
      <c r="A13761" s="733">
        <v>44901</v>
      </c>
      <c r="B13761" s="62" t="s">
        <v>16</v>
      </c>
      <c r="C13761" s="62" t="s">
        <v>285</v>
      </c>
      <c r="D13761" s="182" t="s">
        <v>8446</v>
      </c>
      <c r="E13761" s="125">
        <v>375</v>
      </c>
      <c r="F13761" s="125"/>
      <c r="G13761" s="125">
        <f t="shared" si="221"/>
        <v>-375</v>
      </c>
      <c r="H13761" s="704" t="s">
        <v>8764</v>
      </c>
    </row>
    <row r="13762" spans="1:8" ht="15" x14ac:dyDescent="0.2">
      <c r="A13762" s="733">
        <v>44902</v>
      </c>
      <c r="B13762" s="62" t="s">
        <v>8530</v>
      </c>
      <c r="C13762" s="62" t="s">
        <v>391</v>
      </c>
      <c r="D13762" s="182" t="s">
        <v>8836</v>
      </c>
      <c r="E13762" s="125">
        <v>1000</v>
      </c>
      <c r="F13762" s="125"/>
      <c r="G13762" s="125">
        <f t="shared" si="221"/>
        <v>-1000</v>
      </c>
      <c r="H13762" s="704" t="s">
        <v>8764</v>
      </c>
    </row>
    <row r="13763" spans="1:8" ht="15" x14ac:dyDescent="0.2">
      <c r="A13763" s="733">
        <v>44902</v>
      </c>
      <c r="B13763" s="62" t="s">
        <v>6951</v>
      </c>
      <c r="C13763" s="62"/>
      <c r="D13763" s="182" t="s">
        <v>8835</v>
      </c>
      <c r="E13763" s="125">
        <v>4000</v>
      </c>
      <c r="F13763" s="125"/>
      <c r="G13763" s="125">
        <f t="shared" si="221"/>
        <v>-4000</v>
      </c>
      <c r="H13763" s="704" t="s">
        <v>8764</v>
      </c>
    </row>
    <row r="13764" spans="1:8" ht="15" x14ac:dyDescent="0.2">
      <c r="A13764" s="733">
        <v>44902</v>
      </c>
      <c r="B13764" s="62" t="s">
        <v>11</v>
      </c>
      <c r="C13764" s="62" t="s">
        <v>3144</v>
      </c>
      <c r="D13764" s="182" t="s">
        <v>8812</v>
      </c>
      <c r="E13764" s="125">
        <v>3930</v>
      </c>
      <c r="F13764" s="125"/>
      <c r="G13764" s="125">
        <f t="shared" si="221"/>
        <v>-3930</v>
      </c>
      <c r="H13764" s="704" t="s">
        <v>8764</v>
      </c>
    </row>
    <row r="13765" spans="1:8" ht="15" x14ac:dyDescent="0.2">
      <c r="A13765" s="733">
        <v>44902</v>
      </c>
      <c r="B13765" s="62" t="s">
        <v>8530</v>
      </c>
      <c r="C13765" s="62" t="s">
        <v>8562</v>
      </c>
      <c r="D13765" s="182" t="s">
        <v>8813</v>
      </c>
      <c r="E13765" s="125">
        <v>1000</v>
      </c>
      <c r="F13765" s="125"/>
      <c r="G13765" s="125">
        <f t="shared" si="221"/>
        <v>-1000</v>
      </c>
      <c r="H13765" s="704" t="s">
        <v>8764</v>
      </c>
    </row>
    <row r="13766" spans="1:8" ht="15" x14ac:dyDescent="0.2">
      <c r="A13766" s="733">
        <v>44902</v>
      </c>
      <c r="B13766" s="62" t="s">
        <v>8530</v>
      </c>
      <c r="C13766" s="62" t="s">
        <v>3144</v>
      </c>
      <c r="D13766" s="182" t="s">
        <v>4451</v>
      </c>
      <c r="E13766" s="125">
        <v>1670</v>
      </c>
      <c r="F13766" s="125"/>
      <c r="G13766" s="125">
        <f t="shared" si="221"/>
        <v>-1670</v>
      </c>
      <c r="H13766" s="704" t="s">
        <v>8764</v>
      </c>
    </row>
    <row r="13767" spans="1:8" ht="15" x14ac:dyDescent="0.2">
      <c r="A13767" s="733">
        <v>44902</v>
      </c>
      <c r="B13767" s="62" t="s">
        <v>16</v>
      </c>
      <c r="C13767" s="62" t="s">
        <v>8814</v>
      </c>
      <c r="D13767" s="182" t="s">
        <v>8815</v>
      </c>
      <c r="E13767" s="125">
        <v>11850</v>
      </c>
      <c r="F13767" s="125"/>
      <c r="G13767" s="125">
        <f t="shared" si="221"/>
        <v>-11850</v>
      </c>
      <c r="H13767" s="704" t="s">
        <v>8764</v>
      </c>
    </row>
    <row r="13768" spans="1:8" ht="15" x14ac:dyDescent="0.2">
      <c r="A13768" s="733">
        <v>44902</v>
      </c>
      <c r="B13768" s="62" t="s">
        <v>16</v>
      </c>
      <c r="C13768" s="62" t="s">
        <v>391</v>
      </c>
      <c r="D13768" s="182" t="s">
        <v>8109</v>
      </c>
      <c r="E13768" s="125">
        <v>5400</v>
      </c>
      <c r="F13768" s="125"/>
      <c r="G13768" s="125">
        <f t="shared" si="221"/>
        <v>-5400</v>
      </c>
      <c r="H13768" s="704" t="s">
        <v>8764</v>
      </c>
    </row>
    <row r="13769" spans="1:8" ht="15" x14ac:dyDescent="0.2">
      <c r="A13769" s="733">
        <v>44902</v>
      </c>
      <c r="B13769" s="62" t="s">
        <v>7655</v>
      </c>
      <c r="C13769" s="62" t="s">
        <v>391</v>
      </c>
      <c r="D13769" s="182" t="s">
        <v>5451</v>
      </c>
      <c r="E13769" s="125">
        <v>5500</v>
      </c>
      <c r="F13769" s="125"/>
      <c r="G13769" s="125">
        <f t="shared" si="221"/>
        <v>-5500</v>
      </c>
      <c r="H13769" s="704" t="s">
        <v>8764</v>
      </c>
    </row>
    <row r="13770" spans="1:8" ht="15" x14ac:dyDescent="0.2">
      <c r="A13770" s="733">
        <v>44902</v>
      </c>
      <c r="B13770" s="62" t="s">
        <v>8557</v>
      </c>
      <c r="C13770" s="62" t="s">
        <v>391</v>
      </c>
      <c r="D13770" s="182" t="s">
        <v>4451</v>
      </c>
      <c r="E13770" s="125">
        <v>4000</v>
      </c>
      <c r="F13770" s="125"/>
      <c r="G13770" s="125">
        <f t="shared" si="221"/>
        <v>-4000</v>
      </c>
      <c r="H13770" s="704" t="s">
        <v>8764</v>
      </c>
    </row>
    <row r="13771" spans="1:8" ht="15" x14ac:dyDescent="0.2">
      <c r="A13771" s="733">
        <v>44902</v>
      </c>
      <c r="B13771" s="62" t="s">
        <v>2932</v>
      </c>
      <c r="C13771" s="62" t="s">
        <v>391</v>
      </c>
      <c r="D13771" s="182" t="s">
        <v>4451</v>
      </c>
      <c r="E13771" s="125">
        <v>6000</v>
      </c>
      <c r="F13771" s="125"/>
      <c r="G13771" s="125">
        <f t="shared" si="221"/>
        <v>-6000</v>
      </c>
      <c r="H13771" s="704" t="s">
        <v>8764</v>
      </c>
    </row>
    <row r="13772" spans="1:8" ht="15" x14ac:dyDescent="0.2">
      <c r="A13772" s="733">
        <v>44902</v>
      </c>
      <c r="B13772" s="62" t="s">
        <v>6503</v>
      </c>
      <c r="C13772" s="62"/>
      <c r="D13772" s="182" t="s">
        <v>4451</v>
      </c>
      <c r="E13772" s="125">
        <v>2000</v>
      </c>
      <c r="F13772" s="125"/>
      <c r="G13772" s="125">
        <f t="shared" si="221"/>
        <v>-2000</v>
      </c>
      <c r="H13772" s="704" t="s">
        <v>8764</v>
      </c>
    </row>
    <row r="13773" spans="1:8" ht="15" x14ac:dyDescent="0.2">
      <c r="A13773" s="733">
        <v>44902</v>
      </c>
      <c r="B13773" s="62" t="s">
        <v>16</v>
      </c>
      <c r="C13773" s="62" t="s">
        <v>391</v>
      </c>
      <c r="D13773" s="182" t="s">
        <v>8816</v>
      </c>
      <c r="E13773" s="125">
        <v>9500</v>
      </c>
      <c r="F13773" s="125"/>
      <c r="G13773" s="125">
        <f t="shared" si="221"/>
        <v>-9500</v>
      </c>
      <c r="H13773" s="704" t="s">
        <v>8764</v>
      </c>
    </row>
    <row r="13774" spans="1:8" ht="15" x14ac:dyDescent="0.2">
      <c r="A13774" s="733">
        <v>44902</v>
      </c>
      <c r="B13774" s="62" t="s">
        <v>7919</v>
      </c>
      <c r="C13774" s="62" t="s">
        <v>3144</v>
      </c>
      <c r="D13774" s="182" t="s">
        <v>8303</v>
      </c>
      <c r="E13774" s="125">
        <v>1100</v>
      </c>
      <c r="F13774" s="125"/>
      <c r="G13774" s="125">
        <f t="shared" si="221"/>
        <v>-1100</v>
      </c>
      <c r="H13774" s="704" t="s">
        <v>8764</v>
      </c>
    </row>
    <row r="13775" spans="1:8" ht="15" x14ac:dyDescent="0.2">
      <c r="A13775" s="733">
        <v>44902</v>
      </c>
      <c r="B13775" s="62" t="s">
        <v>8530</v>
      </c>
      <c r="C13775" s="62" t="s">
        <v>2665</v>
      </c>
      <c r="D13775" s="182" t="s">
        <v>2710</v>
      </c>
      <c r="E13775" s="125">
        <v>62000</v>
      </c>
      <c r="F13775" s="125"/>
      <c r="G13775" s="125">
        <f t="shared" si="221"/>
        <v>-62000</v>
      </c>
      <c r="H13775" s="704" t="s">
        <v>8764</v>
      </c>
    </row>
    <row r="13776" spans="1:8" ht="15" x14ac:dyDescent="0.2">
      <c r="A13776" s="733">
        <v>44902</v>
      </c>
      <c r="B13776" s="62" t="s">
        <v>8655</v>
      </c>
      <c r="C13776" s="62" t="s">
        <v>3144</v>
      </c>
      <c r="D13776" s="182" t="s">
        <v>8828</v>
      </c>
      <c r="E13776" s="125">
        <v>33500</v>
      </c>
      <c r="F13776" s="125"/>
      <c r="G13776" s="125">
        <f t="shared" si="221"/>
        <v>-33500</v>
      </c>
      <c r="H13776" s="704" t="s">
        <v>8764</v>
      </c>
    </row>
    <row r="13777" spans="1:8" ht="15" x14ac:dyDescent="0.2">
      <c r="A13777" s="733">
        <v>44902</v>
      </c>
      <c r="B13777" s="62" t="s">
        <v>8041</v>
      </c>
      <c r="C13777" s="62" t="s">
        <v>391</v>
      </c>
      <c r="D13777" s="182" t="s">
        <v>8829</v>
      </c>
      <c r="E13777" s="125">
        <v>16300</v>
      </c>
      <c r="F13777" s="125"/>
      <c r="G13777" s="125">
        <f t="shared" si="221"/>
        <v>-16300</v>
      </c>
      <c r="H13777" s="704" t="s">
        <v>8764</v>
      </c>
    </row>
    <row r="13778" spans="1:8" ht="15" x14ac:dyDescent="0.2">
      <c r="A13778" s="733">
        <v>44902</v>
      </c>
      <c r="B13778" s="62" t="s">
        <v>8041</v>
      </c>
      <c r="C13778" s="62" t="s">
        <v>6782</v>
      </c>
      <c r="D13778" s="182" t="s">
        <v>7397</v>
      </c>
      <c r="E13778" s="125">
        <v>25000</v>
      </c>
      <c r="F13778" s="125"/>
      <c r="G13778" s="125">
        <f t="shared" si="221"/>
        <v>-25000</v>
      </c>
      <c r="H13778" s="704" t="s">
        <v>8764</v>
      </c>
    </row>
    <row r="13779" spans="1:8" ht="15" x14ac:dyDescent="0.2">
      <c r="A13779" s="733">
        <v>44902</v>
      </c>
      <c r="B13779" s="62" t="s">
        <v>8337</v>
      </c>
      <c r="C13779" s="62" t="s">
        <v>3144</v>
      </c>
      <c r="D13779" s="182" t="s">
        <v>8830</v>
      </c>
      <c r="E13779" s="125">
        <v>5500</v>
      </c>
      <c r="F13779" s="125"/>
      <c r="G13779" s="125">
        <f t="shared" si="221"/>
        <v>-5500</v>
      </c>
      <c r="H13779" s="704" t="s">
        <v>8764</v>
      </c>
    </row>
    <row r="13780" spans="1:8" ht="15" x14ac:dyDescent="0.2">
      <c r="A13780" s="733">
        <v>44902</v>
      </c>
      <c r="B13780" s="62" t="s">
        <v>8041</v>
      </c>
      <c r="C13780" s="62" t="s">
        <v>3144</v>
      </c>
      <c r="D13780" s="182" t="s">
        <v>8831</v>
      </c>
      <c r="E13780" s="125">
        <v>12000</v>
      </c>
      <c r="F13780" s="125"/>
      <c r="G13780" s="125">
        <f t="shared" si="221"/>
        <v>-12000</v>
      </c>
      <c r="H13780" s="704" t="s">
        <v>8764</v>
      </c>
    </row>
    <row r="13781" spans="1:8" ht="15" customHeight="1" x14ac:dyDescent="0.2">
      <c r="A13781" s="733">
        <v>44902</v>
      </c>
      <c r="B13781" s="62" t="s">
        <v>8337</v>
      </c>
      <c r="C13781" s="62" t="s">
        <v>3144</v>
      </c>
      <c r="D13781" s="182" t="s">
        <v>8831</v>
      </c>
      <c r="E13781" s="125">
        <v>4870</v>
      </c>
      <c r="F13781" s="125"/>
      <c r="G13781" s="125">
        <f t="shared" si="221"/>
        <v>-4870</v>
      </c>
      <c r="H13781" s="704" t="s">
        <v>8764</v>
      </c>
    </row>
    <row r="13782" spans="1:8" ht="15" x14ac:dyDescent="0.2">
      <c r="A13782" s="733">
        <v>44902</v>
      </c>
      <c r="B13782" s="62" t="s">
        <v>16</v>
      </c>
      <c r="C13782" s="62" t="s">
        <v>1494</v>
      </c>
      <c r="D13782" s="182"/>
      <c r="E13782" s="125">
        <v>1000</v>
      </c>
      <c r="F13782" s="125"/>
      <c r="G13782" s="125">
        <f t="shared" si="221"/>
        <v>-1000</v>
      </c>
      <c r="H13782" s="704" t="s">
        <v>8764</v>
      </c>
    </row>
    <row r="13783" spans="1:8" ht="15" x14ac:dyDescent="0.2">
      <c r="A13783" s="733">
        <v>44902</v>
      </c>
      <c r="B13783" s="62" t="s">
        <v>16</v>
      </c>
      <c r="C13783" s="62" t="s">
        <v>3363</v>
      </c>
      <c r="D13783" s="182"/>
      <c r="E13783" s="125">
        <v>4950</v>
      </c>
      <c r="F13783" s="125"/>
      <c r="G13783" s="125">
        <f t="shared" si="221"/>
        <v>-4950</v>
      </c>
      <c r="H13783" s="704" t="s">
        <v>8764</v>
      </c>
    </row>
    <row r="13784" spans="1:8" ht="15" x14ac:dyDescent="0.2">
      <c r="A13784" s="733">
        <v>44902</v>
      </c>
      <c r="B13784" s="62" t="s">
        <v>8041</v>
      </c>
      <c r="C13784" s="62" t="s">
        <v>6965</v>
      </c>
      <c r="D13784" s="182" t="s">
        <v>8276</v>
      </c>
      <c r="E13784" s="125">
        <v>10000</v>
      </c>
      <c r="F13784" s="125"/>
      <c r="G13784" s="125">
        <f t="shared" si="221"/>
        <v>-10000</v>
      </c>
      <c r="H13784" s="704" t="s">
        <v>8764</v>
      </c>
    </row>
    <row r="13785" spans="1:8" ht="15" customHeight="1" x14ac:dyDescent="0.2">
      <c r="A13785" s="733">
        <v>44902</v>
      </c>
      <c r="B13785" s="62" t="s">
        <v>8337</v>
      </c>
      <c r="C13785" s="62" t="s">
        <v>8500</v>
      </c>
      <c r="D13785" s="182" t="s">
        <v>8832</v>
      </c>
      <c r="E13785" s="125">
        <v>13000</v>
      </c>
      <c r="F13785" s="125"/>
      <c r="G13785" s="125">
        <f t="shared" si="221"/>
        <v>-13000</v>
      </c>
      <c r="H13785" s="704" t="s">
        <v>8764</v>
      </c>
    </row>
    <row r="13786" spans="1:8" ht="15" x14ac:dyDescent="0.2">
      <c r="A13786" s="733">
        <v>44903</v>
      </c>
      <c r="B13786" s="62" t="s">
        <v>8655</v>
      </c>
      <c r="C13786" s="62" t="s">
        <v>5740</v>
      </c>
      <c r="D13786" s="182" t="s">
        <v>8837</v>
      </c>
      <c r="E13786" s="125">
        <v>1100</v>
      </c>
      <c r="F13786" s="125"/>
      <c r="G13786" s="125">
        <f t="shared" si="221"/>
        <v>-1100</v>
      </c>
      <c r="H13786" s="704" t="s">
        <v>8764</v>
      </c>
    </row>
    <row r="13787" spans="1:8" ht="15" x14ac:dyDescent="0.2">
      <c r="A13787" s="733">
        <v>44903</v>
      </c>
      <c r="B13787" s="62" t="s">
        <v>3945</v>
      </c>
      <c r="C13787" s="62" t="s">
        <v>391</v>
      </c>
      <c r="D13787" s="182" t="s">
        <v>8840</v>
      </c>
      <c r="E13787" s="125">
        <v>3000</v>
      </c>
      <c r="F13787" s="125"/>
      <c r="G13787" s="125">
        <f t="shared" si="221"/>
        <v>-3000</v>
      </c>
      <c r="H13787" s="704" t="s">
        <v>8764</v>
      </c>
    </row>
    <row r="13788" spans="1:8" ht="15" x14ac:dyDescent="0.2">
      <c r="A13788" s="733">
        <v>44903</v>
      </c>
      <c r="B13788" s="62" t="s">
        <v>16</v>
      </c>
      <c r="C13788" s="62" t="s">
        <v>8148</v>
      </c>
      <c r="D13788" s="182" t="s">
        <v>8617</v>
      </c>
      <c r="E13788" s="125">
        <v>270</v>
      </c>
      <c r="F13788" s="125"/>
      <c r="G13788" s="125">
        <f t="shared" si="221"/>
        <v>-270</v>
      </c>
      <c r="H13788" s="704" t="s">
        <v>8764</v>
      </c>
    </row>
    <row r="13789" spans="1:8" ht="15" x14ac:dyDescent="0.2">
      <c r="A13789" s="733">
        <v>44903</v>
      </c>
      <c r="B13789" s="62" t="s">
        <v>25</v>
      </c>
      <c r="C13789" s="62" t="s">
        <v>8148</v>
      </c>
      <c r="D13789" s="182" t="s">
        <v>8617</v>
      </c>
      <c r="E13789" s="125">
        <v>600</v>
      </c>
      <c r="F13789" s="125"/>
      <c r="G13789" s="125">
        <f t="shared" si="221"/>
        <v>-600</v>
      </c>
      <c r="H13789" s="704" t="s">
        <v>8764</v>
      </c>
    </row>
    <row r="13790" spans="1:8" ht="15" x14ac:dyDescent="0.2">
      <c r="A13790" s="733">
        <v>44903</v>
      </c>
      <c r="B13790" s="62" t="s">
        <v>16</v>
      </c>
      <c r="C13790" s="62" t="s">
        <v>3842</v>
      </c>
      <c r="D13790" s="182" t="s">
        <v>8710</v>
      </c>
      <c r="E13790" s="125">
        <v>4906</v>
      </c>
      <c r="F13790" s="125"/>
      <c r="G13790" s="125">
        <f t="shared" si="221"/>
        <v>-4906</v>
      </c>
      <c r="H13790" s="704" t="s">
        <v>8764</v>
      </c>
    </row>
    <row r="13791" spans="1:8" ht="15" x14ac:dyDescent="0.2">
      <c r="A13791" s="733">
        <v>44904</v>
      </c>
      <c r="B13791" s="62" t="s">
        <v>8075</v>
      </c>
      <c r="C13791" s="62" t="s">
        <v>391</v>
      </c>
      <c r="D13791" s="182" t="s">
        <v>8839</v>
      </c>
      <c r="E13791" s="125">
        <v>4000</v>
      </c>
      <c r="F13791" s="125"/>
      <c r="G13791" s="125">
        <f t="shared" si="221"/>
        <v>-4000</v>
      </c>
      <c r="H13791" s="704" t="s">
        <v>8764</v>
      </c>
    </row>
    <row r="13792" spans="1:8" ht="15" x14ac:dyDescent="0.2">
      <c r="A13792" s="733">
        <v>44904</v>
      </c>
      <c r="B13792" s="62" t="s">
        <v>8075</v>
      </c>
      <c r="C13792" s="62" t="s">
        <v>391</v>
      </c>
      <c r="D13792" s="182" t="s">
        <v>8838</v>
      </c>
      <c r="E13792" s="125">
        <v>6000</v>
      </c>
      <c r="F13792" s="125"/>
      <c r="G13792" s="125">
        <f t="shared" si="221"/>
        <v>-6000</v>
      </c>
      <c r="H13792" s="704" t="s">
        <v>8764</v>
      </c>
    </row>
    <row r="13793" spans="1:8" ht="15" x14ac:dyDescent="0.2">
      <c r="A13793" s="733">
        <v>44904</v>
      </c>
      <c r="B13793" s="62" t="s">
        <v>8655</v>
      </c>
      <c r="C13793" s="62" t="s">
        <v>6704</v>
      </c>
      <c r="D13793" s="182" t="s">
        <v>8834</v>
      </c>
      <c r="E13793" s="125">
        <v>790800</v>
      </c>
      <c r="F13793" s="125"/>
      <c r="G13793" s="125">
        <f t="shared" si="221"/>
        <v>-790800</v>
      </c>
      <c r="H13793" s="704" t="s">
        <v>8764</v>
      </c>
    </row>
    <row r="13794" spans="1:8" ht="24" x14ac:dyDescent="0.2">
      <c r="A13794" s="733">
        <v>44904</v>
      </c>
      <c r="B13794" s="62" t="s">
        <v>8655</v>
      </c>
      <c r="C13794" s="62" t="s">
        <v>5680</v>
      </c>
      <c r="D13794" s="182" t="s">
        <v>8833</v>
      </c>
      <c r="E13794" s="125">
        <v>500000</v>
      </c>
      <c r="F13794" s="125"/>
      <c r="G13794" s="125">
        <f t="shared" si="221"/>
        <v>-500000</v>
      </c>
      <c r="H13794" s="704" t="s">
        <v>8764</v>
      </c>
    </row>
    <row r="13795" spans="1:8" ht="24" x14ac:dyDescent="0.2">
      <c r="A13795" s="733">
        <v>44904</v>
      </c>
      <c r="B13795" s="62" t="s">
        <v>8655</v>
      </c>
      <c r="C13795" s="62" t="s">
        <v>5680</v>
      </c>
      <c r="D13795" s="182" t="s">
        <v>8833</v>
      </c>
      <c r="E13795" s="125">
        <v>350000</v>
      </c>
      <c r="F13795" s="125"/>
      <c r="G13795" s="125">
        <f t="shared" si="221"/>
        <v>-350000</v>
      </c>
      <c r="H13795" s="704" t="s">
        <v>8764</v>
      </c>
    </row>
    <row r="13796" spans="1:8" ht="15" x14ac:dyDescent="0.2">
      <c r="A13796" s="733">
        <v>44907</v>
      </c>
      <c r="B13796" s="62" t="s">
        <v>8557</v>
      </c>
      <c r="C13796" s="62" t="s">
        <v>3144</v>
      </c>
      <c r="D13796" s="182" t="s">
        <v>6056</v>
      </c>
      <c r="E13796" s="125">
        <v>2200</v>
      </c>
      <c r="F13796" s="125"/>
      <c r="G13796" s="125">
        <f t="shared" si="221"/>
        <v>-2200</v>
      </c>
      <c r="H13796" s="704" t="s">
        <v>8764</v>
      </c>
    </row>
    <row r="13797" spans="1:8" ht="15" x14ac:dyDescent="0.2">
      <c r="A13797" s="733">
        <v>44907</v>
      </c>
      <c r="B13797" s="62" t="s">
        <v>8041</v>
      </c>
      <c r="C13797" s="62" t="s">
        <v>391</v>
      </c>
      <c r="D13797" s="182" t="s">
        <v>5754</v>
      </c>
      <c r="E13797" s="125">
        <v>2000</v>
      </c>
      <c r="F13797" s="125"/>
      <c r="G13797" s="125">
        <f t="shared" si="221"/>
        <v>-2000</v>
      </c>
      <c r="H13797" s="704" t="s">
        <v>8764</v>
      </c>
    </row>
    <row r="13798" spans="1:8" ht="15" x14ac:dyDescent="0.2">
      <c r="A13798" s="733">
        <v>44907</v>
      </c>
      <c r="B13798" s="62" t="s">
        <v>7919</v>
      </c>
      <c r="C13798" s="62" t="s">
        <v>8843</v>
      </c>
      <c r="D13798" s="182" t="s">
        <v>8844</v>
      </c>
      <c r="E13798" s="125">
        <v>46800</v>
      </c>
      <c r="F13798" s="125"/>
      <c r="G13798" s="125">
        <f t="shared" si="221"/>
        <v>-46800</v>
      </c>
      <c r="H13798" s="704" t="s">
        <v>8764</v>
      </c>
    </row>
    <row r="13799" spans="1:8" ht="15" x14ac:dyDescent="0.2">
      <c r="A13799" s="733">
        <v>44907</v>
      </c>
      <c r="B13799" s="62" t="s">
        <v>8557</v>
      </c>
      <c r="C13799" s="62" t="s">
        <v>3144</v>
      </c>
      <c r="D13799" s="182" t="s">
        <v>6056</v>
      </c>
      <c r="E13799" s="125">
        <v>32490</v>
      </c>
      <c r="F13799" s="125"/>
      <c r="G13799" s="125">
        <f t="shared" si="221"/>
        <v>-32490</v>
      </c>
      <c r="H13799" s="704" t="s">
        <v>8764</v>
      </c>
    </row>
    <row r="13800" spans="1:8" ht="15" x14ac:dyDescent="0.2">
      <c r="A13800" s="733">
        <v>44907</v>
      </c>
      <c r="B13800" s="62" t="s">
        <v>8557</v>
      </c>
      <c r="C13800" s="62" t="s">
        <v>3144</v>
      </c>
      <c r="D13800" s="182" t="s">
        <v>6056</v>
      </c>
      <c r="E13800" s="125">
        <v>50810</v>
      </c>
      <c r="F13800" s="125"/>
      <c r="G13800" s="125">
        <f t="shared" si="221"/>
        <v>-50810</v>
      </c>
      <c r="H13800" s="704" t="s">
        <v>8764</v>
      </c>
    </row>
    <row r="13801" spans="1:8" ht="15" x14ac:dyDescent="0.2">
      <c r="A13801" s="733">
        <v>44907</v>
      </c>
      <c r="B13801" s="62" t="s">
        <v>7919</v>
      </c>
      <c r="C13801" s="62" t="s">
        <v>6965</v>
      </c>
      <c r="D13801" s="182" t="s">
        <v>8845</v>
      </c>
      <c r="E13801" s="125">
        <v>15000</v>
      </c>
      <c r="F13801" s="125"/>
      <c r="G13801" s="125">
        <f t="shared" si="221"/>
        <v>-15000</v>
      </c>
      <c r="H13801" s="704" t="s">
        <v>8764</v>
      </c>
    </row>
    <row r="13802" spans="1:8" ht="15" x14ac:dyDescent="0.2">
      <c r="A13802" s="733">
        <v>44907</v>
      </c>
      <c r="B13802" s="62" t="s">
        <v>8557</v>
      </c>
      <c r="C13802" s="62" t="s">
        <v>8664</v>
      </c>
      <c r="D13802" s="182" t="s">
        <v>5857</v>
      </c>
      <c r="E13802" s="125">
        <v>30000</v>
      </c>
      <c r="F13802" s="125"/>
      <c r="G13802" s="125">
        <f t="shared" si="221"/>
        <v>-30000</v>
      </c>
      <c r="H13802" s="704" t="s">
        <v>8764</v>
      </c>
    </row>
    <row r="13803" spans="1:8" ht="15" x14ac:dyDescent="0.2">
      <c r="A13803" s="733">
        <v>44907</v>
      </c>
      <c r="B13803" s="62" t="s">
        <v>3945</v>
      </c>
      <c r="C13803" s="62" t="s">
        <v>7221</v>
      </c>
      <c r="D13803" s="182" t="s">
        <v>8846</v>
      </c>
      <c r="E13803" s="125">
        <v>21600</v>
      </c>
      <c r="F13803" s="125"/>
      <c r="G13803" s="125">
        <f t="shared" si="221"/>
        <v>-21600</v>
      </c>
      <c r="H13803" s="704" t="s">
        <v>8764</v>
      </c>
    </row>
    <row r="13804" spans="1:8" ht="24" x14ac:dyDescent="0.2">
      <c r="A13804" s="733">
        <v>44907</v>
      </c>
      <c r="B13804" s="62" t="s">
        <v>7919</v>
      </c>
      <c r="C13804" s="550" t="s">
        <v>437</v>
      </c>
      <c r="D13804" s="739" t="s">
        <v>9212</v>
      </c>
      <c r="E13804" s="551">
        <v>24400</v>
      </c>
      <c r="F13804" s="125"/>
      <c r="G13804" s="125">
        <f t="shared" si="221"/>
        <v>-24400</v>
      </c>
      <c r="H13804" s="704" t="s">
        <v>8764</v>
      </c>
    </row>
    <row r="13805" spans="1:8" ht="24" x14ac:dyDescent="0.2">
      <c r="A13805" s="733">
        <v>44907</v>
      </c>
      <c r="B13805" s="62" t="s">
        <v>3945</v>
      </c>
      <c r="C13805" s="550" t="s">
        <v>437</v>
      </c>
      <c r="D13805" s="739" t="s">
        <v>9212</v>
      </c>
      <c r="E13805" s="551">
        <v>68000</v>
      </c>
      <c r="F13805" s="125"/>
      <c r="G13805" s="125">
        <f t="shared" si="221"/>
        <v>-68000</v>
      </c>
      <c r="H13805" s="704" t="s">
        <v>8764</v>
      </c>
    </row>
    <row r="13806" spans="1:8" ht="24" x14ac:dyDescent="0.2">
      <c r="A13806" s="733">
        <v>44907</v>
      </c>
      <c r="B13806" s="62" t="s">
        <v>1399</v>
      </c>
      <c r="C13806" s="550" t="s">
        <v>437</v>
      </c>
      <c r="D13806" s="739" t="s">
        <v>9212</v>
      </c>
      <c r="E13806" s="551">
        <v>7600</v>
      </c>
      <c r="F13806" s="125"/>
      <c r="G13806" s="125">
        <f t="shared" si="221"/>
        <v>-7600</v>
      </c>
      <c r="H13806" s="704" t="s">
        <v>8764</v>
      </c>
    </row>
    <row r="13807" spans="1:8" ht="24" x14ac:dyDescent="0.2">
      <c r="A13807" s="733">
        <v>44907</v>
      </c>
      <c r="B13807" s="62" t="s">
        <v>7919</v>
      </c>
      <c r="C13807" s="62" t="s">
        <v>8205</v>
      </c>
      <c r="D13807" s="182" t="s">
        <v>8848</v>
      </c>
      <c r="E13807" s="125">
        <v>144795</v>
      </c>
      <c r="F13807" s="125"/>
      <c r="G13807" s="125">
        <f t="shared" si="221"/>
        <v>-144795</v>
      </c>
      <c r="H13807" s="704" t="s">
        <v>8764</v>
      </c>
    </row>
    <row r="13808" spans="1:8" ht="15" x14ac:dyDescent="0.2">
      <c r="A13808" s="733">
        <v>44907</v>
      </c>
      <c r="B13808" s="62" t="s">
        <v>8337</v>
      </c>
      <c r="C13808" s="550" t="s">
        <v>3144</v>
      </c>
      <c r="D13808" s="739" t="s">
        <v>8871</v>
      </c>
      <c r="E13808" s="551">
        <v>6585</v>
      </c>
      <c r="F13808" s="125"/>
      <c r="G13808" s="125">
        <f t="shared" si="221"/>
        <v>-6585</v>
      </c>
      <c r="H13808" s="704" t="s">
        <v>8764</v>
      </c>
    </row>
    <row r="13809" spans="1:8" ht="15" x14ac:dyDescent="0.2">
      <c r="A13809" s="733">
        <v>44907</v>
      </c>
      <c r="B13809" s="62" t="s">
        <v>8041</v>
      </c>
      <c r="C13809" s="550" t="s">
        <v>3144</v>
      </c>
      <c r="D13809" s="739" t="s">
        <v>8871</v>
      </c>
      <c r="E13809" s="551">
        <v>6585</v>
      </c>
      <c r="F13809" s="125"/>
      <c r="G13809" s="125">
        <f t="shared" si="221"/>
        <v>-6585</v>
      </c>
      <c r="H13809" s="704" t="s">
        <v>8764</v>
      </c>
    </row>
    <row r="13810" spans="1:8" ht="15" x14ac:dyDescent="0.2">
      <c r="A13810" s="733">
        <v>44910</v>
      </c>
      <c r="B13810" s="62" t="s">
        <v>8655</v>
      </c>
      <c r="C13810" s="62" t="s">
        <v>8761</v>
      </c>
      <c r="D13810" s="182" t="s">
        <v>8872</v>
      </c>
      <c r="E13810" s="125">
        <v>59000</v>
      </c>
      <c r="F13810" s="125"/>
      <c r="G13810" s="125">
        <f t="shared" si="221"/>
        <v>-59000</v>
      </c>
      <c r="H13810" s="704" t="s">
        <v>8764</v>
      </c>
    </row>
    <row r="13811" spans="1:8" ht="15" x14ac:dyDescent="0.2">
      <c r="A13811" s="733">
        <v>44910</v>
      </c>
      <c r="B13811" s="62" t="s">
        <v>8655</v>
      </c>
      <c r="C13811" s="62" t="s">
        <v>3144</v>
      </c>
      <c r="D13811" s="182" t="s">
        <v>8873</v>
      </c>
      <c r="E13811" s="125">
        <v>13200</v>
      </c>
      <c r="F13811" s="125"/>
      <c r="G13811" s="125">
        <f t="shared" ref="G13811:G13874" si="222">F13811-E13811</f>
        <v>-13200</v>
      </c>
      <c r="H13811" s="704" t="s">
        <v>8764</v>
      </c>
    </row>
    <row r="13812" spans="1:8" ht="15" x14ac:dyDescent="0.2">
      <c r="A13812" s="733">
        <v>44910</v>
      </c>
      <c r="B13812" s="62" t="s">
        <v>8874</v>
      </c>
      <c r="C13812" s="62" t="s">
        <v>391</v>
      </c>
      <c r="D13812" s="182" t="s">
        <v>8875</v>
      </c>
      <c r="E13812" s="125">
        <v>3430</v>
      </c>
      <c r="F13812" s="125"/>
      <c r="G13812" s="125">
        <f t="shared" si="222"/>
        <v>-3430</v>
      </c>
      <c r="H13812" s="704" t="s">
        <v>8764</v>
      </c>
    </row>
    <row r="13813" spans="1:8" ht="15" x14ac:dyDescent="0.2">
      <c r="A13813" s="733">
        <v>44910</v>
      </c>
      <c r="B13813" s="62" t="s">
        <v>8866</v>
      </c>
      <c r="C13813" s="62" t="s">
        <v>391</v>
      </c>
      <c r="D13813" s="182" t="s">
        <v>8875</v>
      </c>
      <c r="E13813" s="125">
        <v>1865</v>
      </c>
      <c r="F13813" s="125"/>
      <c r="G13813" s="125">
        <f t="shared" si="222"/>
        <v>-1865</v>
      </c>
      <c r="H13813" s="704" t="s">
        <v>8764</v>
      </c>
    </row>
    <row r="13814" spans="1:8" ht="15" x14ac:dyDescent="0.2">
      <c r="A13814" s="733">
        <v>44910</v>
      </c>
      <c r="B13814" s="62" t="s">
        <v>8530</v>
      </c>
      <c r="C13814" s="62" t="s">
        <v>8562</v>
      </c>
      <c r="D13814" s="182" t="s">
        <v>8876</v>
      </c>
      <c r="E13814" s="125">
        <v>40000</v>
      </c>
      <c r="F13814" s="125"/>
      <c r="G13814" s="125">
        <f t="shared" si="222"/>
        <v>-40000</v>
      </c>
      <c r="H13814" s="704" t="s">
        <v>8764</v>
      </c>
    </row>
    <row r="13815" spans="1:8" ht="15" x14ac:dyDescent="0.2">
      <c r="A13815" s="733">
        <v>44912</v>
      </c>
      <c r="B13815" s="62" t="s">
        <v>8655</v>
      </c>
      <c r="C13815" s="62" t="s">
        <v>3144</v>
      </c>
      <c r="D13815" s="182" t="s">
        <v>8877</v>
      </c>
      <c r="E13815" s="125">
        <v>20000</v>
      </c>
      <c r="F13815" s="125"/>
      <c r="G13815" s="125">
        <f t="shared" si="222"/>
        <v>-20000</v>
      </c>
      <c r="H13815" s="704" t="s">
        <v>8764</v>
      </c>
    </row>
    <row r="13816" spans="1:8" ht="15" x14ac:dyDescent="0.2">
      <c r="A13816" s="733">
        <v>44912</v>
      </c>
      <c r="B13816" s="62" t="s">
        <v>8655</v>
      </c>
      <c r="C13816" s="62" t="s">
        <v>3144</v>
      </c>
      <c r="D13816" s="182" t="s">
        <v>8878</v>
      </c>
      <c r="E13816" s="125">
        <v>35800</v>
      </c>
      <c r="F13816" s="125"/>
      <c r="G13816" s="125">
        <f t="shared" si="222"/>
        <v>-35800</v>
      </c>
      <c r="H13816" s="704" t="s">
        <v>8764</v>
      </c>
    </row>
    <row r="13817" spans="1:8" ht="15" x14ac:dyDescent="0.2">
      <c r="A13817" s="733">
        <v>44912</v>
      </c>
      <c r="B13817" s="62" t="s">
        <v>16</v>
      </c>
      <c r="C13817" s="62" t="s">
        <v>2995</v>
      </c>
      <c r="D13817" s="182"/>
      <c r="E13817" s="125">
        <v>4670</v>
      </c>
      <c r="F13817" s="125"/>
      <c r="G13817" s="125">
        <f t="shared" si="222"/>
        <v>-4670</v>
      </c>
      <c r="H13817" s="704" t="s">
        <v>8764</v>
      </c>
    </row>
    <row r="13818" spans="1:8" ht="15" x14ac:dyDescent="0.2">
      <c r="A13818" s="733">
        <v>44912</v>
      </c>
      <c r="B13818" s="62" t="s">
        <v>8655</v>
      </c>
      <c r="C13818" s="75" t="s">
        <v>7475</v>
      </c>
      <c r="D13818" s="182" t="s">
        <v>8879</v>
      </c>
      <c r="E13818" s="125">
        <v>20000</v>
      </c>
      <c r="F13818" s="125"/>
      <c r="G13818" s="125">
        <f t="shared" si="222"/>
        <v>-20000</v>
      </c>
      <c r="H13818" s="704" t="s">
        <v>8764</v>
      </c>
    </row>
    <row r="13819" spans="1:8" ht="15" x14ac:dyDescent="0.2">
      <c r="A13819" s="733">
        <v>44912</v>
      </c>
      <c r="B13819" s="62" t="s">
        <v>7919</v>
      </c>
      <c r="C13819" s="62" t="s">
        <v>285</v>
      </c>
      <c r="D13819" s="182" t="s">
        <v>8882</v>
      </c>
      <c r="E13819" s="125">
        <v>1000</v>
      </c>
      <c r="F13819" s="125"/>
      <c r="G13819" s="125">
        <f t="shared" si="222"/>
        <v>-1000</v>
      </c>
      <c r="H13819" s="704" t="s">
        <v>8764</v>
      </c>
    </row>
    <row r="13820" spans="1:8" ht="15" x14ac:dyDescent="0.2">
      <c r="A13820" s="733">
        <v>44910</v>
      </c>
      <c r="B13820" s="62" t="s">
        <v>16</v>
      </c>
      <c r="C13820" s="62" t="s">
        <v>3842</v>
      </c>
      <c r="D13820" s="182" t="s">
        <v>8710</v>
      </c>
      <c r="E13820" s="125">
        <v>5950</v>
      </c>
      <c r="F13820" s="125"/>
      <c r="G13820" s="125">
        <f t="shared" si="222"/>
        <v>-5950</v>
      </c>
      <c r="H13820" s="704" t="s">
        <v>8764</v>
      </c>
    </row>
    <row r="13821" spans="1:8" ht="15" x14ac:dyDescent="0.2">
      <c r="A13821" s="733">
        <v>44912</v>
      </c>
      <c r="B13821" s="62" t="s">
        <v>3944</v>
      </c>
      <c r="C13821" s="62" t="s">
        <v>3144</v>
      </c>
      <c r="D13821" s="182" t="s">
        <v>8883</v>
      </c>
      <c r="E13821" s="125">
        <v>8000</v>
      </c>
      <c r="F13821" s="125"/>
      <c r="G13821" s="125">
        <f t="shared" si="222"/>
        <v>-8000</v>
      </c>
      <c r="H13821" s="704" t="s">
        <v>8764</v>
      </c>
    </row>
    <row r="13822" spans="1:8" ht="15" x14ac:dyDescent="0.2">
      <c r="A13822" s="733">
        <v>44912</v>
      </c>
      <c r="B13822" s="62" t="s">
        <v>16</v>
      </c>
      <c r="C13822" s="62" t="s">
        <v>3842</v>
      </c>
      <c r="D13822" s="182" t="s">
        <v>8710</v>
      </c>
      <c r="E13822" s="125">
        <v>4271</v>
      </c>
      <c r="F13822" s="125"/>
      <c r="G13822" s="125">
        <f t="shared" si="222"/>
        <v>-4271</v>
      </c>
      <c r="H13822" s="704" t="s">
        <v>8764</v>
      </c>
    </row>
    <row r="13823" spans="1:8" ht="15" x14ac:dyDescent="0.2">
      <c r="A13823" s="733">
        <v>44912</v>
      </c>
      <c r="B13823" s="62" t="s">
        <v>8655</v>
      </c>
      <c r="C13823" s="62" t="s">
        <v>5740</v>
      </c>
      <c r="D13823" s="182" t="s">
        <v>8884</v>
      </c>
      <c r="E13823" s="125">
        <v>2000</v>
      </c>
      <c r="F13823" s="125"/>
      <c r="G13823" s="125">
        <f t="shared" si="222"/>
        <v>-2000</v>
      </c>
      <c r="H13823" s="704" t="s">
        <v>8764</v>
      </c>
    </row>
    <row r="13824" spans="1:8" ht="15" x14ac:dyDescent="0.2">
      <c r="A13824" s="733">
        <v>44912</v>
      </c>
      <c r="B13824" s="62" t="s">
        <v>8655</v>
      </c>
      <c r="C13824" s="62" t="s">
        <v>5740</v>
      </c>
      <c r="D13824" s="182" t="s">
        <v>8885</v>
      </c>
      <c r="E13824" s="125">
        <v>300</v>
      </c>
      <c r="F13824" s="125"/>
      <c r="G13824" s="125">
        <f t="shared" si="222"/>
        <v>-300</v>
      </c>
      <c r="H13824" s="704" t="s">
        <v>8764</v>
      </c>
    </row>
    <row r="13825" spans="1:8" ht="15" x14ac:dyDescent="0.2">
      <c r="A13825" s="733">
        <v>44912</v>
      </c>
      <c r="B13825" s="62" t="s">
        <v>2932</v>
      </c>
      <c r="C13825" s="62" t="s">
        <v>4875</v>
      </c>
      <c r="D13825" s="182" t="s">
        <v>8887</v>
      </c>
      <c r="E13825" s="125">
        <v>12000</v>
      </c>
      <c r="F13825" s="125"/>
      <c r="G13825" s="125">
        <f t="shared" si="222"/>
        <v>-12000</v>
      </c>
      <c r="H13825" s="704" t="s">
        <v>8764</v>
      </c>
    </row>
    <row r="13826" spans="1:8" ht="15" x14ac:dyDescent="0.2">
      <c r="A13826" s="733">
        <v>44912</v>
      </c>
      <c r="B13826" s="62" t="s">
        <v>7919</v>
      </c>
      <c r="C13826" s="62" t="s">
        <v>285</v>
      </c>
      <c r="D13826" s="182" t="s">
        <v>7975</v>
      </c>
      <c r="E13826" s="125">
        <v>500</v>
      </c>
      <c r="F13826" s="125"/>
      <c r="G13826" s="125">
        <f t="shared" si="222"/>
        <v>-500</v>
      </c>
      <c r="H13826" s="704" t="s">
        <v>8764</v>
      </c>
    </row>
    <row r="13827" spans="1:8" ht="15" x14ac:dyDescent="0.2">
      <c r="A13827" s="733">
        <v>44912</v>
      </c>
      <c r="B13827" s="62" t="s">
        <v>8337</v>
      </c>
      <c r="C13827" s="62" t="s">
        <v>285</v>
      </c>
      <c r="D13827" s="182" t="s">
        <v>8161</v>
      </c>
      <c r="E13827" s="125">
        <v>600</v>
      </c>
      <c r="F13827" s="125"/>
      <c r="G13827" s="125">
        <f t="shared" si="222"/>
        <v>-600</v>
      </c>
      <c r="H13827" s="704" t="s">
        <v>8764</v>
      </c>
    </row>
    <row r="13828" spans="1:8" ht="15" x14ac:dyDescent="0.2">
      <c r="A13828" s="733">
        <v>44912</v>
      </c>
      <c r="B13828" s="62" t="s">
        <v>16</v>
      </c>
      <c r="C13828" s="62" t="s">
        <v>391</v>
      </c>
      <c r="D13828" s="182" t="s">
        <v>8886</v>
      </c>
      <c r="E13828" s="125">
        <v>5500</v>
      </c>
      <c r="F13828" s="125"/>
      <c r="G13828" s="125">
        <f t="shared" si="222"/>
        <v>-5500</v>
      </c>
      <c r="H13828" s="704" t="s">
        <v>8764</v>
      </c>
    </row>
    <row r="13829" spans="1:8" ht="15" x14ac:dyDescent="0.2">
      <c r="A13829" s="733">
        <v>44912</v>
      </c>
      <c r="B13829" s="62" t="s">
        <v>25</v>
      </c>
      <c r="C13829" s="62" t="s">
        <v>8148</v>
      </c>
      <c r="D13829" s="182" t="s">
        <v>6342</v>
      </c>
      <c r="E13829" s="125">
        <v>6000</v>
      </c>
      <c r="F13829" s="125"/>
      <c r="G13829" s="125">
        <f t="shared" si="222"/>
        <v>-6000</v>
      </c>
      <c r="H13829" s="704" t="s">
        <v>8764</v>
      </c>
    </row>
    <row r="13830" spans="1:8" ht="15" x14ac:dyDescent="0.2">
      <c r="A13830" s="733">
        <v>44912</v>
      </c>
      <c r="B13830" s="62" t="s">
        <v>16</v>
      </c>
      <c r="C13830" s="62" t="s">
        <v>8148</v>
      </c>
      <c r="D13830" s="182" t="s">
        <v>6342</v>
      </c>
      <c r="E13830" s="125">
        <v>2550</v>
      </c>
      <c r="F13830" s="125"/>
      <c r="G13830" s="125">
        <f t="shared" si="222"/>
        <v>-2550</v>
      </c>
      <c r="H13830" s="704" t="s">
        <v>8764</v>
      </c>
    </row>
    <row r="13831" spans="1:8" ht="15" x14ac:dyDescent="0.2">
      <c r="A13831" s="733">
        <v>44912</v>
      </c>
      <c r="B13831" s="62" t="s">
        <v>16</v>
      </c>
      <c r="C13831" s="62" t="s">
        <v>3842</v>
      </c>
      <c r="D13831" s="182" t="s">
        <v>8710</v>
      </c>
      <c r="E13831" s="125">
        <v>5266</v>
      </c>
      <c r="F13831" s="125"/>
      <c r="G13831" s="125">
        <f t="shared" si="222"/>
        <v>-5266</v>
      </c>
      <c r="H13831" s="704" t="s">
        <v>8764</v>
      </c>
    </row>
    <row r="13832" spans="1:8" ht="15" x14ac:dyDescent="0.2">
      <c r="A13832" s="733">
        <v>44912</v>
      </c>
      <c r="B13832" s="62" t="s">
        <v>8557</v>
      </c>
      <c r="C13832" s="62" t="s">
        <v>8888</v>
      </c>
      <c r="D13832" s="182" t="s">
        <v>7718</v>
      </c>
      <c r="E13832" s="125">
        <v>10000</v>
      </c>
      <c r="F13832" s="125"/>
      <c r="G13832" s="125">
        <f t="shared" si="222"/>
        <v>-10000</v>
      </c>
      <c r="H13832" s="704" t="s">
        <v>8764</v>
      </c>
    </row>
    <row r="13833" spans="1:8" ht="15" x14ac:dyDescent="0.2">
      <c r="A13833" s="733">
        <v>44912</v>
      </c>
      <c r="B13833" s="62" t="s">
        <v>8557</v>
      </c>
      <c r="C13833" s="62" t="s">
        <v>2665</v>
      </c>
      <c r="D13833" s="182" t="s">
        <v>7718</v>
      </c>
      <c r="E13833" s="125">
        <v>15000</v>
      </c>
      <c r="F13833" s="125"/>
      <c r="G13833" s="125">
        <f t="shared" si="222"/>
        <v>-15000</v>
      </c>
      <c r="H13833" s="704" t="s">
        <v>8764</v>
      </c>
    </row>
    <row r="13834" spans="1:8" ht="15" x14ac:dyDescent="0.2">
      <c r="A13834" s="733">
        <v>44912</v>
      </c>
      <c r="B13834" s="62" t="s">
        <v>8557</v>
      </c>
      <c r="C13834" s="62" t="s">
        <v>8664</v>
      </c>
      <c r="D13834" s="182" t="s">
        <v>7718</v>
      </c>
      <c r="E13834" s="125">
        <v>10000</v>
      </c>
      <c r="F13834" s="125"/>
      <c r="G13834" s="125">
        <f t="shared" si="222"/>
        <v>-10000</v>
      </c>
      <c r="H13834" s="704" t="s">
        <v>8764</v>
      </c>
    </row>
    <row r="13835" spans="1:8" ht="15" x14ac:dyDescent="0.2">
      <c r="A13835" s="733">
        <v>44912</v>
      </c>
      <c r="B13835" s="62" t="s">
        <v>8655</v>
      </c>
      <c r="C13835" s="62" t="s">
        <v>5740</v>
      </c>
      <c r="D13835" s="182" t="s">
        <v>8915</v>
      </c>
      <c r="E13835" s="125">
        <v>800</v>
      </c>
      <c r="F13835" s="125"/>
      <c r="G13835" s="125">
        <f t="shared" si="222"/>
        <v>-800</v>
      </c>
      <c r="H13835" s="704" t="s">
        <v>8764</v>
      </c>
    </row>
    <row r="13836" spans="1:8" ht="15" x14ac:dyDescent="0.2">
      <c r="A13836" s="733">
        <v>44914</v>
      </c>
      <c r="B13836" s="62" t="s">
        <v>8337</v>
      </c>
      <c r="C13836" s="62" t="s">
        <v>285</v>
      </c>
      <c r="D13836" s="182" t="s">
        <v>8661</v>
      </c>
      <c r="E13836" s="125">
        <v>1000</v>
      </c>
      <c r="F13836" s="125"/>
      <c r="G13836" s="125">
        <f t="shared" si="222"/>
        <v>-1000</v>
      </c>
      <c r="H13836" s="704" t="s">
        <v>8764</v>
      </c>
    </row>
    <row r="13837" spans="1:8" ht="15" x14ac:dyDescent="0.2">
      <c r="A13837" s="733">
        <v>44914</v>
      </c>
      <c r="B13837" s="62" t="s">
        <v>8337</v>
      </c>
      <c r="C13837" s="62" t="s">
        <v>3144</v>
      </c>
      <c r="D13837" s="182" t="s">
        <v>8775</v>
      </c>
      <c r="E13837" s="125">
        <v>10020</v>
      </c>
      <c r="F13837" s="125"/>
      <c r="G13837" s="125">
        <f t="shared" si="222"/>
        <v>-10020</v>
      </c>
      <c r="H13837" s="704" t="s">
        <v>8764</v>
      </c>
    </row>
    <row r="13838" spans="1:8" ht="15" x14ac:dyDescent="0.2">
      <c r="A13838" s="733">
        <v>44914</v>
      </c>
      <c r="B13838" s="62" t="s">
        <v>2932</v>
      </c>
      <c r="C13838" s="62" t="s">
        <v>4875</v>
      </c>
      <c r="D13838" s="182" t="s">
        <v>8899</v>
      </c>
      <c r="E13838" s="125">
        <v>6000</v>
      </c>
      <c r="F13838" s="125"/>
      <c r="G13838" s="125">
        <f t="shared" si="222"/>
        <v>-6000</v>
      </c>
      <c r="H13838" s="704" t="s">
        <v>8764</v>
      </c>
    </row>
    <row r="13839" spans="1:8" ht="15" x14ac:dyDescent="0.2">
      <c r="A13839" s="733">
        <v>44915</v>
      </c>
      <c r="B13839" s="62" t="s">
        <v>8337</v>
      </c>
      <c r="C13839" s="62" t="s">
        <v>789</v>
      </c>
      <c r="D13839" s="182"/>
      <c r="E13839" s="125">
        <f>170+170</f>
        <v>340</v>
      </c>
      <c r="F13839" s="125"/>
      <c r="G13839" s="125">
        <f t="shared" si="222"/>
        <v>-340</v>
      </c>
      <c r="H13839" s="704" t="s">
        <v>8764</v>
      </c>
    </row>
    <row r="13840" spans="1:8" ht="15" x14ac:dyDescent="0.2">
      <c r="A13840" s="733">
        <v>44915</v>
      </c>
      <c r="B13840" s="62" t="s">
        <v>8655</v>
      </c>
      <c r="C13840" s="62" t="s">
        <v>789</v>
      </c>
      <c r="D13840" s="182"/>
      <c r="E13840" s="125">
        <f>180+200</f>
        <v>380</v>
      </c>
      <c r="F13840" s="125"/>
      <c r="G13840" s="125">
        <f t="shared" si="222"/>
        <v>-380</v>
      </c>
      <c r="H13840" s="704" t="s">
        <v>8764</v>
      </c>
    </row>
    <row r="13841" spans="1:8" ht="15" x14ac:dyDescent="0.2">
      <c r="A13841" s="733">
        <v>44915</v>
      </c>
      <c r="B13841" s="62" t="s">
        <v>8874</v>
      </c>
      <c r="C13841" s="62" t="s">
        <v>789</v>
      </c>
      <c r="D13841" s="182"/>
      <c r="E13841" s="125">
        <f>200</f>
        <v>200</v>
      </c>
      <c r="F13841" s="125"/>
      <c r="G13841" s="125">
        <f t="shared" si="222"/>
        <v>-200</v>
      </c>
      <c r="H13841" s="704" t="s">
        <v>8764</v>
      </c>
    </row>
    <row r="13842" spans="1:8" ht="15" x14ac:dyDescent="0.2">
      <c r="A13842" s="733">
        <v>44915</v>
      </c>
      <c r="B13842" s="62" t="s">
        <v>8866</v>
      </c>
      <c r="C13842" s="62" t="s">
        <v>789</v>
      </c>
      <c r="D13842" s="182"/>
      <c r="E13842" s="125">
        <f>1700+340+340</f>
        <v>2380</v>
      </c>
      <c r="F13842" s="125"/>
      <c r="G13842" s="125">
        <f t="shared" si="222"/>
        <v>-2380</v>
      </c>
      <c r="H13842" s="704" t="s">
        <v>8764</v>
      </c>
    </row>
    <row r="13843" spans="1:8" ht="15" x14ac:dyDescent="0.2">
      <c r="A13843" s="733">
        <v>44915</v>
      </c>
      <c r="B13843" s="62" t="s">
        <v>8041</v>
      </c>
      <c r="C13843" s="62" t="s">
        <v>789</v>
      </c>
      <c r="D13843" s="182"/>
      <c r="E13843" s="125">
        <f>340+1020</f>
        <v>1360</v>
      </c>
      <c r="F13843" s="125"/>
      <c r="G13843" s="125">
        <f t="shared" si="222"/>
        <v>-1360</v>
      </c>
      <c r="H13843" s="704" t="s">
        <v>8764</v>
      </c>
    </row>
    <row r="13844" spans="1:8" ht="15" x14ac:dyDescent="0.2">
      <c r="A13844" s="733">
        <v>44915</v>
      </c>
      <c r="B13844" s="62" t="s">
        <v>8557</v>
      </c>
      <c r="C13844" s="62" t="s">
        <v>5740</v>
      </c>
      <c r="D13844" s="182" t="s">
        <v>8916</v>
      </c>
      <c r="E13844" s="125">
        <v>1700</v>
      </c>
      <c r="F13844" s="125"/>
      <c r="G13844" s="125">
        <f t="shared" si="222"/>
        <v>-1700</v>
      </c>
      <c r="H13844" s="704" t="s">
        <v>8764</v>
      </c>
    </row>
    <row r="13845" spans="1:8" ht="15" x14ac:dyDescent="0.2">
      <c r="A13845" s="733">
        <v>44915</v>
      </c>
      <c r="B13845" s="62" t="s">
        <v>16</v>
      </c>
      <c r="C13845" s="62" t="s">
        <v>391</v>
      </c>
      <c r="D13845" s="182" t="s">
        <v>8900</v>
      </c>
      <c r="E13845" s="125">
        <f>500+760</f>
        <v>1260</v>
      </c>
      <c r="F13845" s="125"/>
      <c r="G13845" s="125">
        <f t="shared" si="222"/>
        <v>-1260</v>
      </c>
      <c r="H13845" s="704" t="s">
        <v>8764</v>
      </c>
    </row>
    <row r="13846" spans="1:8" ht="15" x14ac:dyDescent="0.2">
      <c r="A13846" s="733">
        <v>44915</v>
      </c>
      <c r="B13846" s="62" t="s">
        <v>7919</v>
      </c>
      <c r="C13846" s="62" t="s">
        <v>789</v>
      </c>
      <c r="D13846" s="182"/>
      <c r="E13846" s="125">
        <v>1500</v>
      </c>
      <c r="F13846" s="125"/>
      <c r="G13846" s="125">
        <f t="shared" si="222"/>
        <v>-1500</v>
      </c>
      <c r="H13846" s="704" t="s">
        <v>8764</v>
      </c>
    </row>
    <row r="13847" spans="1:8" ht="15" x14ac:dyDescent="0.2">
      <c r="A13847" s="733">
        <v>44915</v>
      </c>
      <c r="B13847" s="62" t="s">
        <v>8866</v>
      </c>
      <c r="C13847" s="62" t="s">
        <v>3144</v>
      </c>
      <c r="D13847" s="182" t="s">
        <v>8901</v>
      </c>
      <c r="E13847" s="125">
        <v>10600</v>
      </c>
      <c r="F13847" s="125"/>
      <c r="G13847" s="125">
        <f t="shared" si="222"/>
        <v>-10600</v>
      </c>
      <c r="H13847" s="704" t="s">
        <v>8764</v>
      </c>
    </row>
    <row r="13848" spans="1:8" ht="15" x14ac:dyDescent="0.2">
      <c r="A13848" s="733">
        <v>44915</v>
      </c>
      <c r="B13848" s="62" t="s">
        <v>8866</v>
      </c>
      <c r="C13848" s="62" t="s">
        <v>3144</v>
      </c>
      <c r="D13848" s="182" t="s">
        <v>8902</v>
      </c>
      <c r="E13848" s="125">
        <v>11320</v>
      </c>
      <c r="F13848" s="125"/>
      <c r="G13848" s="125">
        <f t="shared" si="222"/>
        <v>-11320</v>
      </c>
      <c r="H13848" s="704" t="s">
        <v>8764</v>
      </c>
    </row>
    <row r="13849" spans="1:8" ht="15" x14ac:dyDescent="0.2">
      <c r="A13849" s="733">
        <v>44915</v>
      </c>
      <c r="B13849" s="62" t="s">
        <v>8655</v>
      </c>
      <c r="C13849" s="62" t="s">
        <v>5740</v>
      </c>
      <c r="D13849" s="182" t="s">
        <v>8917</v>
      </c>
      <c r="E13849" s="125">
        <v>1500</v>
      </c>
      <c r="F13849" s="125"/>
      <c r="G13849" s="125">
        <f t="shared" si="222"/>
        <v>-1500</v>
      </c>
      <c r="H13849" s="704" t="s">
        <v>8764</v>
      </c>
    </row>
    <row r="13850" spans="1:8" ht="15" x14ac:dyDescent="0.2">
      <c r="A13850" s="733">
        <v>44915</v>
      </c>
      <c r="B13850" s="62" t="s">
        <v>16</v>
      </c>
      <c r="C13850" s="62" t="s">
        <v>3842</v>
      </c>
      <c r="D13850" s="182" t="s">
        <v>8710</v>
      </c>
      <c r="E13850" s="125">
        <v>5635</v>
      </c>
      <c r="F13850" s="125"/>
      <c r="G13850" s="125">
        <f t="shared" si="222"/>
        <v>-5635</v>
      </c>
      <c r="H13850" s="704" t="s">
        <v>8764</v>
      </c>
    </row>
    <row r="13851" spans="1:8" ht="15" x14ac:dyDescent="0.2">
      <c r="A13851" s="733">
        <v>44915</v>
      </c>
      <c r="B13851" s="62" t="s">
        <v>7951</v>
      </c>
      <c r="C13851" s="62" t="s">
        <v>4875</v>
      </c>
      <c r="D13851" s="182" t="s">
        <v>8923</v>
      </c>
      <c r="E13851" s="125">
        <v>5000</v>
      </c>
      <c r="F13851" s="125"/>
      <c r="G13851" s="125">
        <f t="shared" si="222"/>
        <v>-5000</v>
      </c>
      <c r="H13851" s="704" t="s">
        <v>8764</v>
      </c>
    </row>
    <row r="13852" spans="1:8" ht="15" x14ac:dyDescent="0.2">
      <c r="A13852" s="733">
        <v>44915</v>
      </c>
      <c r="B13852" s="62" t="s">
        <v>8337</v>
      </c>
      <c r="C13852" s="62" t="s">
        <v>789</v>
      </c>
      <c r="D13852" s="182" t="s">
        <v>8918</v>
      </c>
      <c r="E13852" s="125">
        <v>600</v>
      </c>
      <c r="F13852" s="125"/>
      <c r="G13852" s="125">
        <f t="shared" si="222"/>
        <v>-600</v>
      </c>
      <c r="H13852" s="704" t="s">
        <v>8764</v>
      </c>
    </row>
    <row r="13853" spans="1:8" ht="15" x14ac:dyDescent="0.2">
      <c r="A13853" s="733">
        <v>44915</v>
      </c>
      <c r="B13853" s="62" t="s">
        <v>8337</v>
      </c>
      <c r="C13853" s="62" t="s">
        <v>3842</v>
      </c>
      <c r="D13853" s="182" t="s">
        <v>8710</v>
      </c>
      <c r="E13853" s="125">
        <v>5200</v>
      </c>
      <c r="F13853" s="125"/>
      <c r="G13853" s="125">
        <f t="shared" si="222"/>
        <v>-5200</v>
      </c>
      <c r="H13853" s="704" t="s">
        <v>8764</v>
      </c>
    </row>
    <row r="13854" spans="1:8" ht="15" x14ac:dyDescent="0.2">
      <c r="A13854" s="733">
        <v>44915</v>
      </c>
      <c r="B13854" s="62" t="s">
        <v>8655</v>
      </c>
      <c r="C13854" s="62" t="s">
        <v>5740</v>
      </c>
      <c r="D13854" s="182" t="s">
        <v>8919</v>
      </c>
      <c r="E13854" s="125">
        <v>1500</v>
      </c>
      <c r="F13854" s="125"/>
      <c r="G13854" s="125">
        <f t="shared" si="222"/>
        <v>-1500</v>
      </c>
      <c r="H13854" s="704" t="s">
        <v>8764</v>
      </c>
    </row>
    <row r="13855" spans="1:8" ht="15" x14ac:dyDescent="0.2">
      <c r="A13855" s="733">
        <v>44915</v>
      </c>
      <c r="B13855" s="62" t="s">
        <v>8874</v>
      </c>
      <c r="C13855" s="62" t="s">
        <v>5740</v>
      </c>
      <c r="D13855" s="182" t="s">
        <v>8920</v>
      </c>
      <c r="E13855" s="125">
        <v>5000</v>
      </c>
      <c r="F13855" s="125"/>
      <c r="G13855" s="125">
        <f t="shared" si="222"/>
        <v>-5000</v>
      </c>
      <c r="H13855" s="704" t="s">
        <v>8764</v>
      </c>
    </row>
    <row r="13856" spans="1:8" ht="15" x14ac:dyDescent="0.2">
      <c r="A13856" s="733">
        <v>44915</v>
      </c>
      <c r="B13856" s="62" t="s">
        <v>8337</v>
      </c>
      <c r="C13856" s="62" t="s">
        <v>5740</v>
      </c>
      <c r="D13856" s="182" t="s">
        <v>8921</v>
      </c>
      <c r="E13856" s="125">
        <v>25280</v>
      </c>
      <c r="F13856" s="125"/>
      <c r="G13856" s="125">
        <f t="shared" si="222"/>
        <v>-25280</v>
      </c>
      <c r="H13856" s="704" t="s">
        <v>8764</v>
      </c>
    </row>
    <row r="13857" spans="1:8" ht="15" x14ac:dyDescent="0.2">
      <c r="A13857" s="733">
        <v>44915</v>
      </c>
      <c r="B13857" s="62" t="s">
        <v>8337</v>
      </c>
      <c r="C13857" s="62" t="s">
        <v>5740</v>
      </c>
      <c r="D13857" s="182" t="s">
        <v>8922</v>
      </c>
      <c r="E13857" s="125">
        <v>1500</v>
      </c>
      <c r="F13857" s="125"/>
      <c r="G13857" s="125">
        <f t="shared" si="222"/>
        <v>-1500</v>
      </c>
      <c r="H13857" s="704" t="s">
        <v>8764</v>
      </c>
    </row>
    <row r="13858" spans="1:8" ht="15" x14ac:dyDescent="0.2">
      <c r="A13858" s="733">
        <v>44916</v>
      </c>
      <c r="B13858" s="62" t="s">
        <v>8337</v>
      </c>
      <c r="C13858" s="62" t="s">
        <v>3144</v>
      </c>
      <c r="D13858" s="182" t="s">
        <v>6940</v>
      </c>
      <c r="E13858" s="125">
        <v>3670</v>
      </c>
      <c r="F13858" s="125"/>
      <c r="G13858" s="125">
        <f t="shared" si="222"/>
        <v>-3670</v>
      </c>
      <c r="H13858" s="704" t="s">
        <v>8764</v>
      </c>
    </row>
    <row r="13859" spans="1:8" ht="15" x14ac:dyDescent="0.2">
      <c r="A13859" s="733">
        <v>44916</v>
      </c>
      <c r="B13859" s="62" t="s">
        <v>11</v>
      </c>
      <c r="C13859" s="62" t="s">
        <v>3144</v>
      </c>
      <c r="D13859" s="182" t="s">
        <v>6940</v>
      </c>
      <c r="E13859" s="125">
        <v>4700</v>
      </c>
      <c r="F13859" s="125"/>
      <c r="G13859" s="125">
        <f t="shared" si="222"/>
        <v>-4700</v>
      </c>
      <c r="H13859" s="704" t="s">
        <v>8764</v>
      </c>
    </row>
    <row r="13860" spans="1:8" ht="15" x14ac:dyDescent="0.2">
      <c r="A13860" s="733">
        <v>44917</v>
      </c>
      <c r="B13860" s="62" t="s">
        <v>8337</v>
      </c>
      <c r="C13860" s="62" t="s">
        <v>285</v>
      </c>
      <c r="D13860" s="182" t="s">
        <v>8332</v>
      </c>
      <c r="E13860" s="125">
        <v>500</v>
      </c>
      <c r="F13860" s="125"/>
      <c r="G13860" s="125">
        <f t="shared" si="222"/>
        <v>-500</v>
      </c>
      <c r="H13860" s="704" t="s">
        <v>8764</v>
      </c>
    </row>
    <row r="13861" spans="1:8" ht="15" x14ac:dyDescent="0.2">
      <c r="A13861" s="733">
        <v>44917</v>
      </c>
      <c r="B13861" s="62" t="s">
        <v>8557</v>
      </c>
      <c r="C13861" s="62" t="s">
        <v>8888</v>
      </c>
      <c r="D13861" s="182" t="s">
        <v>8930</v>
      </c>
      <c r="E13861" s="125">
        <v>15000</v>
      </c>
      <c r="F13861" s="125"/>
      <c r="G13861" s="125">
        <f t="shared" si="222"/>
        <v>-15000</v>
      </c>
      <c r="H13861" s="704" t="s">
        <v>8764</v>
      </c>
    </row>
    <row r="13862" spans="1:8" ht="15" x14ac:dyDescent="0.2">
      <c r="A13862" s="733">
        <v>44917</v>
      </c>
      <c r="B13862" s="62" t="s">
        <v>8557</v>
      </c>
      <c r="C13862" s="62" t="s">
        <v>8500</v>
      </c>
      <c r="D13862" s="182" t="s">
        <v>8910</v>
      </c>
      <c r="E13862" s="125">
        <v>60000</v>
      </c>
      <c r="F13862" s="125"/>
      <c r="G13862" s="125">
        <f t="shared" si="222"/>
        <v>-60000</v>
      </c>
      <c r="H13862" s="704" t="s">
        <v>8764</v>
      </c>
    </row>
    <row r="13863" spans="1:8" ht="15" x14ac:dyDescent="0.2">
      <c r="A13863" s="733">
        <v>44918</v>
      </c>
      <c r="B13863" s="62" t="s">
        <v>8866</v>
      </c>
      <c r="C13863" s="62" t="s">
        <v>8500</v>
      </c>
      <c r="D13863" s="182" t="s">
        <v>8911</v>
      </c>
      <c r="E13863" s="125">
        <v>60000</v>
      </c>
      <c r="F13863" s="125"/>
      <c r="G13863" s="125">
        <f t="shared" si="222"/>
        <v>-60000</v>
      </c>
      <c r="H13863" s="704" t="s">
        <v>8764</v>
      </c>
    </row>
    <row r="13864" spans="1:8" ht="15" x14ac:dyDescent="0.2">
      <c r="A13864" s="733">
        <v>44918</v>
      </c>
      <c r="B13864" s="62" t="s">
        <v>7919</v>
      </c>
      <c r="C13864" s="62" t="s">
        <v>8241</v>
      </c>
      <c r="D13864" s="182" t="s">
        <v>8912</v>
      </c>
      <c r="E13864" s="125">
        <v>150000</v>
      </c>
      <c r="F13864" s="125"/>
      <c r="G13864" s="125">
        <f t="shared" si="222"/>
        <v>-150000</v>
      </c>
      <c r="H13864" s="704" t="s">
        <v>8764</v>
      </c>
    </row>
    <row r="13865" spans="1:8" ht="15" x14ac:dyDescent="0.2">
      <c r="A13865" s="733">
        <v>44918</v>
      </c>
      <c r="B13865" s="62" t="s">
        <v>7919</v>
      </c>
      <c r="C13865" s="62" t="s">
        <v>8241</v>
      </c>
      <c r="D13865" s="182" t="s">
        <v>8913</v>
      </c>
      <c r="E13865" s="125">
        <v>150000</v>
      </c>
      <c r="F13865" s="125"/>
      <c r="G13865" s="125">
        <f t="shared" si="222"/>
        <v>-150000</v>
      </c>
      <c r="H13865" s="704" t="s">
        <v>8764</v>
      </c>
    </row>
    <row r="13866" spans="1:8" ht="15" x14ac:dyDescent="0.2">
      <c r="A13866" s="733">
        <v>44918</v>
      </c>
      <c r="B13866" s="62" t="s">
        <v>8655</v>
      </c>
      <c r="C13866" s="62" t="s">
        <v>7475</v>
      </c>
      <c r="D13866" s="182" t="s">
        <v>8914</v>
      </c>
      <c r="E13866" s="125">
        <v>35000</v>
      </c>
      <c r="F13866" s="125"/>
      <c r="G13866" s="125">
        <f t="shared" si="222"/>
        <v>-35000</v>
      </c>
      <c r="H13866" s="704" t="s">
        <v>8764</v>
      </c>
    </row>
    <row r="13867" spans="1:8" ht="15" x14ac:dyDescent="0.2">
      <c r="A13867" s="733">
        <v>44919</v>
      </c>
      <c r="B13867" s="62" t="s">
        <v>16</v>
      </c>
      <c r="C13867" s="62" t="s">
        <v>3842</v>
      </c>
      <c r="D13867" s="182" t="s">
        <v>8710</v>
      </c>
      <c r="E13867" s="125">
        <v>5910</v>
      </c>
      <c r="F13867" s="125"/>
      <c r="G13867" s="125">
        <f t="shared" si="222"/>
        <v>-5910</v>
      </c>
      <c r="H13867" s="704" t="s">
        <v>8764</v>
      </c>
    </row>
    <row r="13868" spans="1:8" ht="15" x14ac:dyDescent="0.2">
      <c r="A13868" s="733">
        <v>44919</v>
      </c>
      <c r="B13868" s="62" t="s">
        <v>8866</v>
      </c>
      <c r="C13868" s="62" t="s">
        <v>5740</v>
      </c>
      <c r="D13868" s="182" t="s">
        <v>8924</v>
      </c>
      <c r="E13868" s="125">
        <v>5000</v>
      </c>
      <c r="F13868" s="125"/>
      <c r="G13868" s="125">
        <f t="shared" si="222"/>
        <v>-5000</v>
      </c>
      <c r="H13868" s="704" t="s">
        <v>8764</v>
      </c>
    </row>
    <row r="13869" spans="1:8" ht="15" x14ac:dyDescent="0.2">
      <c r="A13869" s="733">
        <v>44919</v>
      </c>
      <c r="B13869" s="62" t="s">
        <v>7553</v>
      </c>
      <c r="C13869" s="62" t="s">
        <v>8926</v>
      </c>
      <c r="D13869" s="182" t="s">
        <v>8927</v>
      </c>
      <c r="E13869" s="125">
        <v>25000</v>
      </c>
      <c r="F13869" s="125"/>
      <c r="G13869" s="125">
        <f t="shared" si="222"/>
        <v>-25000</v>
      </c>
      <c r="H13869" s="704" t="s">
        <v>8764</v>
      </c>
    </row>
    <row r="13870" spans="1:8" ht="15" x14ac:dyDescent="0.2">
      <c r="A13870" s="733">
        <v>44919</v>
      </c>
      <c r="B13870" s="62" t="s">
        <v>7553</v>
      </c>
      <c r="C13870" s="62" t="s">
        <v>8928</v>
      </c>
      <c r="D13870" s="182" t="s">
        <v>8929</v>
      </c>
      <c r="E13870" s="125">
        <v>85000</v>
      </c>
      <c r="F13870" s="125"/>
      <c r="G13870" s="125">
        <f t="shared" si="222"/>
        <v>-85000</v>
      </c>
      <c r="H13870" s="704" t="s">
        <v>8764</v>
      </c>
    </row>
    <row r="13871" spans="1:8" ht="15" x14ac:dyDescent="0.2">
      <c r="A13871" s="733">
        <v>44919</v>
      </c>
      <c r="B13871" s="62" t="s">
        <v>7553</v>
      </c>
      <c r="C13871" s="62" t="s">
        <v>391</v>
      </c>
      <c r="D13871" s="182" t="s">
        <v>8925</v>
      </c>
      <c r="E13871" s="125">
        <v>2000</v>
      </c>
      <c r="F13871" s="125"/>
      <c r="G13871" s="125">
        <f t="shared" si="222"/>
        <v>-2000</v>
      </c>
      <c r="H13871" s="704" t="s">
        <v>8764</v>
      </c>
    </row>
    <row r="13872" spans="1:8" ht="15" x14ac:dyDescent="0.2">
      <c r="A13872" s="733">
        <v>44919</v>
      </c>
      <c r="B13872" s="62" t="s">
        <v>8655</v>
      </c>
      <c r="C13872" s="62" t="s">
        <v>3144</v>
      </c>
      <c r="D13872" s="182" t="s">
        <v>8931</v>
      </c>
      <c r="E13872" s="125">
        <v>53400</v>
      </c>
      <c r="F13872" s="125"/>
      <c r="G13872" s="125">
        <f t="shared" si="222"/>
        <v>-53400</v>
      </c>
      <c r="H13872" s="704" t="s">
        <v>8764</v>
      </c>
    </row>
    <row r="13873" spans="1:8" ht="15" x14ac:dyDescent="0.2">
      <c r="A13873" s="733">
        <v>44919</v>
      </c>
      <c r="B13873" s="62" t="s">
        <v>8655</v>
      </c>
      <c r="C13873" s="62" t="s">
        <v>3144</v>
      </c>
      <c r="D13873" s="182" t="s">
        <v>8932</v>
      </c>
      <c r="E13873" s="125">
        <v>20000</v>
      </c>
      <c r="F13873" s="125"/>
      <c r="G13873" s="125">
        <f t="shared" si="222"/>
        <v>-20000</v>
      </c>
      <c r="H13873" s="704" t="s">
        <v>8764</v>
      </c>
    </row>
    <row r="13874" spans="1:8" ht="15" x14ac:dyDescent="0.2">
      <c r="A13874" s="733">
        <v>44919</v>
      </c>
      <c r="B13874" s="62" t="s">
        <v>8866</v>
      </c>
      <c r="C13874" s="645" t="s">
        <v>3144</v>
      </c>
      <c r="D13874" s="901" t="s">
        <v>8935</v>
      </c>
      <c r="E13874" s="646">
        <v>28000</v>
      </c>
      <c r="F13874" s="125"/>
      <c r="G13874" s="125">
        <f t="shared" si="222"/>
        <v>-28000</v>
      </c>
      <c r="H13874" s="704" t="s">
        <v>8764</v>
      </c>
    </row>
    <row r="13875" spans="1:8" ht="15" x14ac:dyDescent="0.2">
      <c r="A13875" s="733">
        <v>44919</v>
      </c>
      <c r="B13875" s="62" t="s">
        <v>8041</v>
      </c>
      <c r="C13875" s="62" t="s">
        <v>5740</v>
      </c>
      <c r="D13875" s="182" t="s">
        <v>8933</v>
      </c>
      <c r="E13875" s="125">
        <v>1500</v>
      </c>
      <c r="F13875" s="125"/>
      <c r="G13875" s="125">
        <f t="shared" ref="G13875:G13938" si="223">F13875-E13875</f>
        <v>-1500</v>
      </c>
      <c r="H13875" s="704" t="s">
        <v>8764</v>
      </c>
    </row>
    <row r="13876" spans="1:8" ht="15" x14ac:dyDescent="0.2">
      <c r="A13876" s="733">
        <v>44919</v>
      </c>
      <c r="B13876" s="62" t="s">
        <v>8337</v>
      </c>
      <c r="C13876" s="62" t="s">
        <v>391</v>
      </c>
      <c r="D13876" s="182" t="s">
        <v>8934</v>
      </c>
      <c r="E13876" s="125">
        <v>700</v>
      </c>
      <c r="F13876" s="125"/>
      <c r="G13876" s="125">
        <f t="shared" si="223"/>
        <v>-700</v>
      </c>
      <c r="H13876" s="704" t="s">
        <v>8764</v>
      </c>
    </row>
    <row r="13877" spans="1:8" ht="15" x14ac:dyDescent="0.2">
      <c r="A13877" s="733">
        <v>44919</v>
      </c>
      <c r="B13877" s="62" t="s">
        <v>8530</v>
      </c>
      <c r="C13877" s="62" t="s">
        <v>8562</v>
      </c>
      <c r="D13877" s="182" t="s">
        <v>8942</v>
      </c>
      <c r="E13877" s="125">
        <v>10000</v>
      </c>
      <c r="F13877" s="125"/>
      <c r="G13877" s="125">
        <f t="shared" si="223"/>
        <v>-10000</v>
      </c>
      <c r="H13877" s="704" t="s">
        <v>8764</v>
      </c>
    </row>
    <row r="13878" spans="1:8" ht="15" x14ac:dyDescent="0.2">
      <c r="A13878" s="733">
        <v>44919</v>
      </c>
      <c r="B13878" s="62" t="s">
        <v>8655</v>
      </c>
      <c r="C13878" s="62" t="s">
        <v>3144</v>
      </c>
      <c r="D13878" s="182" t="s">
        <v>4693</v>
      </c>
      <c r="E13878" s="125">
        <v>6400</v>
      </c>
      <c r="F13878" s="125"/>
      <c r="G13878" s="125">
        <f t="shared" si="223"/>
        <v>-6400</v>
      </c>
      <c r="H13878" s="704" t="s">
        <v>8764</v>
      </c>
    </row>
    <row r="13879" spans="1:8" ht="15" x14ac:dyDescent="0.2">
      <c r="A13879" s="733">
        <v>44919</v>
      </c>
      <c r="B13879" s="62" t="s">
        <v>8557</v>
      </c>
      <c r="C13879" s="62" t="s">
        <v>3144</v>
      </c>
      <c r="D13879" s="182" t="s">
        <v>4693</v>
      </c>
      <c r="E13879" s="125">
        <v>10500</v>
      </c>
      <c r="F13879" s="125"/>
      <c r="G13879" s="125">
        <f t="shared" si="223"/>
        <v>-10500</v>
      </c>
      <c r="H13879" s="704" t="s">
        <v>8764</v>
      </c>
    </row>
    <row r="13880" spans="1:8" ht="15" x14ac:dyDescent="0.2">
      <c r="A13880" s="733">
        <v>44919</v>
      </c>
      <c r="B13880" s="62" t="s">
        <v>6503</v>
      </c>
      <c r="C13880" s="62" t="s">
        <v>3144</v>
      </c>
      <c r="D13880" s="182" t="s">
        <v>4693</v>
      </c>
      <c r="E13880" s="125">
        <v>3150</v>
      </c>
      <c r="F13880" s="125"/>
      <c r="G13880" s="125">
        <f t="shared" si="223"/>
        <v>-3150</v>
      </c>
      <c r="H13880" s="704" t="s">
        <v>8764</v>
      </c>
    </row>
    <row r="13881" spans="1:8" ht="15" x14ac:dyDescent="0.2">
      <c r="A13881" s="733">
        <v>44919</v>
      </c>
      <c r="B13881" s="62" t="s">
        <v>8530</v>
      </c>
      <c r="C13881" s="62" t="s">
        <v>3144</v>
      </c>
      <c r="D13881" s="182" t="s">
        <v>4693</v>
      </c>
      <c r="E13881" s="125">
        <v>4000</v>
      </c>
      <c r="F13881" s="125"/>
      <c r="G13881" s="125">
        <f t="shared" si="223"/>
        <v>-4000</v>
      </c>
      <c r="H13881" s="704" t="s">
        <v>8764</v>
      </c>
    </row>
    <row r="13882" spans="1:8" ht="15" x14ac:dyDescent="0.2">
      <c r="A13882" s="733">
        <v>44919</v>
      </c>
      <c r="B13882" s="62" t="s">
        <v>8866</v>
      </c>
      <c r="C13882" s="62" t="s">
        <v>5740</v>
      </c>
      <c r="D13882" s="182" t="s">
        <v>8948</v>
      </c>
      <c r="E13882" s="125">
        <v>2000</v>
      </c>
      <c r="F13882" s="125"/>
      <c r="G13882" s="125">
        <f t="shared" si="223"/>
        <v>-2000</v>
      </c>
      <c r="H13882" s="704" t="s">
        <v>8764</v>
      </c>
    </row>
    <row r="13883" spans="1:8" ht="15" x14ac:dyDescent="0.2">
      <c r="A13883" s="733">
        <v>44921</v>
      </c>
      <c r="B13883" s="62" t="s">
        <v>8337</v>
      </c>
      <c r="C13883" s="62" t="s">
        <v>789</v>
      </c>
      <c r="D13883" s="182" t="s">
        <v>8595</v>
      </c>
      <c r="E13883" s="125">
        <v>2560</v>
      </c>
      <c r="F13883" s="125"/>
      <c r="G13883" s="125">
        <f t="shared" si="223"/>
        <v>-2560</v>
      </c>
      <c r="H13883" s="704" t="s">
        <v>8764</v>
      </c>
    </row>
    <row r="13884" spans="1:8" ht="15" x14ac:dyDescent="0.2">
      <c r="A13884" s="733">
        <v>44921</v>
      </c>
      <c r="B13884" s="62" t="s">
        <v>2932</v>
      </c>
      <c r="C13884" s="62" t="s">
        <v>391</v>
      </c>
      <c r="D13884" s="182" t="s">
        <v>8943</v>
      </c>
      <c r="E13884" s="125">
        <v>1170</v>
      </c>
      <c r="F13884" s="125"/>
      <c r="G13884" s="125">
        <f t="shared" si="223"/>
        <v>-1170</v>
      </c>
      <c r="H13884" s="704" t="s">
        <v>8764</v>
      </c>
    </row>
    <row r="13885" spans="1:8" ht="15" x14ac:dyDescent="0.2">
      <c r="A13885" s="733">
        <v>44921</v>
      </c>
      <c r="B13885" s="62" t="s">
        <v>8337</v>
      </c>
      <c r="C13885" s="62" t="s">
        <v>3144</v>
      </c>
      <c r="D13885" s="182" t="s">
        <v>8831</v>
      </c>
      <c r="E13885" s="125">
        <v>10900</v>
      </c>
      <c r="F13885" s="125"/>
      <c r="G13885" s="125">
        <f t="shared" si="223"/>
        <v>-10900</v>
      </c>
      <c r="H13885" s="704" t="s">
        <v>8764</v>
      </c>
    </row>
    <row r="13886" spans="1:8" ht="15" x14ac:dyDescent="0.2">
      <c r="A13886" s="733">
        <v>44921</v>
      </c>
      <c r="B13886" s="62" t="s">
        <v>8557</v>
      </c>
      <c r="C13886" s="62" t="s">
        <v>3144</v>
      </c>
      <c r="D13886" s="182" t="s">
        <v>6343</v>
      </c>
      <c r="E13886" s="125">
        <v>22323</v>
      </c>
      <c r="F13886" s="125"/>
      <c r="G13886" s="125">
        <f t="shared" si="223"/>
        <v>-22323</v>
      </c>
      <c r="H13886" s="704" t="s">
        <v>8764</v>
      </c>
    </row>
    <row r="13887" spans="1:8" ht="15" x14ac:dyDescent="0.2">
      <c r="A13887" s="733">
        <v>44921</v>
      </c>
      <c r="B13887" s="62" t="s">
        <v>8655</v>
      </c>
      <c r="C13887" s="62" t="s">
        <v>8689</v>
      </c>
      <c r="D13887" s="182" t="s">
        <v>8944</v>
      </c>
      <c r="E13887" s="125">
        <v>157500</v>
      </c>
      <c r="F13887" s="125"/>
      <c r="G13887" s="125">
        <f t="shared" si="223"/>
        <v>-157500</v>
      </c>
      <c r="H13887" s="704" t="s">
        <v>8764</v>
      </c>
    </row>
    <row r="13888" spans="1:8" ht="15" x14ac:dyDescent="0.2">
      <c r="A13888" s="733">
        <v>44921</v>
      </c>
      <c r="B13888" s="62" t="s">
        <v>25</v>
      </c>
      <c r="C13888" s="62" t="s">
        <v>8148</v>
      </c>
      <c r="D13888" s="182" t="s">
        <v>8712</v>
      </c>
      <c r="E13888" s="125">
        <v>21163</v>
      </c>
      <c r="F13888" s="125"/>
      <c r="G13888" s="125">
        <f t="shared" si="223"/>
        <v>-21163</v>
      </c>
      <c r="H13888" s="704" t="s">
        <v>8764</v>
      </c>
    </row>
    <row r="13889" spans="1:8" ht="15" x14ac:dyDescent="0.2">
      <c r="A13889" s="733">
        <v>44921</v>
      </c>
      <c r="B13889" s="62" t="s">
        <v>16</v>
      </c>
      <c r="C13889" s="62" t="s">
        <v>8148</v>
      </c>
      <c r="D13889" s="182" t="s">
        <v>8712</v>
      </c>
      <c r="E13889" s="125">
        <v>11642</v>
      </c>
      <c r="F13889" s="125"/>
      <c r="G13889" s="125">
        <f t="shared" si="223"/>
        <v>-11642</v>
      </c>
      <c r="H13889" s="704" t="s">
        <v>8764</v>
      </c>
    </row>
    <row r="13890" spans="1:8" ht="15" x14ac:dyDescent="0.2">
      <c r="A13890" s="733">
        <v>44921</v>
      </c>
      <c r="B13890" s="62" t="s">
        <v>8655</v>
      </c>
      <c r="C13890" s="62" t="s">
        <v>391</v>
      </c>
      <c r="D13890" s="182" t="s">
        <v>8945</v>
      </c>
      <c r="E13890" s="125">
        <v>35000</v>
      </c>
      <c r="F13890" s="125"/>
      <c r="G13890" s="125">
        <f t="shared" si="223"/>
        <v>-35000</v>
      </c>
      <c r="H13890" s="704" t="s">
        <v>8764</v>
      </c>
    </row>
    <row r="13891" spans="1:8" ht="15" x14ac:dyDescent="0.2">
      <c r="A13891" s="733">
        <v>44921</v>
      </c>
      <c r="B13891" s="62" t="s">
        <v>8337</v>
      </c>
      <c r="C13891" s="62" t="s">
        <v>391</v>
      </c>
      <c r="D13891" s="182" t="s">
        <v>6696</v>
      </c>
      <c r="E13891" s="125">
        <v>1250</v>
      </c>
      <c r="F13891" s="125"/>
      <c r="G13891" s="125">
        <f t="shared" si="223"/>
        <v>-1250</v>
      </c>
      <c r="H13891" s="704" t="s">
        <v>8764</v>
      </c>
    </row>
    <row r="13892" spans="1:8" ht="15" x14ac:dyDescent="0.2">
      <c r="A13892" s="733">
        <v>44921</v>
      </c>
      <c r="B13892" s="62" t="s">
        <v>8041</v>
      </c>
      <c r="C13892" s="62" t="s">
        <v>391</v>
      </c>
      <c r="D13892" s="182" t="s">
        <v>6696</v>
      </c>
      <c r="E13892" s="125">
        <v>1250</v>
      </c>
      <c r="F13892" s="125"/>
      <c r="G13892" s="125">
        <f t="shared" si="223"/>
        <v>-1250</v>
      </c>
      <c r="H13892" s="704" t="s">
        <v>8764</v>
      </c>
    </row>
    <row r="13893" spans="1:8" ht="15" x14ac:dyDescent="0.2">
      <c r="A13893" s="733">
        <v>44921</v>
      </c>
      <c r="B13893" s="62" t="s">
        <v>8874</v>
      </c>
      <c r="C13893" s="62" t="s">
        <v>5740</v>
      </c>
      <c r="D13893" s="182" t="s">
        <v>8949</v>
      </c>
      <c r="E13893" s="125">
        <v>2000</v>
      </c>
      <c r="F13893" s="125"/>
      <c r="G13893" s="125">
        <f t="shared" si="223"/>
        <v>-2000</v>
      </c>
      <c r="H13893" s="704" t="s">
        <v>8764</v>
      </c>
    </row>
    <row r="13894" spans="1:8" ht="15" x14ac:dyDescent="0.2">
      <c r="A13894" s="733">
        <v>44921</v>
      </c>
      <c r="B13894" s="62" t="s">
        <v>8337</v>
      </c>
      <c r="C13894" s="62" t="s">
        <v>391</v>
      </c>
      <c r="D13894" s="182" t="s">
        <v>7975</v>
      </c>
      <c r="E13894" s="125">
        <v>500</v>
      </c>
      <c r="F13894" s="125"/>
      <c r="G13894" s="125">
        <f t="shared" si="223"/>
        <v>-500</v>
      </c>
      <c r="H13894" s="704" t="s">
        <v>8764</v>
      </c>
    </row>
    <row r="13895" spans="1:8" ht="15" x14ac:dyDescent="0.2">
      <c r="A13895" s="733">
        <v>44921</v>
      </c>
      <c r="B13895" s="62" t="s">
        <v>6503</v>
      </c>
      <c r="C13895" s="62" t="s">
        <v>6444</v>
      </c>
      <c r="D13895" s="182" t="s">
        <v>8438</v>
      </c>
      <c r="E13895" s="125">
        <v>900</v>
      </c>
      <c r="F13895" s="125"/>
      <c r="G13895" s="125">
        <f t="shared" si="223"/>
        <v>-900</v>
      </c>
      <c r="H13895" s="704" t="s">
        <v>8764</v>
      </c>
    </row>
    <row r="13896" spans="1:8" ht="15" x14ac:dyDescent="0.2">
      <c r="A13896" s="733">
        <v>44922</v>
      </c>
      <c r="B13896" s="62" t="s">
        <v>8557</v>
      </c>
      <c r="C13896" s="62" t="s">
        <v>2665</v>
      </c>
      <c r="D13896" s="182" t="s">
        <v>8946</v>
      </c>
      <c r="E13896" s="125">
        <v>20000</v>
      </c>
      <c r="F13896" s="125"/>
      <c r="G13896" s="125">
        <f t="shared" si="223"/>
        <v>-20000</v>
      </c>
      <c r="H13896" s="704" t="s">
        <v>8764</v>
      </c>
    </row>
    <row r="13897" spans="1:8" ht="15" x14ac:dyDescent="0.2">
      <c r="A13897" s="733">
        <v>44922</v>
      </c>
      <c r="B13897" s="62" t="s">
        <v>8655</v>
      </c>
      <c r="C13897" s="62" t="s">
        <v>8761</v>
      </c>
      <c r="D13897" s="182" t="s">
        <v>8947</v>
      </c>
      <c r="E13897" s="125">
        <v>59000</v>
      </c>
      <c r="F13897" s="125"/>
      <c r="G13897" s="125">
        <f t="shared" si="223"/>
        <v>-59000</v>
      </c>
      <c r="H13897" s="704" t="s">
        <v>8764</v>
      </c>
    </row>
    <row r="13898" spans="1:8" ht="15" x14ac:dyDescent="0.2">
      <c r="A13898" s="733">
        <v>44922</v>
      </c>
      <c r="B13898" s="62" t="s">
        <v>8655</v>
      </c>
      <c r="C13898" s="62" t="s">
        <v>8951</v>
      </c>
      <c r="D13898" s="182" t="s">
        <v>8950</v>
      </c>
      <c r="E13898" s="125">
        <v>29000</v>
      </c>
      <c r="F13898" s="125"/>
      <c r="G13898" s="125">
        <f t="shared" si="223"/>
        <v>-29000</v>
      </c>
      <c r="H13898" s="704" t="s">
        <v>8764</v>
      </c>
    </row>
    <row r="13899" spans="1:8" ht="15" x14ac:dyDescent="0.2">
      <c r="A13899" s="733">
        <v>44922</v>
      </c>
      <c r="B13899" s="62" t="s">
        <v>8337</v>
      </c>
      <c r="C13899" s="62" t="s">
        <v>391</v>
      </c>
      <c r="D13899" s="182" t="s">
        <v>8952</v>
      </c>
      <c r="E13899" s="125">
        <v>5000</v>
      </c>
      <c r="F13899" s="125"/>
      <c r="G13899" s="125">
        <f t="shared" si="223"/>
        <v>-5000</v>
      </c>
      <c r="H13899" s="704" t="s">
        <v>8764</v>
      </c>
    </row>
    <row r="13900" spans="1:8" ht="15" x14ac:dyDescent="0.2">
      <c r="A13900" s="733">
        <v>44922</v>
      </c>
      <c r="B13900" s="62" t="s">
        <v>8041</v>
      </c>
      <c r="C13900" s="62" t="s">
        <v>391</v>
      </c>
      <c r="D13900" s="182" t="s">
        <v>8957</v>
      </c>
      <c r="E13900" s="125">
        <v>1350</v>
      </c>
      <c r="F13900" s="125"/>
      <c r="G13900" s="125">
        <f t="shared" si="223"/>
        <v>-1350</v>
      </c>
      <c r="H13900" s="704" t="s">
        <v>8764</v>
      </c>
    </row>
    <row r="13901" spans="1:8" ht="15" x14ac:dyDescent="0.2">
      <c r="A13901" s="733">
        <v>44922</v>
      </c>
      <c r="B13901" s="62" t="s">
        <v>8337</v>
      </c>
      <c r="C13901" s="62" t="s">
        <v>391</v>
      </c>
      <c r="D13901" s="182" t="s">
        <v>8958</v>
      </c>
      <c r="E13901" s="125">
        <v>700</v>
      </c>
      <c r="F13901" s="125"/>
      <c r="G13901" s="125">
        <f t="shared" si="223"/>
        <v>-700</v>
      </c>
      <c r="H13901" s="704" t="s">
        <v>8764</v>
      </c>
    </row>
    <row r="13902" spans="1:8" ht="15" x14ac:dyDescent="0.2">
      <c r="A13902" s="733">
        <v>44922</v>
      </c>
      <c r="B13902" s="62" t="s">
        <v>16</v>
      </c>
      <c r="C13902" s="62" t="s">
        <v>391</v>
      </c>
      <c r="D13902" s="182" t="s">
        <v>8959</v>
      </c>
      <c r="E13902" s="125">
        <v>320</v>
      </c>
      <c r="F13902" s="125"/>
      <c r="G13902" s="125">
        <f t="shared" si="223"/>
        <v>-320</v>
      </c>
      <c r="H13902" s="704" t="s">
        <v>8764</v>
      </c>
    </row>
    <row r="13903" spans="1:8" ht="15" x14ac:dyDescent="0.2">
      <c r="A13903" s="733">
        <v>44923</v>
      </c>
      <c r="B13903" s="62" t="s">
        <v>7553</v>
      </c>
      <c r="C13903" s="62" t="s">
        <v>3144</v>
      </c>
      <c r="D13903" s="182" t="s">
        <v>6940</v>
      </c>
      <c r="E13903" s="125">
        <v>17600</v>
      </c>
      <c r="F13903" s="125"/>
      <c r="G13903" s="125">
        <f t="shared" si="223"/>
        <v>-17600</v>
      </c>
      <c r="H13903" s="704" t="s">
        <v>8764</v>
      </c>
    </row>
    <row r="13904" spans="1:8" ht="15" x14ac:dyDescent="0.2">
      <c r="A13904" s="733">
        <v>44923</v>
      </c>
      <c r="B13904" s="62" t="s">
        <v>8530</v>
      </c>
      <c r="C13904" s="62" t="s">
        <v>391</v>
      </c>
      <c r="D13904" s="182" t="s">
        <v>8960</v>
      </c>
      <c r="E13904" s="125">
        <v>5900</v>
      </c>
      <c r="F13904" s="125"/>
      <c r="G13904" s="125">
        <f t="shared" si="223"/>
        <v>-5900</v>
      </c>
      <c r="H13904" s="704" t="s">
        <v>8764</v>
      </c>
    </row>
    <row r="13905" spans="1:8" ht="15" x14ac:dyDescent="0.2">
      <c r="A13905" s="733">
        <v>44923</v>
      </c>
      <c r="B13905" s="62" t="s">
        <v>16</v>
      </c>
      <c r="C13905" s="62" t="s">
        <v>3842</v>
      </c>
      <c r="D13905" s="182" t="s">
        <v>8710</v>
      </c>
      <c r="E13905" s="125">
        <v>5910</v>
      </c>
      <c r="F13905" s="125"/>
      <c r="G13905" s="125">
        <f t="shared" si="223"/>
        <v>-5910</v>
      </c>
      <c r="H13905" s="704" t="s">
        <v>8764</v>
      </c>
    </row>
    <row r="13906" spans="1:8" ht="15" x14ac:dyDescent="0.2">
      <c r="A13906" s="733">
        <v>44923</v>
      </c>
      <c r="B13906" s="62" t="s">
        <v>8655</v>
      </c>
      <c r="C13906" s="62" t="s">
        <v>5740</v>
      </c>
      <c r="D13906" s="182" t="s">
        <v>8974</v>
      </c>
      <c r="E13906" s="125">
        <v>1800</v>
      </c>
      <c r="F13906" s="125"/>
      <c r="G13906" s="125">
        <f t="shared" si="223"/>
        <v>-1800</v>
      </c>
      <c r="H13906" s="704" t="s">
        <v>8764</v>
      </c>
    </row>
    <row r="13907" spans="1:8" ht="15" x14ac:dyDescent="0.2">
      <c r="A13907" s="733">
        <v>44923</v>
      </c>
      <c r="B13907" s="62" t="s">
        <v>7553</v>
      </c>
      <c r="C13907" s="62" t="s">
        <v>5740</v>
      </c>
      <c r="D13907" s="182" t="s">
        <v>8975</v>
      </c>
      <c r="E13907" s="125">
        <v>500</v>
      </c>
      <c r="F13907" s="125"/>
      <c r="G13907" s="125">
        <f t="shared" si="223"/>
        <v>-500</v>
      </c>
      <c r="H13907" s="704" t="s">
        <v>8764</v>
      </c>
    </row>
    <row r="13908" spans="1:8" ht="15" x14ac:dyDescent="0.2">
      <c r="A13908" s="733">
        <v>44923</v>
      </c>
      <c r="B13908" s="62" t="s">
        <v>8874</v>
      </c>
      <c r="C13908" s="62" t="s">
        <v>5740</v>
      </c>
      <c r="D13908" s="182" t="s">
        <v>8976</v>
      </c>
      <c r="E13908" s="125">
        <v>200</v>
      </c>
      <c r="F13908" s="125"/>
      <c r="G13908" s="125">
        <f t="shared" si="223"/>
        <v>-200</v>
      </c>
      <c r="H13908" s="704" t="s">
        <v>8764</v>
      </c>
    </row>
    <row r="13909" spans="1:8" ht="15" x14ac:dyDescent="0.2">
      <c r="A13909" s="733">
        <v>44923</v>
      </c>
      <c r="B13909" s="62" t="s">
        <v>6503</v>
      </c>
      <c r="C13909" s="62" t="s">
        <v>285</v>
      </c>
      <c r="D13909" s="182" t="s">
        <v>8977</v>
      </c>
      <c r="E13909" s="125">
        <v>200</v>
      </c>
      <c r="F13909" s="125"/>
      <c r="G13909" s="125">
        <f t="shared" si="223"/>
        <v>-200</v>
      </c>
      <c r="H13909" s="704" t="s">
        <v>8764</v>
      </c>
    </row>
    <row r="13910" spans="1:8" ht="15" x14ac:dyDescent="0.2">
      <c r="A13910" s="733">
        <v>44924</v>
      </c>
      <c r="B13910" s="62" t="s">
        <v>7919</v>
      </c>
      <c r="C13910" s="62" t="s">
        <v>391</v>
      </c>
      <c r="D13910" s="182" t="s">
        <v>3990</v>
      </c>
      <c r="E13910" s="125">
        <v>2650</v>
      </c>
      <c r="F13910" s="125"/>
      <c r="G13910" s="125">
        <f t="shared" si="223"/>
        <v>-2650</v>
      </c>
      <c r="H13910" s="704" t="s">
        <v>8764</v>
      </c>
    </row>
    <row r="13911" spans="1:8" ht="15" x14ac:dyDescent="0.2">
      <c r="A13911" s="733">
        <v>44924</v>
      </c>
      <c r="B13911" s="62" t="s">
        <v>8874</v>
      </c>
      <c r="C13911" s="62" t="s">
        <v>391</v>
      </c>
      <c r="D13911" s="182" t="s">
        <v>8875</v>
      </c>
      <c r="E13911" s="125">
        <v>3700</v>
      </c>
      <c r="F13911" s="125"/>
      <c r="G13911" s="125">
        <f t="shared" si="223"/>
        <v>-3700</v>
      </c>
      <c r="H13911" s="704" t="s">
        <v>8764</v>
      </c>
    </row>
    <row r="13912" spans="1:8" ht="24" x14ac:dyDescent="0.2">
      <c r="A13912" s="733">
        <v>44925</v>
      </c>
      <c r="B13912" s="62" t="s">
        <v>8866</v>
      </c>
      <c r="C13912" s="62" t="s">
        <v>6704</v>
      </c>
      <c r="D13912" s="182" t="s">
        <v>8961</v>
      </c>
      <c r="E13912" s="125">
        <v>410600</v>
      </c>
      <c r="F13912" s="125"/>
      <c r="G13912" s="125">
        <f t="shared" si="223"/>
        <v>-410600</v>
      </c>
      <c r="H13912" s="704" t="s">
        <v>8764</v>
      </c>
    </row>
    <row r="13913" spans="1:8" ht="24" x14ac:dyDescent="0.2">
      <c r="A13913" s="733">
        <v>44925</v>
      </c>
      <c r="B13913" s="62" t="s">
        <v>8866</v>
      </c>
      <c r="C13913" s="62" t="s">
        <v>6704</v>
      </c>
      <c r="D13913" s="182" t="s">
        <v>8961</v>
      </c>
      <c r="E13913" s="125">
        <v>370200</v>
      </c>
      <c r="F13913" s="125"/>
      <c r="G13913" s="125">
        <f t="shared" si="223"/>
        <v>-370200</v>
      </c>
      <c r="H13913" s="704" t="s">
        <v>8764</v>
      </c>
    </row>
    <row r="13914" spans="1:8" ht="24" x14ac:dyDescent="0.2">
      <c r="A13914" s="733">
        <v>44925</v>
      </c>
      <c r="B13914" s="62" t="s">
        <v>8557</v>
      </c>
      <c r="C13914" s="62" t="s">
        <v>6704</v>
      </c>
      <c r="D13914" s="182" t="s">
        <v>8961</v>
      </c>
      <c r="E13914" s="125">
        <v>275600</v>
      </c>
      <c r="F13914" s="125"/>
      <c r="G13914" s="125">
        <f t="shared" si="223"/>
        <v>-275600</v>
      </c>
      <c r="H13914" s="704" t="s">
        <v>8764</v>
      </c>
    </row>
    <row r="13915" spans="1:8" ht="15" x14ac:dyDescent="0.2">
      <c r="A13915" s="733">
        <v>44925</v>
      </c>
      <c r="B13915" s="62" t="s">
        <v>16</v>
      </c>
      <c r="C13915" s="62" t="s">
        <v>3842</v>
      </c>
      <c r="D13915" s="182" t="s">
        <v>8710</v>
      </c>
      <c r="E13915" s="125">
        <v>5320</v>
      </c>
      <c r="F13915" s="125"/>
      <c r="G13915" s="125">
        <f t="shared" si="223"/>
        <v>-5320</v>
      </c>
      <c r="H13915" s="704" t="s">
        <v>8764</v>
      </c>
    </row>
    <row r="13916" spans="1:8" ht="15" x14ac:dyDescent="0.2">
      <c r="A13916" s="733">
        <v>44925</v>
      </c>
      <c r="B13916" s="62" t="s">
        <v>25</v>
      </c>
      <c r="C13916" s="62" t="s">
        <v>8148</v>
      </c>
      <c r="D13916" s="182" t="s">
        <v>8617</v>
      </c>
      <c r="E13916" s="125">
        <v>1360</v>
      </c>
      <c r="F13916" s="125"/>
      <c r="G13916" s="125">
        <f t="shared" si="223"/>
        <v>-1360</v>
      </c>
      <c r="H13916" s="704" t="s">
        <v>8764</v>
      </c>
    </row>
    <row r="13917" spans="1:8" ht="15" x14ac:dyDescent="0.2">
      <c r="A13917" s="733">
        <v>44925</v>
      </c>
      <c r="B13917" s="62" t="s">
        <v>16</v>
      </c>
      <c r="C13917" s="62" t="s">
        <v>8148</v>
      </c>
      <c r="D13917" s="182" t="s">
        <v>8617</v>
      </c>
      <c r="E13917" s="125">
        <v>250</v>
      </c>
      <c r="F13917" s="125"/>
      <c r="G13917" s="125">
        <f t="shared" si="223"/>
        <v>-250</v>
      </c>
      <c r="H13917" s="704" t="s">
        <v>8764</v>
      </c>
    </row>
    <row r="13918" spans="1:8" ht="15" x14ac:dyDescent="0.2">
      <c r="A13918" s="733">
        <v>44926</v>
      </c>
      <c r="B13918" s="62" t="s">
        <v>8041</v>
      </c>
      <c r="C13918" s="62" t="s">
        <v>8249</v>
      </c>
      <c r="D13918" s="182" t="s">
        <v>8969</v>
      </c>
      <c r="E13918" s="125">
        <v>15000</v>
      </c>
      <c r="F13918" s="125"/>
      <c r="G13918" s="125">
        <f t="shared" si="223"/>
        <v>-15000</v>
      </c>
      <c r="H13918" s="704" t="s">
        <v>8764</v>
      </c>
    </row>
    <row r="13919" spans="1:8" ht="15" customHeight="1" x14ac:dyDescent="0.2">
      <c r="A13919" s="733">
        <v>44926</v>
      </c>
      <c r="B13919" s="62" t="s">
        <v>8041</v>
      </c>
      <c r="C13919" s="62" t="s">
        <v>8249</v>
      </c>
      <c r="D13919" s="182" t="s">
        <v>8969</v>
      </c>
      <c r="E13919" s="125">
        <v>15000</v>
      </c>
      <c r="F13919" s="125"/>
      <c r="G13919" s="125">
        <f t="shared" si="223"/>
        <v>-15000</v>
      </c>
      <c r="H13919" s="704" t="s">
        <v>8764</v>
      </c>
    </row>
    <row r="13920" spans="1:8" ht="15" customHeight="1" x14ac:dyDescent="0.2">
      <c r="A13920" s="733">
        <v>44926</v>
      </c>
      <c r="B13920" s="62" t="s">
        <v>8866</v>
      </c>
      <c r="C13920" s="62" t="s">
        <v>8500</v>
      </c>
      <c r="D13920" s="182" t="s">
        <v>8970</v>
      </c>
      <c r="E13920" s="125">
        <v>20000</v>
      </c>
      <c r="F13920" s="125"/>
      <c r="G13920" s="125">
        <f t="shared" si="223"/>
        <v>-20000</v>
      </c>
      <c r="H13920" s="704" t="s">
        <v>8764</v>
      </c>
    </row>
    <row r="13921" spans="1:8" ht="15" customHeight="1" x14ac:dyDescent="0.2">
      <c r="A13921" s="733">
        <v>44926</v>
      </c>
      <c r="B13921" s="62" t="s">
        <v>7919</v>
      </c>
      <c r="C13921" s="62" t="s">
        <v>2502</v>
      </c>
      <c r="D13921" s="182" t="s">
        <v>7095</v>
      </c>
      <c r="E13921" s="125">
        <v>25000</v>
      </c>
      <c r="F13921" s="125"/>
      <c r="G13921" s="125">
        <f t="shared" si="223"/>
        <v>-25000</v>
      </c>
      <c r="H13921" s="704" t="s">
        <v>8764</v>
      </c>
    </row>
    <row r="13922" spans="1:8" ht="15" customHeight="1" x14ac:dyDescent="0.2">
      <c r="A13922" s="733">
        <v>44926</v>
      </c>
      <c r="B13922" s="62" t="s">
        <v>6503</v>
      </c>
      <c r="C13922" s="62" t="s">
        <v>2502</v>
      </c>
      <c r="D13922" s="182" t="s">
        <v>7095</v>
      </c>
      <c r="E13922" s="125">
        <v>25000</v>
      </c>
      <c r="F13922" s="125"/>
      <c r="G13922" s="125">
        <f t="shared" si="223"/>
        <v>-25000</v>
      </c>
      <c r="H13922" s="704" t="s">
        <v>8764</v>
      </c>
    </row>
    <row r="13923" spans="1:8" ht="15" x14ac:dyDescent="0.2">
      <c r="A13923" s="733">
        <v>44926</v>
      </c>
      <c r="B13923" s="62" t="s">
        <v>8041</v>
      </c>
      <c r="C13923" s="62" t="s">
        <v>2502</v>
      </c>
      <c r="D13923" s="182" t="s">
        <v>141</v>
      </c>
      <c r="E13923" s="125">
        <v>25000</v>
      </c>
      <c r="F13923" s="125"/>
      <c r="G13923" s="125">
        <f t="shared" si="223"/>
        <v>-25000</v>
      </c>
      <c r="H13923" s="704" t="s">
        <v>8764</v>
      </c>
    </row>
    <row r="13924" spans="1:8" ht="15" customHeight="1" x14ac:dyDescent="0.2">
      <c r="A13924" s="733">
        <v>44926</v>
      </c>
      <c r="B13924" s="62" t="s">
        <v>8655</v>
      </c>
      <c r="C13924" s="62" t="s">
        <v>2502</v>
      </c>
      <c r="D13924" s="182" t="s">
        <v>141</v>
      </c>
      <c r="E13924" s="125">
        <v>25000</v>
      </c>
      <c r="F13924" s="125"/>
      <c r="G13924" s="125">
        <f t="shared" si="223"/>
        <v>-25000</v>
      </c>
      <c r="H13924" s="704" t="s">
        <v>8764</v>
      </c>
    </row>
    <row r="13925" spans="1:8" ht="15" customHeight="1" x14ac:dyDescent="0.2">
      <c r="A13925" s="733">
        <v>44926</v>
      </c>
      <c r="B13925" s="62" t="s">
        <v>25</v>
      </c>
      <c r="C13925" s="62" t="s">
        <v>2502</v>
      </c>
      <c r="D13925" s="182" t="s">
        <v>8607</v>
      </c>
      <c r="E13925" s="125">
        <v>80000</v>
      </c>
      <c r="F13925" s="125"/>
      <c r="G13925" s="125">
        <f t="shared" si="223"/>
        <v>-80000</v>
      </c>
      <c r="H13925" s="704" t="s">
        <v>8764</v>
      </c>
    </row>
    <row r="13926" spans="1:8" ht="15" x14ac:dyDescent="0.2">
      <c r="A13926" s="733">
        <v>44926</v>
      </c>
      <c r="B13926" s="62" t="s">
        <v>16</v>
      </c>
      <c r="C13926" s="62" t="s">
        <v>2502</v>
      </c>
      <c r="D13926" s="182" t="s">
        <v>8608</v>
      </c>
      <c r="E13926" s="125">
        <v>146774.19354838709</v>
      </c>
      <c r="F13926" s="125"/>
      <c r="G13926" s="125">
        <f t="shared" si="223"/>
        <v>-146774.19354838709</v>
      </c>
      <c r="H13926" s="704" t="s">
        <v>8764</v>
      </c>
    </row>
    <row r="13927" spans="1:8" ht="15" x14ac:dyDescent="0.2">
      <c r="A13927" s="733">
        <v>44926</v>
      </c>
      <c r="B13927" s="62" t="s">
        <v>3944</v>
      </c>
      <c r="C13927" s="62" t="s">
        <v>2502</v>
      </c>
      <c r="D13927" s="182" t="s">
        <v>9008</v>
      </c>
      <c r="E13927" s="125">
        <v>104082.66129032258</v>
      </c>
      <c r="F13927" s="125"/>
      <c r="G13927" s="125">
        <f t="shared" si="223"/>
        <v>-104082.66129032258</v>
      </c>
      <c r="H13927" s="704" t="s">
        <v>8764</v>
      </c>
    </row>
    <row r="13928" spans="1:8" ht="15" x14ac:dyDescent="0.2">
      <c r="A13928" s="733">
        <v>44926</v>
      </c>
      <c r="B13928" s="62" t="s">
        <v>3944</v>
      </c>
      <c r="C13928" s="62" t="s">
        <v>2502</v>
      </c>
      <c r="D13928" s="182" t="s">
        <v>9009</v>
      </c>
      <c r="E13928" s="125">
        <v>121274.19354838709</v>
      </c>
      <c r="F13928" s="125"/>
      <c r="G13928" s="125">
        <f t="shared" si="223"/>
        <v>-121274.19354838709</v>
      </c>
      <c r="H13928" s="704" t="s">
        <v>8764</v>
      </c>
    </row>
    <row r="13929" spans="1:8" ht="15" x14ac:dyDescent="0.2">
      <c r="A13929" s="733">
        <v>44926</v>
      </c>
      <c r="B13929" s="62" t="s">
        <v>6503</v>
      </c>
      <c r="C13929" s="62" t="s">
        <v>2502</v>
      </c>
      <c r="D13929" s="182" t="s">
        <v>8425</v>
      </c>
      <c r="E13929" s="125">
        <v>297774.19354838703</v>
      </c>
      <c r="F13929" s="125"/>
      <c r="G13929" s="125">
        <f t="shared" si="223"/>
        <v>-297774.19354838703</v>
      </c>
      <c r="H13929" s="704" t="s">
        <v>8764</v>
      </c>
    </row>
    <row r="13930" spans="1:8" ht="15" x14ac:dyDescent="0.2">
      <c r="A13930" s="733">
        <v>44926</v>
      </c>
      <c r="B13930" s="62" t="s">
        <v>37</v>
      </c>
      <c r="C13930" s="62" t="s">
        <v>2502</v>
      </c>
      <c r="D13930" s="182" t="s">
        <v>8426</v>
      </c>
      <c r="E13930" s="125">
        <v>149830.6451612903</v>
      </c>
      <c r="F13930" s="125"/>
      <c r="G13930" s="125">
        <f t="shared" si="223"/>
        <v>-149830.6451612903</v>
      </c>
      <c r="H13930" s="704" t="s">
        <v>8764</v>
      </c>
    </row>
    <row r="13931" spans="1:8" ht="15" x14ac:dyDescent="0.2">
      <c r="A13931" s="733">
        <v>44926</v>
      </c>
      <c r="B13931" s="62" t="s">
        <v>2932</v>
      </c>
      <c r="C13931" s="62" t="s">
        <v>2502</v>
      </c>
      <c r="D13931" s="182" t="s">
        <v>8427</v>
      </c>
      <c r="E13931" s="125">
        <v>124062.90322580645</v>
      </c>
      <c r="F13931" s="125"/>
      <c r="G13931" s="125">
        <f t="shared" si="223"/>
        <v>-124062.90322580645</v>
      </c>
      <c r="H13931" s="704" t="s">
        <v>8764</v>
      </c>
    </row>
    <row r="13932" spans="1:8" ht="15" x14ac:dyDescent="0.2">
      <c r="A13932" s="733">
        <v>44926</v>
      </c>
      <c r="B13932" s="62" t="s">
        <v>7919</v>
      </c>
      <c r="C13932" s="62" t="s">
        <v>2502</v>
      </c>
      <c r="D13932" s="182" t="s">
        <v>8820</v>
      </c>
      <c r="E13932" s="125">
        <v>70000</v>
      </c>
      <c r="F13932" s="125"/>
      <c r="G13932" s="125">
        <f t="shared" si="223"/>
        <v>-70000</v>
      </c>
      <c r="H13932" s="704" t="s">
        <v>8764</v>
      </c>
    </row>
    <row r="13933" spans="1:8" ht="15" x14ac:dyDescent="0.2">
      <c r="A13933" s="733">
        <v>44926</v>
      </c>
      <c r="B13933" s="62" t="s">
        <v>8041</v>
      </c>
      <c r="C13933" s="62" t="s">
        <v>2502</v>
      </c>
      <c r="D13933" s="182" t="s">
        <v>8820</v>
      </c>
      <c r="E13933" s="125">
        <v>70000</v>
      </c>
      <c r="F13933" s="125"/>
      <c r="G13933" s="125">
        <f t="shared" si="223"/>
        <v>-70000</v>
      </c>
      <c r="H13933" s="704" t="s">
        <v>8764</v>
      </c>
    </row>
    <row r="13934" spans="1:8" ht="15" x14ac:dyDescent="0.2">
      <c r="A13934" s="733">
        <v>44926</v>
      </c>
      <c r="B13934" s="62" t="s">
        <v>8866</v>
      </c>
      <c r="C13934" s="62" t="s">
        <v>2502</v>
      </c>
      <c r="D13934" s="182" t="s">
        <v>8820</v>
      </c>
      <c r="E13934" s="125">
        <v>31137</v>
      </c>
      <c r="F13934" s="125"/>
      <c r="G13934" s="125">
        <f t="shared" si="223"/>
        <v>-31137</v>
      </c>
      <c r="H13934" s="704" t="s">
        <v>8764</v>
      </c>
    </row>
    <row r="13935" spans="1:8" ht="15" x14ac:dyDescent="0.2">
      <c r="A13935" s="733">
        <v>44926</v>
      </c>
      <c r="B13935" s="62" t="s">
        <v>8337</v>
      </c>
      <c r="C13935" s="62" t="s">
        <v>2502</v>
      </c>
      <c r="D13935" s="182" t="s">
        <v>8820</v>
      </c>
      <c r="E13935" s="125">
        <v>70000</v>
      </c>
      <c r="F13935" s="125"/>
      <c r="G13935" s="125">
        <f t="shared" si="223"/>
        <v>-70000</v>
      </c>
      <c r="H13935" s="704" t="s">
        <v>8764</v>
      </c>
    </row>
    <row r="13936" spans="1:8" ht="15" x14ac:dyDescent="0.2">
      <c r="A13936" s="733">
        <v>44926</v>
      </c>
      <c r="B13936" s="62" t="s">
        <v>5810</v>
      </c>
      <c r="C13936" s="62" t="s">
        <v>2502</v>
      </c>
      <c r="D13936" s="182" t="s">
        <v>8428</v>
      </c>
      <c r="E13936" s="125">
        <v>28000</v>
      </c>
      <c r="F13936" s="125"/>
      <c r="G13936" s="125">
        <f t="shared" si="223"/>
        <v>-28000</v>
      </c>
      <c r="H13936" s="704" t="s">
        <v>8764</v>
      </c>
    </row>
    <row r="13937" spans="1:8" ht="15" x14ac:dyDescent="0.2">
      <c r="A13937" s="733">
        <v>44926</v>
      </c>
      <c r="B13937" s="62" t="s">
        <v>11</v>
      </c>
      <c r="C13937" s="62" t="s">
        <v>2502</v>
      </c>
      <c r="D13937" s="182" t="s">
        <v>9010</v>
      </c>
      <c r="E13937" s="125">
        <v>5000</v>
      </c>
      <c r="F13937" s="125"/>
      <c r="G13937" s="125">
        <f t="shared" si="223"/>
        <v>-5000</v>
      </c>
      <c r="H13937" s="704" t="s">
        <v>8764</v>
      </c>
    </row>
    <row r="13938" spans="1:8" ht="15" x14ac:dyDescent="0.2">
      <c r="A13938" s="732">
        <v>44896</v>
      </c>
      <c r="B13938" s="173" t="s">
        <v>8041</v>
      </c>
      <c r="C13938" s="173" t="s">
        <v>8790</v>
      </c>
      <c r="D13938" s="227" t="s">
        <v>8791</v>
      </c>
      <c r="E13938" s="235">
        <v>250000</v>
      </c>
      <c r="F13938" s="235"/>
      <c r="G13938" s="235">
        <f t="shared" si="223"/>
        <v>-250000</v>
      </c>
      <c r="H13938" s="708" t="s">
        <v>8764</v>
      </c>
    </row>
    <row r="13939" spans="1:8" ht="15" x14ac:dyDescent="0.2">
      <c r="A13939" s="732">
        <v>44896</v>
      </c>
      <c r="B13939" s="173" t="s">
        <v>8041</v>
      </c>
      <c r="C13939" s="173" t="s">
        <v>8790</v>
      </c>
      <c r="D13939" s="227" t="s">
        <v>8792</v>
      </c>
      <c r="E13939" s="235">
        <v>250000</v>
      </c>
      <c r="F13939" s="235"/>
      <c r="G13939" s="235">
        <f t="shared" ref="G13939:G14002" si="224">F13939-E13939</f>
        <v>-250000</v>
      </c>
      <c r="H13939" s="708" t="s">
        <v>8764</v>
      </c>
    </row>
    <row r="13940" spans="1:8" ht="15" x14ac:dyDescent="0.2">
      <c r="A13940" s="732">
        <v>44900</v>
      </c>
      <c r="B13940" s="173" t="s">
        <v>8655</v>
      </c>
      <c r="C13940" s="173" t="s">
        <v>1508</v>
      </c>
      <c r="D13940" s="227" t="s">
        <v>8817</v>
      </c>
      <c r="E13940" s="235">
        <v>200000</v>
      </c>
      <c r="F13940" s="235"/>
      <c r="G13940" s="235">
        <f t="shared" si="224"/>
        <v>-200000</v>
      </c>
      <c r="H13940" s="708" t="s">
        <v>8764</v>
      </c>
    </row>
    <row r="13941" spans="1:8" ht="15" x14ac:dyDescent="0.2">
      <c r="A13941" s="732">
        <v>44902</v>
      </c>
      <c r="B13941" s="173" t="s">
        <v>8337</v>
      </c>
      <c r="C13941" s="173" t="s">
        <v>704</v>
      </c>
      <c r="D13941" s="227" t="s">
        <v>8821</v>
      </c>
      <c r="E13941" s="235">
        <v>50000</v>
      </c>
      <c r="F13941" s="235"/>
      <c r="G13941" s="235">
        <f t="shared" si="224"/>
        <v>-50000</v>
      </c>
      <c r="H13941" s="708" t="s">
        <v>8764</v>
      </c>
    </row>
    <row r="13942" spans="1:8" ht="24" x14ac:dyDescent="0.2">
      <c r="A13942" s="732">
        <v>44902</v>
      </c>
      <c r="B13942" s="173" t="s">
        <v>1399</v>
      </c>
      <c r="C13942" s="173" t="s">
        <v>1062</v>
      </c>
      <c r="D13942" s="227" t="s">
        <v>8823</v>
      </c>
      <c r="E13942" s="235">
        <v>5940</v>
      </c>
      <c r="F13942" s="235"/>
      <c r="G13942" s="235">
        <f t="shared" si="224"/>
        <v>-5940</v>
      </c>
      <c r="H13942" s="708" t="s">
        <v>8764</v>
      </c>
    </row>
    <row r="13943" spans="1:8" ht="24" x14ac:dyDescent="0.2">
      <c r="A13943" s="732">
        <v>44902</v>
      </c>
      <c r="B13943" s="173" t="s">
        <v>8337</v>
      </c>
      <c r="C13943" s="173" t="s">
        <v>1062</v>
      </c>
      <c r="D13943" s="227" t="s">
        <v>8823</v>
      </c>
      <c r="E13943" s="235">
        <v>39210</v>
      </c>
      <c r="F13943" s="235"/>
      <c r="G13943" s="235">
        <f t="shared" si="224"/>
        <v>-39210</v>
      </c>
      <c r="H13943" s="708" t="s">
        <v>8764</v>
      </c>
    </row>
    <row r="13944" spans="1:8" ht="24" x14ac:dyDescent="0.2">
      <c r="A13944" s="732">
        <v>44902</v>
      </c>
      <c r="B13944" s="173" t="s">
        <v>8557</v>
      </c>
      <c r="C13944" s="173" t="s">
        <v>1062</v>
      </c>
      <c r="D13944" s="227" t="s">
        <v>8823</v>
      </c>
      <c r="E13944" s="235">
        <v>18450</v>
      </c>
      <c r="F13944" s="235"/>
      <c r="G13944" s="235">
        <f t="shared" si="224"/>
        <v>-18450</v>
      </c>
      <c r="H13944" s="708" t="s">
        <v>8764</v>
      </c>
    </row>
    <row r="13945" spans="1:8" ht="24" x14ac:dyDescent="0.2">
      <c r="A13945" s="732">
        <v>44902</v>
      </c>
      <c r="B13945" s="173" t="s">
        <v>8655</v>
      </c>
      <c r="C13945" s="173" t="s">
        <v>1062</v>
      </c>
      <c r="D13945" s="227" t="s">
        <v>8823</v>
      </c>
      <c r="E13945" s="235">
        <v>80000</v>
      </c>
      <c r="F13945" s="235"/>
      <c r="G13945" s="235">
        <f t="shared" si="224"/>
        <v>-80000</v>
      </c>
      <c r="H13945" s="708" t="s">
        <v>8764</v>
      </c>
    </row>
    <row r="13946" spans="1:8" ht="15" x14ac:dyDescent="0.2">
      <c r="A13946" s="732">
        <v>44903</v>
      </c>
      <c r="B13946" s="173" t="s">
        <v>8557</v>
      </c>
      <c r="C13946" s="173" t="s">
        <v>8500</v>
      </c>
      <c r="D13946" s="227" t="s">
        <v>8824</v>
      </c>
      <c r="E13946" s="235">
        <v>50000</v>
      </c>
      <c r="F13946" s="235"/>
      <c r="G13946" s="235">
        <f t="shared" si="224"/>
        <v>-50000</v>
      </c>
      <c r="H13946" s="708" t="s">
        <v>8764</v>
      </c>
    </row>
    <row r="13947" spans="1:8" ht="15" x14ac:dyDescent="0.2">
      <c r="A13947" s="732">
        <v>44903</v>
      </c>
      <c r="B13947" s="173" t="s">
        <v>8826</v>
      </c>
      <c r="C13947" s="173" t="s">
        <v>3002</v>
      </c>
      <c r="D13947" s="227" t="s">
        <v>8825</v>
      </c>
      <c r="E13947" s="235">
        <v>65000</v>
      </c>
      <c r="F13947" s="235"/>
      <c r="G13947" s="235">
        <f t="shared" si="224"/>
        <v>-65000</v>
      </c>
      <c r="H13947" s="708" t="s">
        <v>8764</v>
      </c>
    </row>
    <row r="13948" spans="1:8" ht="15" x14ac:dyDescent="0.2">
      <c r="A13948" s="732">
        <v>44903</v>
      </c>
      <c r="B13948" s="173" t="s">
        <v>3945</v>
      </c>
      <c r="C13948" s="173" t="s">
        <v>3002</v>
      </c>
      <c r="D13948" s="227" t="s">
        <v>8825</v>
      </c>
      <c r="E13948" s="235">
        <v>30152</v>
      </c>
      <c r="F13948" s="235"/>
      <c r="G13948" s="235">
        <f t="shared" si="224"/>
        <v>-30152</v>
      </c>
      <c r="H13948" s="708" t="s">
        <v>8764</v>
      </c>
    </row>
    <row r="13949" spans="1:8" ht="15" x14ac:dyDescent="0.2">
      <c r="A13949" s="732">
        <v>44903</v>
      </c>
      <c r="B13949" s="173" t="s">
        <v>3944</v>
      </c>
      <c r="C13949" s="173" t="s">
        <v>3002</v>
      </c>
      <c r="D13949" s="227" t="s">
        <v>8825</v>
      </c>
      <c r="E13949" s="235">
        <v>32760</v>
      </c>
      <c r="F13949" s="235"/>
      <c r="G13949" s="235">
        <f t="shared" si="224"/>
        <v>-32760</v>
      </c>
      <c r="H13949" s="708" t="s">
        <v>8764</v>
      </c>
    </row>
    <row r="13950" spans="1:8" ht="15" x14ac:dyDescent="0.2">
      <c r="A13950" s="732">
        <v>44903</v>
      </c>
      <c r="B13950" s="173" t="s">
        <v>37</v>
      </c>
      <c r="C13950" s="173" t="s">
        <v>3002</v>
      </c>
      <c r="D13950" s="227" t="s">
        <v>8825</v>
      </c>
      <c r="E13950" s="235">
        <v>15560</v>
      </c>
      <c r="F13950" s="235"/>
      <c r="G13950" s="235">
        <f t="shared" si="224"/>
        <v>-15560</v>
      </c>
      <c r="H13950" s="708" t="s">
        <v>8764</v>
      </c>
    </row>
    <row r="13951" spans="1:8" ht="24" x14ac:dyDescent="0.2">
      <c r="A13951" s="732">
        <v>44904</v>
      </c>
      <c r="B13951" s="173" t="s">
        <v>8655</v>
      </c>
      <c r="C13951" s="173" t="s">
        <v>8392</v>
      </c>
      <c r="D13951" s="227" t="s">
        <v>8833</v>
      </c>
      <c r="E13951" s="235">
        <v>468530</v>
      </c>
      <c r="F13951" s="235"/>
      <c r="G13951" s="235">
        <f t="shared" si="224"/>
        <v>-468530</v>
      </c>
      <c r="H13951" s="708" t="s">
        <v>8764</v>
      </c>
    </row>
    <row r="13952" spans="1:8" ht="15" x14ac:dyDescent="0.2">
      <c r="A13952" s="732">
        <v>44907</v>
      </c>
      <c r="B13952" s="173" t="s">
        <v>3945</v>
      </c>
      <c r="C13952" s="173" t="s">
        <v>7269</v>
      </c>
      <c r="D13952" s="227" t="s">
        <v>8847</v>
      </c>
      <c r="E13952" s="235">
        <v>150000</v>
      </c>
      <c r="F13952" s="235"/>
      <c r="G13952" s="235">
        <f t="shared" si="224"/>
        <v>-150000</v>
      </c>
      <c r="H13952" s="708" t="s">
        <v>8764</v>
      </c>
    </row>
    <row r="13953" spans="1:8" ht="15" x14ac:dyDescent="0.2">
      <c r="A13953" s="732">
        <v>44909</v>
      </c>
      <c r="B13953" s="173" t="s">
        <v>8041</v>
      </c>
      <c r="C13953" s="173" t="s">
        <v>8500</v>
      </c>
      <c r="D13953" s="227" t="s">
        <v>8865</v>
      </c>
      <c r="E13953" s="235">
        <v>8000</v>
      </c>
      <c r="F13953" s="235"/>
      <c r="G13953" s="235">
        <f t="shared" si="224"/>
        <v>-8000</v>
      </c>
      <c r="H13953" s="708" t="s">
        <v>8764</v>
      </c>
    </row>
    <row r="13954" spans="1:8" ht="15" x14ac:dyDescent="0.2">
      <c r="A13954" s="732">
        <v>44909</v>
      </c>
      <c r="B13954" s="173" t="s">
        <v>8337</v>
      </c>
      <c r="C13954" s="173" t="s">
        <v>8500</v>
      </c>
      <c r="D13954" s="227" t="s">
        <v>8865</v>
      </c>
      <c r="E13954" s="235">
        <v>9600</v>
      </c>
      <c r="F13954" s="235"/>
      <c r="G13954" s="235">
        <f t="shared" si="224"/>
        <v>-9600</v>
      </c>
      <c r="H13954" s="708" t="s">
        <v>8764</v>
      </c>
    </row>
    <row r="13955" spans="1:8" ht="15" x14ac:dyDescent="0.2">
      <c r="A13955" s="732">
        <v>44909</v>
      </c>
      <c r="B13955" s="173" t="s">
        <v>8866</v>
      </c>
      <c r="C13955" s="173" t="s">
        <v>8500</v>
      </c>
      <c r="D13955" s="227" t="s">
        <v>8865</v>
      </c>
      <c r="E13955" s="235">
        <f>50000-E13954-E13953</f>
        <v>32400</v>
      </c>
      <c r="F13955" s="235"/>
      <c r="G13955" s="235">
        <f t="shared" si="224"/>
        <v>-32400</v>
      </c>
      <c r="H13955" s="708" t="s">
        <v>8764</v>
      </c>
    </row>
    <row r="13956" spans="1:8" ht="24" x14ac:dyDescent="0.2">
      <c r="A13956" s="732">
        <v>44910</v>
      </c>
      <c r="B13956" s="173" t="s">
        <v>8337</v>
      </c>
      <c r="C13956" s="173" t="s">
        <v>1062</v>
      </c>
      <c r="D13956" s="227" t="s">
        <v>8868</v>
      </c>
      <c r="E13956" s="235">
        <v>100000</v>
      </c>
      <c r="F13956" s="235"/>
      <c r="G13956" s="235">
        <f t="shared" si="224"/>
        <v>-100000</v>
      </c>
      <c r="H13956" s="708" t="s">
        <v>8764</v>
      </c>
    </row>
    <row r="13957" spans="1:8" ht="24" x14ac:dyDescent="0.2">
      <c r="A13957" s="732">
        <v>44910</v>
      </c>
      <c r="B13957" s="173" t="s">
        <v>7919</v>
      </c>
      <c r="C13957" s="550" t="s">
        <v>1390</v>
      </c>
      <c r="D13957" s="739" t="s">
        <v>8869</v>
      </c>
      <c r="E13957" s="551">
        <v>67349</v>
      </c>
      <c r="F13957" s="235"/>
      <c r="G13957" s="235">
        <f t="shared" si="224"/>
        <v>-67349</v>
      </c>
      <c r="H13957" s="708" t="s">
        <v>8764</v>
      </c>
    </row>
    <row r="13958" spans="1:8" ht="24" x14ac:dyDescent="0.2">
      <c r="A13958" s="732">
        <v>44910</v>
      </c>
      <c r="B13958" s="173" t="s">
        <v>6503</v>
      </c>
      <c r="C13958" s="550" t="s">
        <v>1390</v>
      </c>
      <c r="D13958" s="739" t="s">
        <v>8869</v>
      </c>
      <c r="E13958" s="551">
        <v>9328</v>
      </c>
      <c r="F13958" s="235"/>
      <c r="G13958" s="235">
        <f t="shared" si="224"/>
        <v>-9328</v>
      </c>
      <c r="H13958" s="708" t="s">
        <v>8764</v>
      </c>
    </row>
    <row r="13959" spans="1:8" ht="24" x14ac:dyDescent="0.2">
      <c r="A13959" s="732">
        <v>44910</v>
      </c>
      <c r="B13959" s="173" t="s">
        <v>7065</v>
      </c>
      <c r="C13959" s="550" t="s">
        <v>1390</v>
      </c>
      <c r="D13959" s="739" t="s">
        <v>8869</v>
      </c>
      <c r="E13959" s="551">
        <v>247</v>
      </c>
      <c r="F13959" s="235"/>
      <c r="G13959" s="235">
        <f t="shared" si="224"/>
        <v>-247</v>
      </c>
      <c r="H13959" s="708" t="s">
        <v>8764</v>
      </c>
    </row>
    <row r="13960" spans="1:8" ht="24" x14ac:dyDescent="0.2">
      <c r="A13960" s="732">
        <v>44910</v>
      </c>
      <c r="B13960" s="173" t="s">
        <v>1399</v>
      </c>
      <c r="C13960" s="550" t="s">
        <v>1390</v>
      </c>
      <c r="D13960" s="739" t="s">
        <v>8869</v>
      </c>
      <c r="E13960" s="551">
        <v>23076</v>
      </c>
      <c r="F13960" s="235"/>
      <c r="G13960" s="235">
        <f t="shared" si="224"/>
        <v>-23076</v>
      </c>
      <c r="H13960" s="708" t="s">
        <v>8764</v>
      </c>
    </row>
    <row r="13961" spans="1:8" ht="24" x14ac:dyDescent="0.2">
      <c r="A13961" s="732">
        <v>44910</v>
      </c>
      <c r="B13961" s="173" t="s">
        <v>7919</v>
      </c>
      <c r="C13961" s="173" t="s">
        <v>8205</v>
      </c>
      <c r="D13961" s="227" t="s">
        <v>8868</v>
      </c>
      <c r="E13961" s="235">
        <v>250000</v>
      </c>
      <c r="F13961" s="235"/>
      <c r="G13961" s="235">
        <f t="shared" si="224"/>
        <v>-250000</v>
      </c>
      <c r="H13961" s="708" t="s">
        <v>8764</v>
      </c>
    </row>
    <row r="13962" spans="1:8" ht="24" x14ac:dyDescent="0.2">
      <c r="A13962" s="732">
        <v>44910</v>
      </c>
      <c r="B13962" s="173" t="s">
        <v>8041</v>
      </c>
      <c r="C13962" s="173" t="s">
        <v>7465</v>
      </c>
      <c r="D13962" s="227" t="s">
        <v>8868</v>
      </c>
      <c r="E13962" s="235">
        <v>300000</v>
      </c>
      <c r="F13962" s="235"/>
      <c r="G13962" s="235">
        <f t="shared" si="224"/>
        <v>-300000</v>
      </c>
      <c r="H13962" s="708" t="s">
        <v>8764</v>
      </c>
    </row>
    <row r="13963" spans="1:8" ht="24" x14ac:dyDescent="0.2">
      <c r="A13963" s="732">
        <v>44910</v>
      </c>
      <c r="B13963" s="173" t="s">
        <v>8041</v>
      </c>
      <c r="C13963" s="173" t="s">
        <v>7465</v>
      </c>
      <c r="D13963" s="227" t="s">
        <v>8868</v>
      </c>
      <c r="E13963" s="235">
        <v>300000</v>
      </c>
      <c r="F13963" s="235"/>
      <c r="G13963" s="235">
        <f t="shared" si="224"/>
        <v>-300000</v>
      </c>
      <c r="H13963" s="708" t="s">
        <v>8764</v>
      </c>
    </row>
    <row r="13964" spans="1:8" ht="24" x14ac:dyDescent="0.2">
      <c r="A13964" s="732">
        <v>44911</v>
      </c>
      <c r="B13964" s="173" t="s">
        <v>8655</v>
      </c>
      <c r="C13964" s="173" t="s">
        <v>317</v>
      </c>
      <c r="D13964" s="227" t="s">
        <v>8868</v>
      </c>
      <c r="E13964" s="235">
        <v>210000</v>
      </c>
      <c r="F13964" s="235"/>
      <c r="G13964" s="235">
        <f t="shared" si="224"/>
        <v>-210000</v>
      </c>
      <c r="H13964" s="708" t="s">
        <v>8764</v>
      </c>
    </row>
    <row r="13965" spans="1:8" ht="15" customHeight="1" x14ac:dyDescent="0.2">
      <c r="A13965" s="732">
        <v>44911</v>
      </c>
      <c r="B13965" s="173" t="s">
        <v>8655</v>
      </c>
      <c r="C13965" s="173" t="s">
        <v>7221</v>
      </c>
      <c r="D13965" s="227" t="s">
        <v>9329</v>
      </c>
      <c r="E13965" s="235">
        <v>216700</v>
      </c>
      <c r="F13965" s="235"/>
      <c r="G13965" s="235">
        <f t="shared" si="224"/>
        <v>-216700</v>
      </c>
      <c r="H13965" s="708" t="s">
        <v>8764</v>
      </c>
    </row>
    <row r="13966" spans="1:8" ht="15" customHeight="1" x14ac:dyDescent="0.2">
      <c r="A13966" s="732">
        <v>44914</v>
      </c>
      <c r="B13966" s="173" t="s">
        <v>8041</v>
      </c>
      <c r="C13966" s="173" t="s">
        <v>430</v>
      </c>
      <c r="D13966" s="227" t="s">
        <v>8892</v>
      </c>
      <c r="E13966" s="235">
        <v>80000</v>
      </c>
      <c r="F13966" s="235"/>
      <c r="G13966" s="235">
        <f t="shared" si="224"/>
        <v>-80000</v>
      </c>
      <c r="H13966" s="708" t="s">
        <v>8764</v>
      </c>
    </row>
    <row r="13967" spans="1:8" ht="15" customHeight="1" x14ac:dyDescent="0.2">
      <c r="A13967" s="732">
        <v>44914</v>
      </c>
      <c r="B13967" s="173" t="s">
        <v>1399</v>
      </c>
      <c r="C13967" s="550" t="s">
        <v>7925</v>
      </c>
      <c r="D13967" s="739" t="s">
        <v>8893</v>
      </c>
      <c r="E13967" s="551">
        <v>14000</v>
      </c>
      <c r="F13967" s="235"/>
      <c r="G13967" s="235">
        <f t="shared" si="224"/>
        <v>-14000</v>
      </c>
      <c r="H13967" s="708" t="s">
        <v>8764</v>
      </c>
    </row>
    <row r="13968" spans="1:8" ht="15" customHeight="1" x14ac:dyDescent="0.2">
      <c r="A13968" s="732">
        <v>44914</v>
      </c>
      <c r="B13968" s="173" t="s">
        <v>8537</v>
      </c>
      <c r="C13968" s="550" t="s">
        <v>7925</v>
      </c>
      <c r="D13968" s="739" t="s">
        <v>8893</v>
      </c>
      <c r="E13968" s="551">
        <v>11000</v>
      </c>
      <c r="F13968" s="235"/>
      <c r="G13968" s="235">
        <f t="shared" si="224"/>
        <v>-11000</v>
      </c>
      <c r="H13968" s="708" t="s">
        <v>8764</v>
      </c>
    </row>
    <row r="13969" spans="1:8" ht="15" customHeight="1" x14ac:dyDescent="0.2">
      <c r="A13969" s="732">
        <v>44914</v>
      </c>
      <c r="B13969" s="173" t="s">
        <v>8041</v>
      </c>
      <c r="C13969" s="550" t="s">
        <v>7925</v>
      </c>
      <c r="D13969" s="739" t="s">
        <v>8893</v>
      </c>
      <c r="E13969" s="551">
        <v>25000</v>
      </c>
      <c r="F13969" s="235"/>
      <c r="G13969" s="235">
        <f t="shared" si="224"/>
        <v>-25000</v>
      </c>
      <c r="H13969" s="708" t="s">
        <v>8764</v>
      </c>
    </row>
    <row r="13970" spans="1:8" ht="15" customHeight="1" x14ac:dyDescent="0.2">
      <c r="A13970" s="732">
        <v>44914</v>
      </c>
      <c r="B13970" s="173" t="s">
        <v>8655</v>
      </c>
      <c r="C13970" s="669" t="s">
        <v>8249</v>
      </c>
      <c r="D13970" s="906" t="s">
        <v>8896</v>
      </c>
      <c r="E13970" s="671">
        <v>30000</v>
      </c>
      <c r="F13970" s="235"/>
      <c r="G13970" s="235">
        <f t="shared" si="224"/>
        <v>-30000</v>
      </c>
      <c r="H13970" s="708" t="s">
        <v>8764</v>
      </c>
    </row>
    <row r="13971" spans="1:8" ht="15" customHeight="1" x14ac:dyDescent="0.2">
      <c r="A13971" s="732">
        <v>44914</v>
      </c>
      <c r="B13971" s="173" t="s">
        <v>8041</v>
      </c>
      <c r="C13971" s="669" t="s">
        <v>8249</v>
      </c>
      <c r="D13971" s="906" t="s">
        <v>8895</v>
      </c>
      <c r="E13971" s="671">
        <v>20000</v>
      </c>
      <c r="F13971" s="235"/>
      <c r="G13971" s="235">
        <f t="shared" si="224"/>
        <v>-20000</v>
      </c>
      <c r="H13971" s="708" t="s">
        <v>8764</v>
      </c>
    </row>
    <row r="13972" spans="1:8" ht="15" customHeight="1" x14ac:dyDescent="0.2">
      <c r="A13972" s="732">
        <v>44914</v>
      </c>
      <c r="B13972" s="173" t="s">
        <v>8655</v>
      </c>
      <c r="C13972" s="173" t="s">
        <v>8085</v>
      </c>
      <c r="D13972" s="227" t="s">
        <v>8897</v>
      </c>
      <c r="E13972" s="235">
        <v>48000</v>
      </c>
      <c r="F13972" s="235"/>
      <c r="G13972" s="235">
        <f t="shared" si="224"/>
        <v>-48000</v>
      </c>
      <c r="H13972" s="708" t="s">
        <v>8764</v>
      </c>
    </row>
    <row r="13973" spans="1:8" ht="24" customHeight="1" x14ac:dyDescent="0.2">
      <c r="A13973" s="732">
        <v>44915</v>
      </c>
      <c r="B13973" s="173" t="s">
        <v>8557</v>
      </c>
      <c r="C13973" s="173" t="s">
        <v>8898</v>
      </c>
      <c r="D13973" s="227" t="s">
        <v>8868</v>
      </c>
      <c r="E13973" s="235">
        <v>400000</v>
      </c>
      <c r="F13973" s="235"/>
      <c r="G13973" s="235">
        <f t="shared" si="224"/>
        <v>-400000</v>
      </c>
      <c r="H13973" s="708" t="s">
        <v>8764</v>
      </c>
    </row>
    <row r="13974" spans="1:8" ht="24" customHeight="1" x14ac:dyDescent="0.2">
      <c r="A13974" s="732">
        <v>44921</v>
      </c>
      <c r="B13974" s="173" t="s">
        <v>8337</v>
      </c>
      <c r="C13974" s="173" t="s">
        <v>8790</v>
      </c>
      <c r="D13974" s="227" t="s">
        <v>8939</v>
      </c>
      <c r="E13974" s="235">
        <v>970000</v>
      </c>
      <c r="F13974" s="235"/>
      <c r="G13974" s="235">
        <f t="shared" si="224"/>
        <v>-970000</v>
      </c>
      <c r="H13974" s="708" t="s">
        <v>8764</v>
      </c>
    </row>
    <row r="13975" spans="1:8" ht="15" customHeight="1" x14ac:dyDescent="0.2">
      <c r="A13975" s="732">
        <v>44921</v>
      </c>
      <c r="B13975" s="173" t="s">
        <v>8866</v>
      </c>
      <c r="C13975" s="173" t="s">
        <v>7221</v>
      </c>
      <c r="D13975" s="227" t="s">
        <v>8940</v>
      </c>
      <c r="E13975" s="235">
        <v>190000</v>
      </c>
      <c r="F13975" s="235"/>
      <c r="G13975" s="235">
        <f t="shared" si="224"/>
        <v>-190000</v>
      </c>
      <c r="H13975" s="708" t="s">
        <v>8764</v>
      </c>
    </row>
    <row r="13976" spans="1:8" ht="15" x14ac:dyDescent="0.2">
      <c r="A13976" s="732">
        <v>44923</v>
      </c>
      <c r="B13976" s="173" t="s">
        <v>8655</v>
      </c>
      <c r="C13976" s="173" t="s">
        <v>8249</v>
      </c>
      <c r="D13976" s="227" t="s">
        <v>8953</v>
      </c>
      <c r="E13976" s="235">
        <v>35000</v>
      </c>
      <c r="F13976" s="235"/>
      <c r="G13976" s="235">
        <f t="shared" si="224"/>
        <v>-35000</v>
      </c>
      <c r="H13976" s="708" t="s">
        <v>8764</v>
      </c>
    </row>
    <row r="13977" spans="1:8" ht="15" x14ac:dyDescent="0.2">
      <c r="A13977" s="732">
        <v>44924</v>
      </c>
      <c r="B13977" s="173" t="s">
        <v>8041</v>
      </c>
      <c r="C13977" s="173" t="s">
        <v>7465</v>
      </c>
      <c r="D13977" s="227" t="s">
        <v>8954</v>
      </c>
      <c r="E13977" s="235">
        <v>333000</v>
      </c>
      <c r="F13977" s="235"/>
      <c r="G13977" s="235">
        <f t="shared" si="224"/>
        <v>-333000</v>
      </c>
      <c r="H13977" s="708" t="s">
        <v>8764</v>
      </c>
    </row>
    <row r="13978" spans="1:8" ht="15" x14ac:dyDescent="0.2">
      <c r="A13978" s="732">
        <v>44924</v>
      </c>
      <c r="B13978" s="173" t="s">
        <v>8041</v>
      </c>
      <c r="C13978" s="173" t="s">
        <v>7465</v>
      </c>
      <c r="D13978" s="227" t="s">
        <v>8955</v>
      </c>
      <c r="E13978" s="235">
        <v>333000</v>
      </c>
      <c r="F13978" s="235"/>
      <c r="G13978" s="235">
        <f t="shared" si="224"/>
        <v>-333000</v>
      </c>
      <c r="H13978" s="708" t="s">
        <v>8764</v>
      </c>
    </row>
    <row r="13979" spans="1:8" ht="15" x14ac:dyDescent="0.2">
      <c r="A13979" s="732">
        <v>44924</v>
      </c>
      <c r="B13979" s="173" t="s">
        <v>8041</v>
      </c>
      <c r="C13979" s="173" t="s">
        <v>7465</v>
      </c>
      <c r="D13979" s="227" t="s">
        <v>8956</v>
      </c>
      <c r="E13979" s="235">
        <v>334000</v>
      </c>
      <c r="F13979" s="235"/>
      <c r="G13979" s="235">
        <f t="shared" si="224"/>
        <v>-334000</v>
      </c>
      <c r="H13979" s="708" t="s">
        <v>8764</v>
      </c>
    </row>
    <row r="13980" spans="1:8" ht="15" x14ac:dyDescent="0.2">
      <c r="A13980" s="732">
        <v>44925</v>
      </c>
      <c r="B13980" s="173" t="s">
        <v>8337</v>
      </c>
      <c r="C13980" s="173" t="s">
        <v>8706</v>
      </c>
      <c r="D13980" s="227" t="s">
        <v>8979</v>
      </c>
      <c r="E13980" s="235">
        <v>100000</v>
      </c>
      <c r="F13980" s="235"/>
      <c r="G13980" s="235">
        <f t="shared" si="224"/>
        <v>-100000</v>
      </c>
      <c r="H13980" s="708" t="s">
        <v>8764</v>
      </c>
    </row>
    <row r="13981" spans="1:8" ht="15" x14ac:dyDescent="0.2">
      <c r="A13981" s="729">
        <v>44896</v>
      </c>
      <c r="B13981" s="93" t="s">
        <v>7919</v>
      </c>
      <c r="C13981" s="93" t="s">
        <v>558</v>
      </c>
      <c r="D13981" s="801" t="s">
        <v>8765</v>
      </c>
      <c r="E13981" s="175"/>
      <c r="F13981" s="175">
        <v>3000000</v>
      </c>
      <c r="G13981" s="175">
        <f t="shared" si="224"/>
        <v>3000000</v>
      </c>
      <c r="H13981" s="701" t="s">
        <v>8764</v>
      </c>
    </row>
    <row r="13982" spans="1:8" ht="15" x14ac:dyDescent="0.2">
      <c r="A13982" s="729">
        <v>44896</v>
      </c>
      <c r="B13982" s="93" t="s">
        <v>7919</v>
      </c>
      <c r="C13982" s="93" t="s">
        <v>558</v>
      </c>
      <c r="D13982" s="800" t="s">
        <v>8541</v>
      </c>
      <c r="E13982" s="175">
        <v>30000</v>
      </c>
      <c r="F13982" s="175"/>
      <c r="G13982" s="175">
        <f t="shared" si="224"/>
        <v>-30000</v>
      </c>
      <c r="H13982" s="701" t="s">
        <v>8764</v>
      </c>
    </row>
    <row r="13983" spans="1:8" ht="15" x14ac:dyDescent="0.2">
      <c r="A13983" s="729">
        <v>44897</v>
      </c>
      <c r="B13983" s="90" t="s">
        <v>7655</v>
      </c>
      <c r="C13983" s="93" t="s">
        <v>558</v>
      </c>
      <c r="D13983" s="800" t="s">
        <v>5720</v>
      </c>
      <c r="E13983" s="91"/>
      <c r="F13983" s="91">
        <v>971088</v>
      </c>
      <c r="G13983" s="91">
        <f t="shared" si="224"/>
        <v>971088</v>
      </c>
      <c r="H13983" s="701" t="s">
        <v>8764</v>
      </c>
    </row>
    <row r="13984" spans="1:8" ht="15" x14ac:dyDescent="0.2">
      <c r="A13984" s="729">
        <v>44898</v>
      </c>
      <c r="B13984" s="90" t="s">
        <v>37</v>
      </c>
      <c r="C13984" s="93" t="s">
        <v>558</v>
      </c>
      <c r="D13984" s="800" t="s">
        <v>9440</v>
      </c>
      <c r="E13984" s="91"/>
      <c r="F13984" s="91">
        <v>188568</v>
      </c>
      <c r="G13984" s="91">
        <f t="shared" si="224"/>
        <v>188568</v>
      </c>
      <c r="H13984" s="701" t="s">
        <v>8764</v>
      </c>
    </row>
    <row r="13985" spans="1:8" s="681" customFormat="1" ht="15" customHeight="1" x14ac:dyDescent="0.25">
      <c r="A13985" s="729">
        <v>44902</v>
      </c>
      <c r="B13985" s="93" t="s">
        <v>6951</v>
      </c>
      <c r="C13985" s="93" t="s">
        <v>558</v>
      </c>
      <c r="D13985" s="891" t="s">
        <v>8818</v>
      </c>
      <c r="E13985" s="175"/>
      <c r="F13985" s="175">
        <v>33950</v>
      </c>
      <c r="G13985" s="175">
        <f t="shared" si="224"/>
        <v>33950</v>
      </c>
      <c r="H13985" s="701" t="s">
        <v>8764</v>
      </c>
    </row>
    <row r="13986" spans="1:8" ht="15" x14ac:dyDescent="0.2">
      <c r="A13986" s="729">
        <v>44902</v>
      </c>
      <c r="B13986" s="90" t="s">
        <v>8530</v>
      </c>
      <c r="C13986" s="90" t="s">
        <v>558</v>
      </c>
      <c r="D13986" s="800" t="s">
        <v>8819</v>
      </c>
      <c r="E13986" s="91"/>
      <c r="F13986" s="91">
        <v>200000</v>
      </c>
      <c r="G13986" s="175">
        <f t="shared" si="224"/>
        <v>200000</v>
      </c>
      <c r="H13986" s="701" t="s">
        <v>8764</v>
      </c>
    </row>
    <row r="13987" spans="1:8" s="681" customFormat="1" ht="36" customHeight="1" x14ac:dyDescent="0.25">
      <c r="A13987" s="729">
        <v>44907</v>
      </c>
      <c r="B13987" s="93" t="s">
        <v>8826</v>
      </c>
      <c r="C13987" s="93" t="s">
        <v>558</v>
      </c>
      <c r="D13987" s="801" t="s">
        <v>8841</v>
      </c>
      <c r="E13987" s="175"/>
      <c r="F13987" s="175">
        <v>619375</v>
      </c>
      <c r="G13987" s="175">
        <f t="shared" si="224"/>
        <v>619375</v>
      </c>
      <c r="H13987" s="701" t="s">
        <v>8764</v>
      </c>
    </row>
    <row r="13988" spans="1:8" s="681" customFormat="1" ht="15" customHeight="1" x14ac:dyDescent="0.25">
      <c r="A13988" s="729">
        <v>44907</v>
      </c>
      <c r="B13988" s="93" t="s">
        <v>8826</v>
      </c>
      <c r="C13988" s="93" t="s">
        <v>8850</v>
      </c>
      <c r="D13988" s="801" t="s">
        <v>8851</v>
      </c>
      <c r="E13988" s="175">
        <v>254375</v>
      </c>
      <c r="F13988" s="175"/>
      <c r="G13988" s="175">
        <f t="shared" si="224"/>
        <v>-254375</v>
      </c>
      <c r="H13988" s="701" t="s">
        <v>8764</v>
      </c>
    </row>
    <row r="13989" spans="1:8" s="681" customFormat="1" ht="24" customHeight="1" x14ac:dyDescent="0.25">
      <c r="A13989" s="729">
        <v>44907</v>
      </c>
      <c r="B13989" s="93" t="s">
        <v>8826</v>
      </c>
      <c r="C13989" s="93" t="s">
        <v>8850</v>
      </c>
      <c r="D13989" s="801" t="s">
        <v>8880</v>
      </c>
      <c r="E13989" s="175">
        <v>300000</v>
      </c>
      <c r="F13989" s="175"/>
      <c r="G13989" s="175">
        <f t="shared" si="224"/>
        <v>-300000</v>
      </c>
      <c r="H13989" s="701" t="s">
        <v>8764</v>
      </c>
    </row>
    <row r="13990" spans="1:8" s="681" customFormat="1" ht="15" customHeight="1" x14ac:dyDescent="0.25">
      <c r="A13990" s="729">
        <v>44907</v>
      </c>
      <c r="B13990" s="93" t="s">
        <v>8826</v>
      </c>
      <c r="C13990" s="93" t="s">
        <v>558</v>
      </c>
      <c r="D13990" s="801" t="s">
        <v>8881</v>
      </c>
      <c r="E13990" s="175">
        <v>65000</v>
      </c>
      <c r="F13990" s="175"/>
      <c r="G13990" s="175">
        <f t="shared" si="224"/>
        <v>-65000</v>
      </c>
      <c r="H13990" s="701" t="s">
        <v>8764</v>
      </c>
    </row>
    <row r="13991" spans="1:8" ht="15" customHeight="1" x14ac:dyDescent="0.2">
      <c r="A13991" s="729">
        <v>44907</v>
      </c>
      <c r="B13991" s="90" t="s">
        <v>8075</v>
      </c>
      <c r="C13991" s="93" t="s">
        <v>558</v>
      </c>
      <c r="D13991" s="800" t="s">
        <v>8842</v>
      </c>
      <c r="E13991" s="175"/>
      <c r="F13991" s="91">
        <v>591121</v>
      </c>
      <c r="G13991" s="91">
        <f t="shared" si="224"/>
        <v>591121</v>
      </c>
      <c r="H13991" s="701" t="s">
        <v>8764</v>
      </c>
    </row>
    <row r="13992" spans="1:8" s="681" customFormat="1" ht="24" customHeight="1" x14ac:dyDescent="0.25">
      <c r="A13992" s="729">
        <v>44911</v>
      </c>
      <c r="B13992" s="93" t="s">
        <v>8889</v>
      </c>
      <c r="C13992" s="93" t="s">
        <v>558</v>
      </c>
      <c r="D13992" s="801" t="s">
        <v>8890</v>
      </c>
      <c r="E13992" s="175"/>
      <c r="F13992" s="175">
        <v>39014</v>
      </c>
      <c r="G13992" s="175">
        <f t="shared" si="224"/>
        <v>39014</v>
      </c>
      <c r="H13992" s="701" t="s">
        <v>8764</v>
      </c>
    </row>
    <row r="13993" spans="1:8" s="681" customFormat="1" ht="15" customHeight="1" x14ac:dyDescent="0.25">
      <c r="A13993" s="729">
        <v>44911</v>
      </c>
      <c r="B13993" s="93" t="s">
        <v>8889</v>
      </c>
      <c r="C13993" s="93" t="s">
        <v>8850</v>
      </c>
      <c r="D13993" s="801" t="s">
        <v>8903</v>
      </c>
      <c r="E13993" s="175">
        <v>30380</v>
      </c>
      <c r="F13993" s="175"/>
      <c r="G13993" s="175">
        <f t="shared" si="224"/>
        <v>-30380</v>
      </c>
      <c r="H13993" s="701" t="s">
        <v>8764</v>
      </c>
    </row>
    <row r="13994" spans="1:8" ht="15" customHeight="1" x14ac:dyDescent="0.2">
      <c r="A13994" s="729">
        <v>44914</v>
      </c>
      <c r="B13994" s="93" t="s">
        <v>8655</v>
      </c>
      <c r="C13994" s="93" t="s">
        <v>558</v>
      </c>
      <c r="D13994" s="801" t="s">
        <v>8891</v>
      </c>
      <c r="E13994" s="175"/>
      <c r="F13994" s="175">
        <v>4650000</v>
      </c>
      <c r="G13994" s="175">
        <f t="shared" si="224"/>
        <v>4650000</v>
      </c>
      <c r="H13994" s="701" t="s">
        <v>8764</v>
      </c>
    </row>
    <row r="13995" spans="1:8" ht="15" customHeight="1" x14ac:dyDescent="0.2">
      <c r="A13995" s="729">
        <v>44914</v>
      </c>
      <c r="B13995" s="93" t="s">
        <v>8655</v>
      </c>
      <c r="C13995" s="93" t="s">
        <v>558</v>
      </c>
      <c r="D13995" s="801" t="s">
        <v>8891</v>
      </c>
      <c r="E13995" s="175"/>
      <c r="F13995" s="175">
        <v>3779172</v>
      </c>
      <c r="G13995" s="175">
        <f t="shared" si="224"/>
        <v>3779172</v>
      </c>
      <c r="H13995" s="701" t="s">
        <v>8764</v>
      </c>
    </row>
    <row r="13996" spans="1:8" ht="15" customHeight="1" x14ac:dyDescent="0.2">
      <c r="A13996" s="729">
        <v>44914</v>
      </c>
      <c r="B13996" s="93" t="s">
        <v>14</v>
      </c>
      <c r="C13996" s="93" t="s">
        <v>558</v>
      </c>
      <c r="D13996" s="801" t="s">
        <v>558</v>
      </c>
      <c r="E13996" s="175"/>
      <c r="F13996" s="175">
        <v>50000</v>
      </c>
      <c r="G13996" s="175">
        <f t="shared" si="224"/>
        <v>50000</v>
      </c>
      <c r="H13996" s="701" t="s">
        <v>8764</v>
      </c>
    </row>
    <row r="13997" spans="1:8" ht="15" customHeight="1" x14ac:dyDescent="0.2">
      <c r="A13997" s="729">
        <v>44915</v>
      </c>
      <c r="B13997" s="90" t="s">
        <v>8866</v>
      </c>
      <c r="C13997" s="93" t="s">
        <v>558</v>
      </c>
      <c r="D13997" s="801" t="s">
        <v>8904</v>
      </c>
      <c r="E13997" s="175"/>
      <c r="F13997" s="91">
        <v>1200000</v>
      </c>
      <c r="G13997" s="91">
        <f t="shared" si="224"/>
        <v>1200000</v>
      </c>
      <c r="H13997" s="701" t="s">
        <v>8764</v>
      </c>
    </row>
    <row r="13998" spans="1:8" ht="15" customHeight="1" x14ac:dyDescent="0.2">
      <c r="A13998" s="729">
        <v>44915</v>
      </c>
      <c r="B13998" s="90" t="s">
        <v>8866</v>
      </c>
      <c r="C13998" s="93" t="s">
        <v>558</v>
      </c>
      <c r="D13998" s="800" t="s">
        <v>8541</v>
      </c>
      <c r="E13998" s="175">
        <v>1436</v>
      </c>
      <c r="F13998" s="175"/>
      <c r="G13998" s="175">
        <f t="shared" si="224"/>
        <v>-1436</v>
      </c>
      <c r="H13998" s="701" t="s">
        <v>8764</v>
      </c>
    </row>
    <row r="13999" spans="1:8" ht="15" customHeight="1" x14ac:dyDescent="0.2">
      <c r="A13999" s="729">
        <v>44921</v>
      </c>
      <c r="B13999" s="90" t="s">
        <v>3945</v>
      </c>
      <c r="C13999" s="174" t="s">
        <v>558</v>
      </c>
      <c r="D13999" s="891" t="s">
        <v>8936</v>
      </c>
      <c r="E13999" s="700"/>
      <c r="F13999" s="91">
        <v>310329</v>
      </c>
      <c r="G13999" s="91">
        <f t="shared" si="224"/>
        <v>310329</v>
      </c>
      <c r="H13999" s="701" t="s">
        <v>8764</v>
      </c>
    </row>
    <row r="14000" spans="1:8" ht="15" customHeight="1" x14ac:dyDescent="0.2">
      <c r="A14000" s="729">
        <v>44926</v>
      </c>
      <c r="B14000" s="90" t="s">
        <v>8041</v>
      </c>
      <c r="C14000" s="174" t="s">
        <v>558</v>
      </c>
      <c r="D14000" s="800" t="s">
        <v>8968</v>
      </c>
      <c r="E14000" s="700"/>
      <c r="F14000" s="91">
        <v>3500000</v>
      </c>
      <c r="G14000" s="91">
        <f t="shared" si="224"/>
        <v>3500000</v>
      </c>
      <c r="H14000" s="701" t="s">
        <v>8764</v>
      </c>
    </row>
    <row r="14001" spans="1:8" ht="15" customHeight="1" x14ac:dyDescent="0.2">
      <c r="A14001" s="729">
        <v>44926</v>
      </c>
      <c r="B14001" s="90" t="s">
        <v>8041</v>
      </c>
      <c r="C14001" s="93" t="s">
        <v>558</v>
      </c>
      <c r="D14001" s="800" t="s">
        <v>8541</v>
      </c>
      <c r="E14001" s="175">
        <v>25000</v>
      </c>
      <c r="F14001" s="175"/>
      <c r="G14001" s="175">
        <f t="shared" si="224"/>
        <v>-25000</v>
      </c>
      <c r="H14001" s="701" t="s">
        <v>8764</v>
      </c>
    </row>
    <row r="14002" spans="1:8" ht="15" customHeight="1" x14ac:dyDescent="0.2">
      <c r="A14002" s="733">
        <v>44927</v>
      </c>
      <c r="B14002" s="62" t="s">
        <v>8874</v>
      </c>
      <c r="C14002" s="62" t="s">
        <v>2502</v>
      </c>
      <c r="D14002" s="182" t="s">
        <v>7095</v>
      </c>
      <c r="E14002" s="125">
        <v>25000</v>
      </c>
      <c r="F14002" s="125"/>
      <c r="G14002" s="125">
        <f t="shared" si="224"/>
        <v>-25000</v>
      </c>
      <c r="H14002" s="704" t="s">
        <v>8971</v>
      </c>
    </row>
    <row r="14003" spans="1:8" ht="15" customHeight="1" x14ac:dyDescent="0.2">
      <c r="A14003" s="733">
        <v>44927</v>
      </c>
      <c r="B14003" s="62" t="s">
        <v>8866</v>
      </c>
      <c r="C14003" s="62" t="s">
        <v>2502</v>
      </c>
      <c r="D14003" s="182" t="s">
        <v>7095</v>
      </c>
      <c r="E14003" s="125">
        <v>25000</v>
      </c>
      <c r="F14003" s="125"/>
      <c r="G14003" s="125">
        <f t="shared" ref="G14003:G14066" si="225">F14003-E14003</f>
        <v>-25000</v>
      </c>
      <c r="H14003" s="704" t="s">
        <v>8971</v>
      </c>
    </row>
    <row r="14004" spans="1:8" ht="15" customHeight="1" x14ac:dyDescent="0.2">
      <c r="A14004" s="733">
        <v>44927</v>
      </c>
      <c r="B14004" s="62" t="s">
        <v>6503</v>
      </c>
      <c r="C14004" s="62" t="s">
        <v>2502</v>
      </c>
      <c r="D14004" s="182" t="s">
        <v>141</v>
      </c>
      <c r="E14004" s="125">
        <v>25000</v>
      </c>
      <c r="F14004" s="125"/>
      <c r="G14004" s="125">
        <f t="shared" si="225"/>
        <v>-25000</v>
      </c>
      <c r="H14004" s="704" t="s">
        <v>8971</v>
      </c>
    </row>
    <row r="14005" spans="1:8" ht="15" customHeight="1" x14ac:dyDescent="0.2">
      <c r="A14005" s="733">
        <v>44927</v>
      </c>
      <c r="B14005" s="62" t="s">
        <v>8655</v>
      </c>
      <c r="C14005" s="62" t="s">
        <v>2502</v>
      </c>
      <c r="D14005" s="182" t="s">
        <v>141</v>
      </c>
      <c r="E14005" s="125">
        <v>25000</v>
      </c>
      <c r="F14005" s="125"/>
      <c r="G14005" s="125">
        <f t="shared" si="225"/>
        <v>-25000</v>
      </c>
      <c r="H14005" s="704" t="s">
        <v>8971</v>
      </c>
    </row>
    <row r="14006" spans="1:8" ht="15" customHeight="1" x14ac:dyDescent="0.2">
      <c r="A14006" s="733">
        <v>44927</v>
      </c>
      <c r="B14006" s="62" t="s">
        <v>25</v>
      </c>
      <c r="C14006" s="62" t="s">
        <v>2502</v>
      </c>
      <c r="D14006" s="182" t="s">
        <v>8607</v>
      </c>
      <c r="E14006" s="125">
        <v>80000</v>
      </c>
      <c r="F14006" s="125"/>
      <c r="G14006" s="125">
        <f t="shared" si="225"/>
        <v>-80000</v>
      </c>
      <c r="H14006" s="704" t="s">
        <v>8971</v>
      </c>
    </row>
    <row r="14007" spans="1:8" ht="15" customHeight="1" x14ac:dyDescent="0.2">
      <c r="A14007" s="733">
        <v>44927</v>
      </c>
      <c r="B14007" s="62" t="s">
        <v>16</v>
      </c>
      <c r="C14007" s="62" t="s">
        <v>2502</v>
      </c>
      <c r="D14007" s="182" t="s">
        <v>8608</v>
      </c>
      <c r="E14007" s="125">
        <v>149774.19354838709</v>
      </c>
      <c r="F14007" s="125"/>
      <c r="G14007" s="125">
        <f t="shared" si="225"/>
        <v>-149774.19354838709</v>
      </c>
      <c r="H14007" s="704" t="s">
        <v>8971</v>
      </c>
    </row>
    <row r="14008" spans="1:8" ht="15" customHeight="1" x14ac:dyDescent="0.2">
      <c r="A14008" s="733">
        <v>44927</v>
      </c>
      <c r="B14008" s="62" t="s">
        <v>3944</v>
      </c>
      <c r="C14008" s="62" t="s">
        <v>2502</v>
      </c>
      <c r="D14008" s="182" t="s">
        <v>9008</v>
      </c>
      <c r="E14008" s="125">
        <v>95453.629032258061</v>
      </c>
      <c r="F14008" s="125"/>
      <c r="G14008" s="125">
        <f t="shared" si="225"/>
        <v>-95453.629032258061</v>
      </c>
      <c r="H14008" s="704" t="s">
        <v>8971</v>
      </c>
    </row>
    <row r="14009" spans="1:8" ht="15" customHeight="1" x14ac:dyDescent="0.2">
      <c r="A14009" s="733">
        <v>44927</v>
      </c>
      <c r="B14009" s="62" t="s">
        <v>3944</v>
      </c>
      <c r="C14009" s="62" t="s">
        <v>2502</v>
      </c>
      <c r="D14009" s="182" t="s">
        <v>9009</v>
      </c>
      <c r="E14009" s="125">
        <v>121883.06451612903</v>
      </c>
      <c r="F14009" s="125"/>
      <c r="G14009" s="125">
        <f t="shared" si="225"/>
        <v>-121883.06451612903</v>
      </c>
      <c r="H14009" s="704" t="s">
        <v>8971</v>
      </c>
    </row>
    <row r="14010" spans="1:8" ht="15" customHeight="1" x14ac:dyDescent="0.2">
      <c r="A14010" s="733">
        <v>44927</v>
      </c>
      <c r="B14010" s="62" t="s">
        <v>6503</v>
      </c>
      <c r="C14010" s="62" t="s">
        <v>2502</v>
      </c>
      <c r="D14010" s="182" t="s">
        <v>8425</v>
      </c>
      <c r="E14010" s="125">
        <v>290443.54838709679</v>
      </c>
      <c r="F14010" s="125"/>
      <c r="G14010" s="125">
        <f t="shared" si="225"/>
        <v>-290443.54838709679</v>
      </c>
      <c r="H14010" s="704" t="s">
        <v>8971</v>
      </c>
    </row>
    <row r="14011" spans="1:8" ht="15" customHeight="1" x14ac:dyDescent="0.2">
      <c r="A14011" s="733">
        <v>44927</v>
      </c>
      <c r="B14011" s="62" t="s">
        <v>37</v>
      </c>
      <c r="C14011" s="62" t="s">
        <v>2502</v>
      </c>
      <c r="D14011" s="182" t="s">
        <v>8426</v>
      </c>
      <c r="E14011" s="125">
        <v>150850.80645161291</v>
      </c>
      <c r="F14011" s="125"/>
      <c r="G14011" s="125">
        <f t="shared" si="225"/>
        <v>-150850.80645161291</v>
      </c>
      <c r="H14011" s="704" t="s">
        <v>8971</v>
      </c>
    </row>
    <row r="14012" spans="1:8" ht="15" customHeight="1" x14ac:dyDescent="0.2">
      <c r="A14012" s="733">
        <v>44927</v>
      </c>
      <c r="B14012" s="62" t="s">
        <v>2932</v>
      </c>
      <c r="C14012" s="62" t="s">
        <v>2502</v>
      </c>
      <c r="D14012" s="182" t="s">
        <v>8427</v>
      </c>
      <c r="E14012" s="125">
        <v>121269.35483870968</v>
      </c>
      <c r="F14012" s="125"/>
      <c r="G14012" s="125">
        <f t="shared" si="225"/>
        <v>-121269.35483870968</v>
      </c>
      <c r="H14012" s="704" t="s">
        <v>8971</v>
      </c>
    </row>
    <row r="14013" spans="1:8" ht="15" customHeight="1" x14ac:dyDescent="0.2">
      <c r="A14013" s="733">
        <v>44927</v>
      </c>
      <c r="B14013" s="62" t="s">
        <v>7919</v>
      </c>
      <c r="C14013" s="62" t="s">
        <v>2502</v>
      </c>
      <c r="D14013" s="182" t="s">
        <v>8820</v>
      </c>
      <c r="E14013" s="125">
        <v>35177</v>
      </c>
      <c r="F14013" s="125"/>
      <c r="G14013" s="125">
        <f t="shared" si="225"/>
        <v>-35177</v>
      </c>
      <c r="H14013" s="704" t="s">
        <v>8971</v>
      </c>
    </row>
    <row r="14014" spans="1:8" ht="15" customHeight="1" x14ac:dyDescent="0.2">
      <c r="A14014" s="733">
        <v>44927</v>
      </c>
      <c r="B14014" s="62" t="s">
        <v>8874</v>
      </c>
      <c r="C14014" s="62" t="s">
        <v>2502</v>
      </c>
      <c r="D14014" s="182" t="s">
        <v>8820</v>
      </c>
      <c r="E14014" s="125">
        <v>90000</v>
      </c>
      <c r="F14014" s="125"/>
      <c r="G14014" s="125">
        <f t="shared" si="225"/>
        <v>-90000</v>
      </c>
      <c r="H14014" s="704" t="s">
        <v>8971</v>
      </c>
    </row>
    <row r="14015" spans="1:8" ht="15" customHeight="1" x14ac:dyDescent="0.2">
      <c r="A14015" s="733">
        <v>44927</v>
      </c>
      <c r="B14015" s="62" t="s">
        <v>8041</v>
      </c>
      <c r="C14015" s="62" t="s">
        <v>2502</v>
      </c>
      <c r="D14015" s="182" t="s">
        <v>8820</v>
      </c>
      <c r="E14015" s="125">
        <v>50000</v>
      </c>
      <c r="F14015" s="125"/>
      <c r="G14015" s="125">
        <f t="shared" si="225"/>
        <v>-50000</v>
      </c>
      <c r="H14015" s="704" t="s">
        <v>8971</v>
      </c>
    </row>
    <row r="14016" spans="1:8" ht="15" customHeight="1" x14ac:dyDescent="0.2">
      <c r="A14016" s="733">
        <v>44927</v>
      </c>
      <c r="B14016" s="62" t="s">
        <v>8866</v>
      </c>
      <c r="C14016" s="62" t="s">
        <v>2502</v>
      </c>
      <c r="D14016" s="182" t="s">
        <v>8820</v>
      </c>
      <c r="E14016" s="125">
        <v>40000</v>
      </c>
      <c r="F14016" s="125"/>
      <c r="G14016" s="125">
        <f t="shared" si="225"/>
        <v>-40000</v>
      </c>
      <c r="H14016" s="704" t="s">
        <v>8971</v>
      </c>
    </row>
    <row r="14017" spans="1:8" ht="15" customHeight="1" x14ac:dyDescent="0.2">
      <c r="A14017" s="733">
        <v>44927</v>
      </c>
      <c r="B14017" s="62" t="s">
        <v>8337</v>
      </c>
      <c r="C14017" s="62" t="s">
        <v>2502</v>
      </c>
      <c r="D14017" s="182" t="s">
        <v>8820</v>
      </c>
      <c r="E14017" s="125">
        <v>50000</v>
      </c>
      <c r="F14017" s="125"/>
      <c r="G14017" s="125">
        <f t="shared" si="225"/>
        <v>-50000</v>
      </c>
      <c r="H14017" s="704" t="s">
        <v>8971</v>
      </c>
    </row>
    <row r="14018" spans="1:8" ht="15" x14ac:dyDescent="0.2">
      <c r="A14018" s="733">
        <v>44927</v>
      </c>
      <c r="B14018" s="62" t="s">
        <v>5810</v>
      </c>
      <c r="C14018" s="62" t="s">
        <v>2502</v>
      </c>
      <c r="D14018" s="182" t="s">
        <v>8428</v>
      </c>
      <c r="E14018" s="125">
        <v>28000</v>
      </c>
      <c r="F14018" s="125"/>
      <c r="G14018" s="125">
        <f t="shared" si="225"/>
        <v>-28000</v>
      </c>
      <c r="H14018" s="704" t="s">
        <v>8971</v>
      </c>
    </row>
    <row r="14019" spans="1:8" ht="15" x14ac:dyDescent="0.2">
      <c r="A14019" s="733">
        <v>44927</v>
      </c>
      <c r="B14019" s="62" t="s">
        <v>11</v>
      </c>
      <c r="C14019" s="62" t="s">
        <v>2502</v>
      </c>
      <c r="D14019" s="182" t="s">
        <v>9010</v>
      </c>
      <c r="E14019" s="125">
        <v>5000</v>
      </c>
      <c r="F14019" s="125"/>
      <c r="G14019" s="125">
        <f t="shared" si="225"/>
        <v>-5000</v>
      </c>
      <c r="H14019" s="704" t="s">
        <v>8971</v>
      </c>
    </row>
    <row r="14020" spans="1:8" ht="15" x14ac:dyDescent="0.2">
      <c r="A14020" s="733">
        <v>44928</v>
      </c>
      <c r="B14020" s="62" t="s">
        <v>8337</v>
      </c>
      <c r="C14020" s="62" t="s">
        <v>3144</v>
      </c>
      <c r="D14020" s="182" t="s">
        <v>8972</v>
      </c>
      <c r="E14020" s="125">
        <v>4000</v>
      </c>
      <c r="F14020" s="125"/>
      <c r="G14020" s="125">
        <f t="shared" si="225"/>
        <v>-4000</v>
      </c>
      <c r="H14020" s="704" t="s">
        <v>8971</v>
      </c>
    </row>
    <row r="14021" spans="1:8" ht="15" x14ac:dyDescent="0.2">
      <c r="A14021" s="733">
        <v>44928</v>
      </c>
      <c r="B14021" s="40" t="s">
        <v>8655</v>
      </c>
      <c r="C14021" s="62" t="s">
        <v>3144</v>
      </c>
      <c r="D14021" s="107" t="s">
        <v>8973</v>
      </c>
      <c r="E14021" s="41">
        <v>10000</v>
      </c>
      <c r="G14021" s="125">
        <f t="shared" si="225"/>
        <v>-10000</v>
      </c>
      <c r="H14021" s="704" t="s">
        <v>8971</v>
      </c>
    </row>
    <row r="14022" spans="1:8" ht="15" x14ac:dyDescent="0.2">
      <c r="A14022" s="733">
        <v>44928</v>
      </c>
      <c r="B14022" s="40" t="s">
        <v>7919</v>
      </c>
      <c r="C14022" s="40" t="s">
        <v>391</v>
      </c>
      <c r="D14022" s="107" t="s">
        <v>6334</v>
      </c>
      <c r="E14022" s="41">
        <v>1000</v>
      </c>
      <c r="G14022" s="125">
        <f t="shared" si="225"/>
        <v>-1000</v>
      </c>
      <c r="H14022" s="704" t="s">
        <v>8971</v>
      </c>
    </row>
    <row r="14023" spans="1:8" ht="15" x14ac:dyDescent="0.2">
      <c r="A14023" s="733">
        <v>44928</v>
      </c>
      <c r="B14023" s="40" t="s">
        <v>8655</v>
      </c>
      <c r="C14023" s="40" t="s">
        <v>5740</v>
      </c>
      <c r="D14023" s="107" t="s">
        <v>8978</v>
      </c>
      <c r="E14023" s="41">
        <v>1500</v>
      </c>
      <c r="G14023" s="125">
        <f t="shared" si="225"/>
        <v>-1500</v>
      </c>
      <c r="H14023" s="704" t="s">
        <v>8971</v>
      </c>
    </row>
    <row r="14024" spans="1:8" ht="15" x14ac:dyDescent="0.2">
      <c r="A14024" s="733">
        <v>44928</v>
      </c>
      <c r="B14024" s="40" t="s">
        <v>8337</v>
      </c>
      <c r="C14024" s="40" t="s">
        <v>3144</v>
      </c>
      <c r="D14024" s="107" t="s">
        <v>6949</v>
      </c>
      <c r="E14024" s="41">
        <v>25000</v>
      </c>
      <c r="G14024" s="125">
        <f t="shared" si="225"/>
        <v>-25000</v>
      </c>
      <c r="H14024" s="704" t="s">
        <v>8971</v>
      </c>
    </row>
    <row r="14025" spans="1:8" ht="15" x14ac:dyDescent="0.2">
      <c r="A14025" s="733">
        <v>44928</v>
      </c>
      <c r="B14025" s="40" t="s">
        <v>2932</v>
      </c>
      <c r="C14025" s="40" t="s">
        <v>3144</v>
      </c>
      <c r="D14025" s="107" t="s">
        <v>5754</v>
      </c>
      <c r="E14025" s="41">
        <v>3960</v>
      </c>
      <c r="G14025" s="125">
        <f t="shared" si="225"/>
        <v>-3960</v>
      </c>
      <c r="H14025" s="704" t="s">
        <v>8971</v>
      </c>
    </row>
    <row r="14026" spans="1:8" ht="15" x14ac:dyDescent="0.2">
      <c r="A14026" s="733">
        <v>44928</v>
      </c>
      <c r="B14026" s="40" t="s">
        <v>2932</v>
      </c>
      <c r="C14026" s="40" t="s">
        <v>3144</v>
      </c>
      <c r="D14026" s="107" t="s">
        <v>6485</v>
      </c>
      <c r="E14026" s="41">
        <v>1670</v>
      </c>
      <c r="G14026" s="125">
        <f t="shared" si="225"/>
        <v>-1670</v>
      </c>
      <c r="H14026" s="704" t="s">
        <v>8971</v>
      </c>
    </row>
    <row r="14027" spans="1:8" ht="15" x14ac:dyDescent="0.2">
      <c r="A14027" s="733">
        <v>44931</v>
      </c>
      <c r="B14027" s="40" t="s">
        <v>7553</v>
      </c>
      <c r="C14027" s="40" t="s">
        <v>3144</v>
      </c>
      <c r="D14027" s="107" t="s">
        <v>9000</v>
      </c>
      <c r="E14027" s="41">
        <v>122500</v>
      </c>
      <c r="G14027" s="125">
        <f t="shared" si="225"/>
        <v>-122500</v>
      </c>
      <c r="H14027" s="704" t="s">
        <v>8971</v>
      </c>
    </row>
    <row r="14028" spans="1:8" ht="15" x14ac:dyDescent="0.2">
      <c r="A14028" s="733">
        <v>44931</v>
      </c>
      <c r="B14028" s="40" t="s">
        <v>8655</v>
      </c>
      <c r="C14028" s="40" t="s">
        <v>8689</v>
      </c>
      <c r="D14028" s="107" t="s">
        <v>9001</v>
      </c>
      <c r="E14028" s="41">
        <v>71500</v>
      </c>
      <c r="G14028" s="125">
        <f t="shared" si="225"/>
        <v>-71500</v>
      </c>
      <c r="H14028" s="704" t="s">
        <v>8971</v>
      </c>
    </row>
    <row r="14029" spans="1:8" ht="15" x14ac:dyDescent="0.2">
      <c r="A14029" s="733">
        <v>44931</v>
      </c>
      <c r="B14029" s="40" t="s">
        <v>8655</v>
      </c>
      <c r="C14029" s="40" t="s">
        <v>3144</v>
      </c>
      <c r="D14029" s="107" t="s">
        <v>9002</v>
      </c>
      <c r="E14029" s="41">
        <v>28500</v>
      </c>
      <c r="G14029" s="125">
        <f t="shared" si="225"/>
        <v>-28500</v>
      </c>
      <c r="H14029" s="704" t="s">
        <v>8971</v>
      </c>
    </row>
    <row r="14030" spans="1:8" ht="15" x14ac:dyDescent="0.2">
      <c r="A14030" s="733">
        <v>44931</v>
      </c>
      <c r="B14030" s="40" t="s">
        <v>8337</v>
      </c>
      <c r="C14030" s="40" t="s">
        <v>3144</v>
      </c>
      <c r="D14030" s="107" t="s">
        <v>8989</v>
      </c>
      <c r="E14030" s="41">
        <v>440</v>
      </c>
      <c r="G14030" s="125">
        <f t="shared" si="225"/>
        <v>-440</v>
      </c>
      <c r="H14030" s="704" t="s">
        <v>8971</v>
      </c>
    </row>
    <row r="14031" spans="1:8" ht="15" x14ac:dyDescent="0.2">
      <c r="A14031" s="733">
        <v>44931</v>
      </c>
      <c r="B14031" s="40" t="s">
        <v>8337</v>
      </c>
      <c r="C14031" s="40" t="s">
        <v>3144</v>
      </c>
      <c r="D14031" s="107" t="s">
        <v>8990</v>
      </c>
      <c r="E14031" s="41">
        <v>1100</v>
      </c>
      <c r="G14031" s="125">
        <f t="shared" si="225"/>
        <v>-1100</v>
      </c>
      <c r="H14031" s="704" t="s">
        <v>8971</v>
      </c>
    </row>
    <row r="14032" spans="1:8" ht="15" x14ac:dyDescent="0.2">
      <c r="A14032" s="733">
        <v>44931</v>
      </c>
      <c r="B14032" s="40" t="s">
        <v>3944</v>
      </c>
      <c r="C14032" s="40" t="s">
        <v>3144</v>
      </c>
      <c r="D14032" s="107" t="s">
        <v>8991</v>
      </c>
      <c r="E14032" s="41">
        <v>5000</v>
      </c>
      <c r="G14032" s="125">
        <f t="shared" si="225"/>
        <v>-5000</v>
      </c>
      <c r="H14032" s="704" t="s">
        <v>8971</v>
      </c>
    </row>
    <row r="14033" spans="1:8" ht="15" x14ac:dyDescent="0.2">
      <c r="A14033" s="733">
        <v>44931</v>
      </c>
      <c r="B14033" s="40" t="s">
        <v>2932</v>
      </c>
      <c r="C14033" s="40" t="s">
        <v>3144</v>
      </c>
      <c r="D14033" s="107" t="s">
        <v>7073</v>
      </c>
      <c r="E14033" s="41">
        <v>7070</v>
      </c>
      <c r="G14033" s="125">
        <f t="shared" si="225"/>
        <v>-7070</v>
      </c>
      <c r="H14033" s="704" t="s">
        <v>8971</v>
      </c>
    </row>
    <row r="14034" spans="1:8" ht="15" x14ac:dyDescent="0.2">
      <c r="A14034" s="733">
        <v>44931</v>
      </c>
      <c r="B14034" s="40" t="s">
        <v>37</v>
      </c>
      <c r="C14034" s="40" t="s">
        <v>391</v>
      </c>
      <c r="D14034" s="107" t="s">
        <v>8992</v>
      </c>
      <c r="E14034" s="41">
        <v>3000</v>
      </c>
      <c r="G14034" s="125">
        <f t="shared" si="225"/>
        <v>-3000</v>
      </c>
      <c r="H14034" s="704" t="s">
        <v>8971</v>
      </c>
    </row>
    <row r="14035" spans="1:8" ht="15" x14ac:dyDescent="0.2">
      <c r="A14035" s="733">
        <v>44931</v>
      </c>
      <c r="B14035" s="40" t="s">
        <v>7951</v>
      </c>
      <c r="C14035" s="40" t="s">
        <v>8758</v>
      </c>
      <c r="D14035" s="182" t="s">
        <v>8759</v>
      </c>
      <c r="E14035" s="41">
        <v>30000</v>
      </c>
      <c r="G14035" s="125">
        <f t="shared" si="225"/>
        <v>-30000</v>
      </c>
      <c r="H14035" s="704" t="s">
        <v>8971</v>
      </c>
    </row>
    <row r="14036" spans="1:8" ht="15" x14ac:dyDescent="0.2">
      <c r="A14036" s="733">
        <v>44932</v>
      </c>
      <c r="B14036" s="40" t="s">
        <v>8557</v>
      </c>
      <c r="C14036" s="40" t="s">
        <v>8993</v>
      </c>
      <c r="D14036" s="107" t="s">
        <v>8994</v>
      </c>
      <c r="E14036" s="41">
        <v>20000</v>
      </c>
      <c r="G14036" s="125">
        <f t="shared" si="225"/>
        <v>-20000</v>
      </c>
      <c r="H14036" s="704" t="s">
        <v>8971</v>
      </c>
    </row>
    <row r="14037" spans="1:8" ht="15" x14ac:dyDescent="0.2">
      <c r="A14037" s="733">
        <v>44933</v>
      </c>
      <c r="B14037" s="40" t="s">
        <v>8874</v>
      </c>
      <c r="C14037" s="40" t="s">
        <v>7925</v>
      </c>
      <c r="D14037" s="107" t="s">
        <v>8995</v>
      </c>
      <c r="E14037" s="41">
        <v>45000</v>
      </c>
      <c r="G14037" s="125">
        <f t="shared" si="225"/>
        <v>-45000</v>
      </c>
      <c r="H14037" s="704" t="s">
        <v>8971</v>
      </c>
    </row>
    <row r="14038" spans="1:8" ht="15" x14ac:dyDescent="0.2">
      <c r="A14038" s="733">
        <v>44933</v>
      </c>
      <c r="B14038" s="40" t="s">
        <v>8337</v>
      </c>
      <c r="C14038" s="40" t="s">
        <v>391</v>
      </c>
      <c r="D14038" s="107" t="s">
        <v>5754</v>
      </c>
      <c r="E14038" s="41">
        <v>1100</v>
      </c>
      <c r="G14038" s="125">
        <f t="shared" si="225"/>
        <v>-1100</v>
      </c>
      <c r="H14038" s="704" t="s">
        <v>8971</v>
      </c>
    </row>
    <row r="14039" spans="1:8" ht="15" x14ac:dyDescent="0.2">
      <c r="A14039" s="733">
        <v>44933</v>
      </c>
      <c r="B14039" s="40" t="s">
        <v>37</v>
      </c>
      <c r="C14039" s="40" t="s">
        <v>285</v>
      </c>
      <c r="D14039" s="107" t="s">
        <v>7834</v>
      </c>
      <c r="E14039" s="41">
        <v>250</v>
      </c>
      <c r="G14039" s="125">
        <f t="shared" si="225"/>
        <v>-250</v>
      </c>
      <c r="H14039" s="704" t="s">
        <v>8971</v>
      </c>
    </row>
    <row r="14040" spans="1:8" ht="15" x14ac:dyDescent="0.2">
      <c r="A14040" s="733">
        <v>44935</v>
      </c>
      <c r="B14040" s="40" t="s">
        <v>8655</v>
      </c>
      <c r="C14040" s="40" t="s">
        <v>3144</v>
      </c>
      <c r="D14040" s="107" t="s">
        <v>8996</v>
      </c>
      <c r="E14040" s="41">
        <v>53200</v>
      </c>
      <c r="G14040" s="125">
        <f t="shared" si="225"/>
        <v>-53200</v>
      </c>
      <c r="H14040" s="704" t="s">
        <v>8971</v>
      </c>
    </row>
    <row r="14041" spans="1:8" ht="15" x14ac:dyDescent="0.2">
      <c r="A14041" s="733">
        <v>44935</v>
      </c>
      <c r="B14041" s="40" t="s">
        <v>8866</v>
      </c>
      <c r="C14041" s="40" t="s">
        <v>8249</v>
      </c>
      <c r="D14041" s="107" t="s">
        <v>2710</v>
      </c>
      <c r="E14041" s="41">
        <v>31200</v>
      </c>
      <c r="G14041" s="125">
        <f t="shared" si="225"/>
        <v>-31200</v>
      </c>
      <c r="H14041" s="704" t="s">
        <v>8971</v>
      </c>
    </row>
    <row r="14042" spans="1:8" ht="15" x14ac:dyDescent="0.2">
      <c r="A14042" s="733">
        <v>44935</v>
      </c>
      <c r="B14042" s="40" t="s">
        <v>8866</v>
      </c>
      <c r="C14042" s="40" t="s">
        <v>8249</v>
      </c>
      <c r="D14042" s="107" t="s">
        <v>8997</v>
      </c>
      <c r="E14042" s="41">
        <v>58800</v>
      </c>
      <c r="G14042" s="125">
        <f t="shared" si="225"/>
        <v>-58800</v>
      </c>
      <c r="H14042" s="704" t="s">
        <v>8971</v>
      </c>
    </row>
    <row r="14043" spans="1:8" ht="15" x14ac:dyDescent="0.2">
      <c r="A14043" s="733">
        <v>44935</v>
      </c>
      <c r="B14043" s="40" t="s">
        <v>7919</v>
      </c>
      <c r="C14043" s="40" t="s">
        <v>391</v>
      </c>
      <c r="D14043" s="107" t="s">
        <v>8875</v>
      </c>
      <c r="E14043" s="41">
        <v>7535</v>
      </c>
      <c r="G14043" s="125">
        <f t="shared" si="225"/>
        <v>-7535</v>
      </c>
      <c r="H14043" s="704" t="s">
        <v>8971</v>
      </c>
    </row>
    <row r="14044" spans="1:8" ht="15" x14ac:dyDescent="0.2">
      <c r="A14044" s="733">
        <v>44935</v>
      </c>
      <c r="B14044" s="40" t="s">
        <v>7919</v>
      </c>
      <c r="C14044" s="40" t="s">
        <v>391</v>
      </c>
      <c r="D14044" s="107" t="s">
        <v>8875</v>
      </c>
      <c r="E14044" s="41">
        <v>180</v>
      </c>
      <c r="G14044" s="125">
        <f t="shared" si="225"/>
        <v>-180</v>
      </c>
      <c r="H14044" s="704" t="s">
        <v>8971</v>
      </c>
    </row>
    <row r="14045" spans="1:8" ht="15" x14ac:dyDescent="0.2">
      <c r="A14045" s="733">
        <v>44935</v>
      </c>
      <c r="B14045" s="40" t="s">
        <v>8874</v>
      </c>
      <c r="C14045" s="40" t="s">
        <v>3144</v>
      </c>
      <c r="D14045" s="107" t="s">
        <v>8998</v>
      </c>
      <c r="E14045" s="41">
        <v>61731</v>
      </c>
      <c r="G14045" s="125">
        <f t="shared" si="225"/>
        <v>-61731</v>
      </c>
      <c r="H14045" s="704" t="s">
        <v>8971</v>
      </c>
    </row>
    <row r="14046" spans="1:8" ht="15" x14ac:dyDescent="0.2">
      <c r="A14046" s="733">
        <v>44935</v>
      </c>
      <c r="B14046" s="40" t="s">
        <v>16</v>
      </c>
      <c r="C14046" s="40" t="s">
        <v>1494</v>
      </c>
      <c r="D14046" s="107" t="s">
        <v>369</v>
      </c>
      <c r="E14046" s="41">
        <v>1200</v>
      </c>
      <c r="G14046" s="125">
        <f t="shared" si="225"/>
        <v>-1200</v>
      </c>
      <c r="H14046" s="704" t="s">
        <v>8971</v>
      </c>
    </row>
    <row r="14047" spans="1:8" ht="15" x14ac:dyDescent="0.2">
      <c r="A14047" s="733">
        <v>44935</v>
      </c>
      <c r="B14047" s="40" t="s">
        <v>8655</v>
      </c>
      <c r="C14047" s="40" t="s">
        <v>317</v>
      </c>
      <c r="D14047" s="107" t="s">
        <v>8999</v>
      </c>
      <c r="E14047" s="41">
        <v>153500</v>
      </c>
      <c r="G14047" s="125">
        <f t="shared" si="225"/>
        <v>-153500</v>
      </c>
      <c r="H14047" s="704" t="s">
        <v>8971</v>
      </c>
    </row>
    <row r="14048" spans="1:8" ht="15" x14ac:dyDescent="0.2">
      <c r="A14048" s="733">
        <v>44935</v>
      </c>
      <c r="B14048" s="40" t="s">
        <v>8655</v>
      </c>
      <c r="C14048" s="40" t="s">
        <v>8392</v>
      </c>
      <c r="D14048" s="107" t="s">
        <v>9003</v>
      </c>
      <c r="E14048" s="41">
        <v>1000000</v>
      </c>
      <c r="G14048" s="125">
        <f t="shared" si="225"/>
        <v>-1000000</v>
      </c>
      <c r="H14048" s="704" t="s">
        <v>8971</v>
      </c>
    </row>
    <row r="14049" spans="1:8" ht="15" x14ac:dyDescent="0.2">
      <c r="A14049" s="733">
        <v>44935</v>
      </c>
      <c r="B14049" s="40" t="s">
        <v>8337</v>
      </c>
      <c r="C14049" s="40" t="s">
        <v>391</v>
      </c>
      <c r="D14049" s="107" t="s">
        <v>9004</v>
      </c>
      <c r="E14049" s="41">
        <v>7120</v>
      </c>
      <c r="G14049" s="125">
        <f t="shared" si="225"/>
        <v>-7120</v>
      </c>
      <c r="H14049" s="704" t="s">
        <v>8971</v>
      </c>
    </row>
    <row r="14050" spans="1:8" ht="15" x14ac:dyDescent="0.2">
      <c r="A14050" s="733">
        <v>44936</v>
      </c>
      <c r="B14050" s="40" t="s">
        <v>7919</v>
      </c>
      <c r="C14050" s="40" t="s">
        <v>6833</v>
      </c>
      <c r="D14050" s="107" t="s">
        <v>9006</v>
      </c>
      <c r="E14050" s="41">
        <v>200000</v>
      </c>
      <c r="G14050" s="125">
        <f t="shared" si="225"/>
        <v>-200000</v>
      </c>
      <c r="H14050" s="704" t="s">
        <v>8971</v>
      </c>
    </row>
    <row r="14051" spans="1:8" ht="15" x14ac:dyDescent="0.2">
      <c r="A14051" s="733">
        <v>44936</v>
      </c>
      <c r="B14051" s="40" t="s">
        <v>6506</v>
      </c>
      <c r="C14051" s="40" t="s">
        <v>6833</v>
      </c>
      <c r="D14051" s="107" t="s">
        <v>8987</v>
      </c>
      <c r="E14051" s="41">
        <v>100000</v>
      </c>
      <c r="G14051" s="125">
        <f t="shared" si="225"/>
        <v>-100000</v>
      </c>
      <c r="H14051" s="704" t="s">
        <v>8971</v>
      </c>
    </row>
    <row r="14052" spans="1:8" ht="15" x14ac:dyDescent="0.2">
      <c r="A14052" s="733">
        <v>44937</v>
      </c>
      <c r="B14052" s="40" t="s">
        <v>8655</v>
      </c>
      <c r="C14052" s="40" t="s">
        <v>8761</v>
      </c>
      <c r="D14052" s="107" t="s">
        <v>9007</v>
      </c>
      <c r="E14052" s="41">
        <v>59000</v>
      </c>
      <c r="G14052" s="125">
        <f t="shared" si="225"/>
        <v>-59000</v>
      </c>
      <c r="H14052" s="704" t="s">
        <v>8971</v>
      </c>
    </row>
    <row r="14053" spans="1:8" ht="15" x14ac:dyDescent="0.2">
      <c r="A14053" s="733">
        <v>44937</v>
      </c>
      <c r="B14053" s="40" t="s">
        <v>2932</v>
      </c>
      <c r="C14053" s="40" t="s">
        <v>3144</v>
      </c>
      <c r="D14053" s="107" t="s">
        <v>4451</v>
      </c>
      <c r="E14053" s="41">
        <v>3000</v>
      </c>
      <c r="G14053" s="125">
        <f t="shared" si="225"/>
        <v>-3000</v>
      </c>
      <c r="H14053" s="704" t="s">
        <v>8971</v>
      </c>
    </row>
    <row r="14054" spans="1:8" ht="15" x14ac:dyDescent="0.2">
      <c r="A14054" s="733">
        <v>44937</v>
      </c>
      <c r="B14054" s="40" t="s">
        <v>6503</v>
      </c>
      <c r="C14054" s="40" t="s">
        <v>3144</v>
      </c>
      <c r="D14054" s="107" t="s">
        <v>4451</v>
      </c>
      <c r="E14054" s="41">
        <v>2000</v>
      </c>
      <c r="G14054" s="125">
        <f t="shared" si="225"/>
        <v>-2000</v>
      </c>
      <c r="H14054" s="704" t="s">
        <v>8971</v>
      </c>
    </row>
    <row r="14055" spans="1:8" ht="15" x14ac:dyDescent="0.2">
      <c r="A14055" s="733">
        <v>44937</v>
      </c>
      <c r="B14055" s="40" t="s">
        <v>8530</v>
      </c>
      <c r="C14055" s="40" t="s">
        <v>3144</v>
      </c>
      <c r="D14055" s="107" t="s">
        <v>4451</v>
      </c>
      <c r="E14055" s="41">
        <v>1000</v>
      </c>
      <c r="G14055" s="125">
        <f t="shared" si="225"/>
        <v>-1000</v>
      </c>
      <c r="H14055" s="704" t="s">
        <v>8971</v>
      </c>
    </row>
    <row r="14056" spans="1:8" ht="15" x14ac:dyDescent="0.2">
      <c r="A14056" s="733">
        <v>44937</v>
      </c>
      <c r="B14056" s="40" t="s">
        <v>6503</v>
      </c>
      <c r="C14056" s="40" t="s">
        <v>3144</v>
      </c>
      <c r="D14056" s="107" t="s">
        <v>4449</v>
      </c>
      <c r="E14056" s="41">
        <v>72455</v>
      </c>
      <c r="G14056" s="125">
        <f t="shared" si="225"/>
        <v>-72455</v>
      </c>
      <c r="H14056" s="704" t="s">
        <v>8971</v>
      </c>
    </row>
    <row r="14057" spans="1:8" ht="15" customHeight="1" x14ac:dyDescent="0.2">
      <c r="A14057" s="733">
        <v>44936</v>
      </c>
      <c r="B14057" s="40" t="s">
        <v>8826</v>
      </c>
      <c r="C14057" s="40" t="s">
        <v>8888</v>
      </c>
      <c r="D14057" s="107" t="s">
        <v>9013</v>
      </c>
      <c r="E14057" s="41">
        <v>30000</v>
      </c>
      <c r="G14057" s="125">
        <f t="shared" si="225"/>
        <v>-30000</v>
      </c>
      <c r="H14057" s="704" t="s">
        <v>8971</v>
      </c>
    </row>
    <row r="14058" spans="1:8" ht="15" x14ac:dyDescent="0.2">
      <c r="A14058" s="733">
        <v>44936</v>
      </c>
      <c r="B14058" s="40" t="s">
        <v>16</v>
      </c>
      <c r="C14058" s="40" t="s">
        <v>3363</v>
      </c>
      <c r="E14058" s="41">
        <v>4970</v>
      </c>
      <c r="G14058" s="125">
        <f t="shared" si="225"/>
        <v>-4970</v>
      </c>
      <c r="H14058" s="704" t="s">
        <v>8971</v>
      </c>
    </row>
    <row r="14059" spans="1:8" ht="15" x14ac:dyDescent="0.2">
      <c r="A14059" s="733">
        <v>44936</v>
      </c>
      <c r="B14059" s="40" t="s">
        <v>8655</v>
      </c>
      <c r="C14059" s="40" t="s">
        <v>3144</v>
      </c>
      <c r="D14059" s="107" t="s">
        <v>9014</v>
      </c>
      <c r="E14059" s="41">
        <v>20000</v>
      </c>
      <c r="G14059" s="125">
        <f t="shared" si="225"/>
        <v>-20000</v>
      </c>
      <c r="H14059" s="704" t="s">
        <v>8971</v>
      </c>
    </row>
    <row r="14060" spans="1:8" ht="15" x14ac:dyDescent="0.2">
      <c r="A14060" s="733">
        <v>44936</v>
      </c>
      <c r="B14060" s="40" t="s">
        <v>2932</v>
      </c>
      <c r="C14060" s="40" t="s">
        <v>3144</v>
      </c>
      <c r="D14060" s="107" t="s">
        <v>9015</v>
      </c>
      <c r="E14060" s="41">
        <v>12020</v>
      </c>
      <c r="G14060" s="125">
        <f t="shared" si="225"/>
        <v>-12020</v>
      </c>
      <c r="H14060" s="704" t="s">
        <v>8971</v>
      </c>
    </row>
    <row r="14061" spans="1:8" ht="15" x14ac:dyDescent="0.2">
      <c r="A14061" s="733">
        <v>44938</v>
      </c>
      <c r="B14061" s="40" t="s">
        <v>3945</v>
      </c>
      <c r="C14061" s="628" t="s">
        <v>3002</v>
      </c>
      <c r="D14061" s="894" t="s">
        <v>9016</v>
      </c>
      <c r="E14061" s="629">
        <v>30152</v>
      </c>
      <c r="G14061" s="125">
        <f t="shared" si="225"/>
        <v>-30152</v>
      </c>
      <c r="H14061" s="704" t="s">
        <v>8971</v>
      </c>
    </row>
    <row r="14062" spans="1:8" ht="15" x14ac:dyDescent="0.2">
      <c r="A14062" s="733">
        <v>44938</v>
      </c>
      <c r="B14062" s="40" t="s">
        <v>3944</v>
      </c>
      <c r="C14062" s="628" t="s">
        <v>3002</v>
      </c>
      <c r="D14062" s="894" t="s">
        <v>9016</v>
      </c>
      <c r="E14062" s="629">
        <v>32760</v>
      </c>
      <c r="G14062" s="125">
        <f t="shared" si="225"/>
        <v>-32760</v>
      </c>
      <c r="H14062" s="704" t="s">
        <v>8971</v>
      </c>
    </row>
    <row r="14063" spans="1:8" ht="15" x14ac:dyDescent="0.2">
      <c r="A14063" s="733">
        <v>44938</v>
      </c>
      <c r="B14063" s="40" t="s">
        <v>37</v>
      </c>
      <c r="C14063" s="628" t="s">
        <v>3002</v>
      </c>
      <c r="D14063" s="894" t="s">
        <v>9016</v>
      </c>
      <c r="E14063" s="629">
        <v>15560</v>
      </c>
      <c r="G14063" s="125">
        <f t="shared" si="225"/>
        <v>-15560</v>
      </c>
      <c r="H14063" s="704" t="s">
        <v>8971</v>
      </c>
    </row>
    <row r="14064" spans="1:8" ht="15" x14ac:dyDescent="0.2">
      <c r="A14064" s="733">
        <v>44938</v>
      </c>
      <c r="B14064" s="40" t="s">
        <v>8889</v>
      </c>
      <c r="C14064" s="628" t="s">
        <v>3002</v>
      </c>
      <c r="D14064" s="894" t="s">
        <v>9016</v>
      </c>
      <c r="E14064" s="629">
        <v>8634</v>
      </c>
      <c r="G14064" s="125">
        <f t="shared" si="225"/>
        <v>-8634</v>
      </c>
      <c r="H14064" s="704" t="s">
        <v>8971</v>
      </c>
    </row>
    <row r="14065" spans="1:8" ht="15" x14ac:dyDescent="0.2">
      <c r="A14065" s="733">
        <v>44938</v>
      </c>
      <c r="B14065" s="40" t="s">
        <v>8075</v>
      </c>
      <c r="C14065" s="628" t="s">
        <v>3002</v>
      </c>
      <c r="D14065" s="894" t="s">
        <v>9016</v>
      </c>
      <c r="E14065" s="629">
        <v>30273</v>
      </c>
      <c r="G14065" s="125">
        <f t="shared" si="225"/>
        <v>-30273</v>
      </c>
      <c r="H14065" s="704" t="s">
        <v>8971</v>
      </c>
    </row>
    <row r="14066" spans="1:8" ht="15" x14ac:dyDescent="0.2">
      <c r="A14066" s="733">
        <v>44938</v>
      </c>
      <c r="B14066" s="40" t="s">
        <v>7655</v>
      </c>
      <c r="C14066" s="628" t="s">
        <v>3002</v>
      </c>
      <c r="D14066" s="894" t="s">
        <v>9016</v>
      </c>
      <c r="E14066" s="629">
        <v>29044</v>
      </c>
      <c r="G14066" s="125">
        <f t="shared" si="225"/>
        <v>-29044</v>
      </c>
      <c r="H14066" s="704" t="s">
        <v>8971</v>
      </c>
    </row>
    <row r="14067" spans="1:8" ht="15" x14ac:dyDescent="0.2">
      <c r="A14067" s="733">
        <v>44938</v>
      </c>
      <c r="B14067" s="40" t="s">
        <v>8557</v>
      </c>
      <c r="C14067" s="40" t="s">
        <v>8500</v>
      </c>
      <c r="D14067" s="107" t="s">
        <v>9017</v>
      </c>
      <c r="E14067" s="57">
        <v>10000</v>
      </c>
      <c r="F14067" s="57"/>
      <c r="G14067" s="125">
        <f t="shared" ref="G14067:G14130" si="226">F14067-E14067</f>
        <v>-10000</v>
      </c>
      <c r="H14067" s="704" t="s">
        <v>8971</v>
      </c>
    </row>
    <row r="14068" spans="1:8" ht="15" x14ac:dyDescent="0.2">
      <c r="A14068" s="733">
        <v>44938</v>
      </c>
      <c r="B14068" s="40" t="s">
        <v>8337</v>
      </c>
      <c r="C14068" s="40" t="s">
        <v>3144</v>
      </c>
      <c r="D14068" s="107" t="s">
        <v>9018</v>
      </c>
      <c r="E14068" s="57">
        <v>1300</v>
      </c>
      <c r="F14068" s="57"/>
      <c r="G14068" s="125">
        <f t="shared" si="226"/>
        <v>-1300</v>
      </c>
      <c r="H14068" s="704" t="s">
        <v>8971</v>
      </c>
    </row>
    <row r="14069" spans="1:8" ht="15" x14ac:dyDescent="0.2">
      <c r="A14069" s="733">
        <v>44938</v>
      </c>
      <c r="B14069" s="40" t="s">
        <v>16</v>
      </c>
      <c r="C14069" s="40" t="s">
        <v>3842</v>
      </c>
      <c r="D14069" s="107" t="s">
        <v>8710</v>
      </c>
      <c r="E14069" s="57">
        <v>9330</v>
      </c>
      <c r="F14069" s="57"/>
      <c r="G14069" s="125">
        <f t="shared" si="226"/>
        <v>-9330</v>
      </c>
      <c r="H14069" s="704" t="s">
        <v>8971</v>
      </c>
    </row>
    <row r="14070" spans="1:8" ht="15" x14ac:dyDescent="0.2">
      <c r="A14070" s="733">
        <v>44938</v>
      </c>
      <c r="B14070" s="40" t="s">
        <v>8655</v>
      </c>
      <c r="C14070" s="40" t="s">
        <v>5740</v>
      </c>
      <c r="D14070" s="107" t="s">
        <v>9019</v>
      </c>
      <c r="E14070" s="57">
        <v>1000</v>
      </c>
      <c r="F14070" s="57"/>
      <c r="G14070" s="125">
        <f t="shared" si="226"/>
        <v>-1000</v>
      </c>
      <c r="H14070" s="704" t="s">
        <v>8971</v>
      </c>
    </row>
    <row r="14071" spans="1:8" ht="15" x14ac:dyDescent="0.2">
      <c r="A14071" s="733">
        <v>44938</v>
      </c>
      <c r="B14071" s="40" t="s">
        <v>8337</v>
      </c>
      <c r="C14071" s="40" t="s">
        <v>285</v>
      </c>
      <c r="D14071" s="107" t="s">
        <v>8446</v>
      </c>
      <c r="E14071" s="57">
        <v>1000</v>
      </c>
      <c r="F14071" s="57"/>
      <c r="G14071" s="125">
        <f t="shared" si="226"/>
        <v>-1000</v>
      </c>
      <c r="H14071" s="704" t="s">
        <v>8971</v>
      </c>
    </row>
    <row r="14072" spans="1:8" ht="15" x14ac:dyDescent="0.2">
      <c r="A14072" s="733">
        <v>44938</v>
      </c>
      <c r="B14072" s="40" t="s">
        <v>37</v>
      </c>
      <c r="C14072" s="40" t="s">
        <v>391</v>
      </c>
      <c r="D14072" s="107" t="s">
        <v>9025</v>
      </c>
      <c r="E14072" s="57">
        <v>250</v>
      </c>
      <c r="F14072" s="57"/>
      <c r="G14072" s="125">
        <f t="shared" si="226"/>
        <v>-250</v>
      </c>
      <c r="H14072" s="704" t="s">
        <v>8971</v>
      </c>
    </row>
    <row r="14073" spans="1:8" ht="15" x14ac:dyDescent="0.2">
      <c r="A14073" s="733">
        <v>44938</v>
      </c>
      <c r="B14073" s="40" t="s">
        <v>8337</v>
      </c>
      <c r="C14073" s="40" t="s">
        <v>391</v>
      </c>
      <c r="D14073" s="107" t="s">
        <v>9020</v>
      </c>
      <c r="E14073" s="57">
        <v>1100</v>
      </c>
      <c r="F14073" s="57"/>
      <c r="G14073" s="125">
        <f t="shared" si="226"/>
        <v>-1100</v>
      </c>
      <c r="H14073" s="704" t="s">
        <v>8971</v>
      </c>
    </row>
    <row r="14074" spans="1:8" ht="15" x14ac:dyDescent="0.2">
      <c r="A14074" s="733">
        <v>44938</v>
      </c>
      <c r="B14074" s="40" t="s">
        <v>16</v>
      </c>
      <c r="C14074" s="40" t="s">
        <v>3842</v>
      </c>
      <c r="D14074" s="107" t="s">
        <v>8784</v>
      </c>
      <c r="E14074" s="57">
        <v>1000</v>
      </c>
      <c r="F14074" s="57"/>
      <c r="G14074" s="125">
        <f t="shared" si="226"/>
        <v>-1000</v>
      </c>
      <c r="H14074" s="704" t="s">
        <v>8971</v>
      </c>
    </row>
    <row r="14075" spans="1:8" ht="15" x14ac:dyDescent="0.2">
      <c r="A14075" s="733">
        <v>44938</v>
      </c>
      <c r="B14075" s="40" t="s">
        <v>8874</v>
      </c>
      <c r="C14075" s="40" t="s">
        <v>391</v>
      </c>
      <c r="D14075" s="107" t="s">
        <v>7975</v>
      </c>
      <c r="E14075" s="57">
        <v>500</v>
      </c>
      <c r="F14075" s="57"/>
      <c r="G14075" s="125">
        <f t="shared" si="226"/>
        <v>-500</v>
      </c>
      <c r="H14075" s="704" t="s">
        <v>8971</v>
      </c>
    </row>
    <row r="14076" spans="1:8" ht="15" x14ac:dyDescent="0.2">
      <c r="A14076" s="733">
        <v>44938</v>
      </c>
      <c r="B14076" s="40" t="s">
        <v>7919</v>
      </c>
      <c r="C14076" s="40" t="s">
        <v>789</v>
      </c>
      <c r="D14076" s="107" t="s">
        <v>9021</v>
      </c>
      <c r="E14076" s="57">
        <v>7712</v>
      </c>
      <c r="F14076" s="57"/>
      <c r="G14076" s="125">
        <f t="shared" si="226"/>
        <v>-7712</v>
      </c>
      <c r="H14076" s="704" t="s">
        <v>8971</v>
      </c>
    </row>
    <row r="14077" spans="1:8" ht="15" x14ac:dyDescent="0.2">
      <c r="A14077" s="733">
        <v>44938</v>
      </c>
      <c r="B14077" s="40" t="s">
        <v>16</v>
      </c>
      <c r="C14077" s="40" t="s">
        <v>3842</v>
      </c>
      <c r="D14077" s="107" t="s">
        <v>8710</v>
      </c>
      <c r="E14077" s="57">
        <v>6920</v>
      </c>
      <c r="F14077" s="57"/>
      <c r="G14077" s="125">
        <f t="shared" si="226"/>
        <v>-6920</v>
      </c>
      <c r="H14077" s="704" t="s">
        <v>8971</v>
      </c>
    </row>
    <row r="14078" spans="1:8" ht="15" x14ac:dyDescent="0.2">
      <c r="A14078" s="733">
        <v>44938</v>
      </c>
      <c r="B14078" s="40" t="s">
        <v>7919</v>
      </c>
      <c r="C14078" s="40" t="s">
        <v>789</v>
      </c>
      <c r="D14078" s="107" t="s">
        <v>9022</v>
      </c>
      <c r="E14078" s="57">
        <v>5000</v>
      </c>
      <c r="F14078" s="57"/>
      <c r="G14078" s="125">
        <f t="shared" si="226"/>
        <v>-5000</v>
      </c>
      <c r="H14078" s="704" t="s">
        <v>8971</v>
      </c>
    </row>
    <row r="14079" spans="1:8" ht="15" x14ac:dyDescent="0.2">
      <c r="A14079" s="733">
        <v>44938</v>
      </c>
      <c r="B14079" s="40" t="s">
        <v>8655</v>
      </c>
      <c r="C14079" s="40" t="s">
        <v>5740</v>
      </c>
      <c r="D14079" s="107" t="s">
        <v>9023</v>
      </c>
      <c r="E14079" s="57">
        <v>2000</v>
      </c>
      <c r="F14079" s="57"/>
      <c r="G14079" s="125">
        <f t="shared" si="226"/>
        <v>-2000</v>
      </c>
      <c r="H14079" s="704" t="s">
        <v>8971</v>
      </c>
    </row>
    <row r="14080" spans="1:8" ht="15" x14ac:dyDescent="0.2">
      <c r="A14080" s="733">
        <v>44938</v>
      </c>
      <c r="B14080" s="40" t="s">
        <v>16</v>
      </c>
      <c r="C14080" s="40" t="s">
        <v>3842</v>
      </c>
      <c r="D14080" s="107" t="s">
        <v>8710</v>
      </c>
      <c r="E14080" s="57">
        <v>7640</v>
      </c>
      <c r="F14080" s="57"/>
      <c r="G14080" s="125">
        <f t="shared" si="226"/>
        <v>-7640</v>
      </c>
      <c r="H14080" s="704" t="s">
        <v>8971</v>
      </c>
    </row>
    <row r="14081" spans="1:8" ht="15" x14ac:dyDescent="0.2">
      <c r="A14081" s="733">
        <v>44938</v>
      </c>
      <c r="B14081" s="40" t="s">
        <v>25</v>
      </c>
      <c r="C14081" s="40" t="s">
        <v>8148</v>
      </c>
      <c r="D14081" s="107" t="s">
        <v>6342</v>
      </c>
      <c r="E14081" s="57">
        <v>6000</v>
      </c>
      <c r="F14081" s="57"/>
      <c r="G14081" s="125">
        <f t="shared" si="226"/>
        <v>-6000</v>
      </c>
      <c r="H14081" s="704" t="s">
        <v>8971</v>
      </c>
    </row>
    <row r="14082" spans="1:8" ht="15" x14ac:dyDescent="0.2">
      <c r="A14082" s="733">
        <v>44938</v>
      </c>
      <c r="B14082" s="40" t="s">
        <v>16</v>
      </c>
      <c r="C14082" s="40" t="s">
        <v>8148</v>
      </c>
      <c r="D14082" s="107" t="s">
        <v>6342</v>
      </c>
      <c r="E14082" s="57">
        <v>2060</v>
      </c>
      <c r="F14082" s="57"/>
      <c r="G14082" s="125">
        <f t="shared" si="226"/>
        <v>-2060</v>
      </c>
      <c r="H14082" s="704" t="s">
        <v>8971</v>
      </c>
    </row>
    <row r="14083" spans="1:8" ht="15" x14ac:dyDescent="0.2">
      <c r="A14083" s="733">
        <v>44938</v>
      </c>
      <c r="B14083" s="40" t="s">
        <v>8557</v>
      </c>
      <c r="C14083" s="40" t="s">
        <v>391</v>
      </c>
      <c r="D14083" s="107" t="s">
        <v>8836</v>
      </c>
      <c r="E14083" s="57">
        <v>1000</v>
      </c>
      <c r="F14083" s="57"/>
      <c r="G14083" s="125">
        <f t="shared" si="226"/>
        <v>-1000</v>
      </c>
      <c r="H14083" s="704" t="s">
        <v>8971</v>
      </c>
    </row>
    <row r="14084" spans="1:8" ht="15" x14ac:dyDescent="0.2">
      <c r="A14084" s="733">
        <v>44938</v>
      </c>
      <c r="B14084" s="40" t="s">
        <v>8337</v>
      </c>
      <c r="C14084" s="40" t="s">
        <v>391</v>
      </c>
      <c r="D14084" s="107" t="s">
        <v>9024</v>
      </c>
      <c r="E14084" s="57">
        <v>600</v>
      </c>
      <c r="F14084" s="57"/>
      <c r="G14084" s="125">
        <f t="shared" si="226"/>
        <v>-600</v>
      </c>
      <c r="H14084" s="704" t="s">
        <v>8971</v>
      </c>
    </row>
    <row r="14085" spans="1:8" ht="15" x14ac:dyDescent="0.2">
      <c r="A14085" s="733">
        <v>44939</v>
      </c>
      <c r="B14085" s="40" t="s">
        <v>8866</v>
      </c>
      <c r="C14085" s="40" t="s">
        <v>3144</v>
      </c>
      <c r="D14085" s="107" t="s">
        <v>8766</v>
      </c>
      <c r="E14085" s="57">
        <v>4430</v>
      </c>
      <c r="F14085" s="57"/>
      <c r="G14085" s="125">
        <f t="shared" si="226"/>
        <v>-4430</v>
      </c>
      <c r="H14085" s="704" t="s">
        <v>8971</v>
      </c>
    </row>
    <row r="14086" spans="1:8" ht="15" x14ac:dyDescent="0.2">
      <c r="A14086" s="733">
        <v>44939</v>
      </c>
      <c r="B14086" s="40" t="s">
        <v>8337</v>
      </c>
      <c r="C14086" s="40" t="s">
        <v>285</v>
      </c>
      <c r="D14086" s="107" t="s">
        <v>8332</v>
      </c>
      <c r="E14086" s="57">
        <v>1500</v>
      </c>
      <c r="F14086" s="57"/>
      <c r="G14086" s="125">
        <f t="shared" si="226"/>
        <v>-1500</v>
      </c>
      <c r="H14086" s="704" t="s">
        <v>8971</v>
      </c>
    </row>
    <row r="14087" spans="1:8" ht="15" x14ac:dyDescent="0.2">
      <c r="A14087" s="733">
        <v>44939</v>
      </c>
      <c r="B14087" s="40" t="s">
        <v>8866</v>
      </c>
      <c r="C14087" s="40" t="s">
        <v>3144</v>
      </c>
      <c r="D14087" s="107" t="s">
        <v>9026</v>
      </c>
      <c r="E14087" s="57">
        <v>21200</v>
      </c>
      <c r="F14087" s="57"/>
      <c r="G14087" s="125">
        <f t="shared" si="226"/>
        <v>-21200</v>
      </c>
      <c r="H14087" s="704" t="s">
        <v>8971</v>
      </c>
    </row>
    <row r="14088" spans="1:8" ht="15" x14ac:dyDescent="0.2">
      <c r="A14088" s="733">
        <v>44940</v>
      </c>
      <c r="B14088" s="40" t="s">
        <v>8337</v>
      </c>
      <c r="C14088" s="40" t="s">
        <v>3144</v>
      </c>
      <c r="D14088" s="107" t="s">
        <v>9027</v>
      </c>
      <c r="E14088" s="57">
        <v>6960</v>
      </c>
      <c r="F14088" s="57"/>
      <c r="G14088" s="125">
        <f t="shared" si="226"/>
        <v>-6960</v>
      </c>
      <c r="H14088" s="704" t="s">
        <v>8971</v>
      </c>
    </row>
    <row r="14089" spans="1:8" ht="15" x14ac:dyDescent="0.2">
      <c r="A14089" s="733">
        <v>44940</v>
      </c>
      <c r="B14089" s="40" t="s">
        <v>25</v>
      </c>
      <c r="C14089" s="40" t="s">
        <v>2427</v>
      </c>
      <c r="D14089" s="107" t="s">
        <v>9028</v>
      </c>
      <c r="E14089" s="57">
        <v>30600</v>
      </c>
      <c r="F14089" s="57"/>
      <c r="G14089" s="125">
        <f t="shared" si="226"/>
        <v>-30600</v>
      </c>
      <c r="H14089" s="704" t="s">
        <v>8971</v>
      </c>
    </row>
    <row r="14090" spans="1:8" ht="15" x14ac:dyDescent="0.2">
      <c r="A14090" s="733">
        <v>44940</v>
      </c>
      <c r="B14090" s="40" t="s">
        <v>8866</v>
      </c>
      <c r="C14090" s="40" t="s">
        <v>3144</v>
      </c>
      <c r="D14090" s="107" t="s">
        <v>9029</v>
      </c>
      <c r="E14090" s="57">
        <v>9450</v>
      </c>
      <c r="F14090" s="57"/>
      <c r="G14090" s="125">
        <f t="shared" si="226"/>
        <v>-9450</v>
      </c>
      <c r="H14090" s="704" t="s">
        <v>8971</v>
      </c>
    </row>
    <row r="14091" spans="1:8" ht="15" x14ac:dyDescent="0.2">
      <c r="A14091" s="733">
        <v>44940</v>
      </c>
      <c r="B14091" s="40" t="s">
        <v>8337</v>
      </c>
      <c r="C14091" s="40" t="s">
        <v>3144</v>
      </c>
      <c r="D14091" s="107" t="s">
        <v>8989</v>
      </c>
      <c r="E14091" s="57">
        <v>500</v>
      </c>
      <c r="F14091" s="57"/>
      <c r="G14091" s="125">
        <f t="shared" si="226"/>
        <v>-500</v>
      </c>
      <c r="H14091" s="704" t="s">
        <v>8971</v>
      </c>
    </row>
    <row r="14092" spans="1:8" ht="15" x14ac:dyDescent="0.2">
      <c r="A14092" s="733">
        <v>44940</v>
      </c>
      <c r="B14092" s="40" t="s">
        <v>16</v>
      </c>
      <c r="C14092" s="40" t="s">
        <v>9034</v>
      </c>
      <c r="D14092" s="107" t="s">
        <v>9035</v>
      </c>
      <c r="E14092" s="57">
        <v>7000</v>
      </c>
      <c r="F14092" s="57"/>
      <c r="G14092" s="125">
        <f t="shared" si="226"/>
        <v>-7000</v>
      </c>
      <c r="H14092" s="704" t="s">
        <v>8971</v>
      </c>
    </row>
    <row r="14093" spans="1:8" ht="15" x14ac:dyDescent="0.2">
      <c r="A14093" s="733">
        <v>44942</v>
      </c>
      <c r="B14093" s="40" t="s">
        <v>8557</v>
      </c>
      <c r="C14093" s="40" t="s">
        <v>2665</v>
      </c>
      <c r="D14093" s="107" t="s">
        <v>9036</v>
      </c>
      <c r="E14093" s="57">
        <v>24000</v>
      </c>
      <c r="F14093" s="57"/>
      <c r="G14093" s="125">
        <f t="shared" si="226"/>
        <v>-24000</v>
      </c>
      <c r="H14093" s="704" t="s">
        <v>8971</v>
      </c>
    </row>
    <row r="14094" spans="1:8" ht="15" x14ac:dyDescent="0.2">
      <c r="A14094" s="733">
        <v>44942</v>
      </c>
      <c r="B14094" s="40" t="s">
        <v>8041</v>
      </c>
      <c r="C14094" s="40" t="s">
        <v>3144</v>
      </c>
      <c r="D14094" s="107" t="s">
        <v>9037</v>
      </c>
      <c r="E14094" s="57">
        <v>5000</v>
      </c>
      <c r="F14094" s="57"/>
      <c r="G14094" s="125">
        <f t="shared" si="226"/>
        <v>-5000</v>
      </c>
      <c r="H14094" s="704" t="s">
        <v>8971</v>
      </c>
    </row>
    <row r="14095" spans="1:8" ht="15" x14ac:dyDescent="0.2">
      <c r="A14095" s="733">
        <v>44942</v>
      </c>
      <c r="B14095" s="40" t="s">
        <v>8655</v>
      </c>
      <c r="C14095" s="40" t="s">
        <v>1508</v>
      </c>
      <c r="D14095" s="107" t="s">
        <v>9038</v>
      </c>
      <c r="E14095" s="57">
        <v>437000</v>
      </c>
      <c r="F14095" s="57"/>
      <c r="G14095" s="125">
        <f t="shared" si="226"/>
        <v>-437000</v>
      </c>
      <c r="H14095" s="704" t="s">
        <v>8971</v>
      </c>
    </row>
    <row r="14096" spans="1:8" ht="15" x14ac:dyDescent="0.2">
      <c r="A14096" s="733">
        <v>44942</v>
      </c>
      <c r="B14096" s="40" t="s">
        <v>8874</v>
      </c>
      <c r="C14096" s="40" t="s">
        <v>5740</v>
      </c>
      <c r="D14096" s="107" t="s">
        <v>2654</v>
      </c>
      <c r="E14096" s="57">
        <v>1500</v>
      </c>
      <c r="F14096" s="57"/>
      <c r="G14096" s="125">
        <f t="shared" si="226"/>
        <v>-1500</v>
      </c>
      <c r="H14096" s="704" t="s">
        <v>8971</v>
      </c>
    </row>
    <row r="14097" spans="1:8" ht="15" x14ac:dyDescent="0.2">
      <c r="A14097" s="733">
        <v>44944</v>
      </c>
      <c r="B14097" s="40" t="s">
        <v>8866</v>
      </c>
      <c r="C14097" s="40" t="s">
        <v>3144</v>
      </c>
      <c r="D14097" s="107" t="s">
        <v>9058</v>
      </c>
      <c r="E14097" s="57">
        <v>71400</v>
      </c>
      <c r="F14097" s="57"/>
      <c r="G14097" s="125">
        <f t="shared" si="226"/>
        <v>-71400</v>
      </c>
      <c r="H14097" s="704" t="s">
        <v>8971</v>
      </c>
    </row>
    <row r="14098" spans="1:8" ht="15" x14ac:dyDescent="0.2">
      <c r="A14098" s="733">
        <v>44944</v>
      </c>
      <c r="B14098" s="40" t="s">
        <v>8866</v>
      </c>
      <c r="C14098" s="40" t="s">
        <v>3144</v>
      </c>
      <c r="D14098" s="107" t="s">
        <v>9059</v>
      </c>
      <c r="E14098" s="57">
        <v>6150</v>
      </c>
      <c r="F14098" s="57"/>
      <c r="G14098" s="125">
        <f t="shared" si="226"/>
        <v>-6150</v>
      </c>
      <c r="H14098" s="704" t="s">
        <v>8971</v>
      </c>
    </row>
    <row r="14099" spans="1:8" ht="15" x14ac:dyDescent="0.2">
      <c r="A14099" s="733">
        <v>44944</v>
      </c>
      <c r="B14099" s="40" t="s">
        <v>16</v>
      </c>
      <c r="C14099" s="40" t="s">
        <v>2995</v>
      </c>
      <c r="D14099" s="107" t="s">
        <v>9060</v>
      </c>
      <c r="E14099" s="57">
        <v>9340</v>
      </c>
      <c r="F14099" s="57"/>
      <c r="G14099" s="125">
        <f t="shared" si="226"/>
        <v>-9340</v>
      </c>
      <c r="H14099" s="704" t="s">
        <v>8971</v>
      </c>
    </row>
    <row r="14100" spans="1:8" ht="15" x14ac:dyDescent="0.2">
      <c r="A14100" s="733">
        <v>44944</v>
      </c>
      <c r="B14100" s="40" t="s">
        <v>8874</v>
      </c>
      <c r="C14100" s="40" t="s">
        <v>391</v>
      </c>
      <c r="D14100" s="107" t="s">
        <v>4308</v>
      </c>
      <c r="E14100" s="57">
        <v>10000</v>
      </c>
      <c r="F14100" s="57"/>
      <c r="G14100" s="125">
        <f t="shared" si="226"/>
        <v>-10000</v>
      </c>
      <c r="H14100" s="704" t="s">
        <v>8971</v>
      </c>
    </row>
    <row r="14101" spans="1:8" ht="15" x14ac:dyDescent="0.2">
      <c r="A14101" s="733">
        <v>44944</v>
      </c>
      <c r="B14101" s="40" t="s">
        <v>8337</v>
      </c>
      <c r="C14101" s="40" t="s">
        <v>3144</v>
      </c>
      <c r="D14101" s="107" t="s">
        <v>9080</v>
      </c>
      <c r="E14101" s="57">
        <v>20550</v>
      </c>
      <c r="F14101" s="57"/>
      <c r="G14101" s="125">
        <f t="shared" si="226"/>
        <v>-20550</v>
      </c>
      <c r="H14101" s="704" t="s">
        <v>8971</v>
      </c>
    </row>
    <row r="14102" spans="1:8" ht="15" x14ac:dyDescent="0.2">
      <c r="A14102" s="733">
        <v>44944</v>
      </c>
      <c r="B14102" s="40" t="s">
        <v>25</v>
      </c>
      <c r="C14102" s="40" t="s">
        <v>3144</v>
      </c>
      <c r="D14102" s="107" t="s">
        <v>9081</v>
      </c>
      <c r="E14102" s="57">
        <v>2500</v>
      </c>
      <c r="F14102" s="57"/>
      <c r="G14102" s="125">
        <f t="shared" si="226"/>
        <v>-2500</v>
      </c>
      <c r="H14102" s="704" t="s">
        <v>8971</v>
      </c>
    </row>
    <row r="14103" spans="1:8" ht="15" x14ac:dyDescent="0.2">
      <c r="A14103" s="733">
        <v>44944</v>
      </c>
      <c r="B14103" s="40" t="s">
        <v>7919</v>
      </c>
      <c r="C14103" s="40" t="s">
        <v>3144</v>
      </c>
      <c r="D14103" s="107" t="s">
        <v>9082</v>
      </c>
      <c r="E14103" s="57">
        <v>12500</v>
      </c>
      <c r="F14103" s="57"/>
      <c r="G14103" s="125">
        <f t="shared" si="226"/>
        <v>-12500</v>
      </c>
      <c r="H14103" s="704" t="s">
        <v>8971</v>
      </c>
    </row>
    <row r="14104" spans="1:8" ht="15" x14ac:dyDescent="0.2">
      <c r="A14104" s="733">
        <v>44945</v>
      </c>
      <c r="B14104" s="40" t="s">
        <v>8866</v>
      </c>
      <c r="C14104" s="40" t="s">
        <v>3144</v>
      </c>
      <c r="D14104" s="107" t="s">
        <v>9213</v>
      </c>
      <c r="E14104" s="57">
        <v>42500</v>
      </c>
      <c r="F14104" s="57"/>
      <c r="G14104" s="125">
        <f t="shared" si="226"/>
        <v>-42500</v>
      </c>
      <c r="H14104" s="704" t="s">
        <v>8971</v>
      </c>
    </row>
    <row r="14105" spans="1:8" ht="15" x14ac:dyDescent="0.2">
      <c r="A14105" s="733">
        <v>44945</v>
      </c>
      <c r="B14105" s="40" t="s">
        <v>8337</v>
      </c>
      <c r="C14105" s="40" t="s">
        <v>285</v>
      </c>
      <c r="D14105" s="107" t="s">
        <v>8661</v>
      </c>
      <c r="E14105" s="57">
        <v>600</v>
      </c>
      <c r="F14105" s="57"/>
      <c r="G14105" s="125">
        <f t="shared" si="226"/>
        <v>-600</v>
      </c>
      <c r="H14105" s="704" t="s">
        <v>8971</v>
      </c>
    </row>
    <row r="14106" spans="1:8" ht="15" x14ac:dyDescent="0.2">
      <c r="A14106" s="733">
        <v>44945</v>
      </c>
      <c r="B14106" s="40" t="s">
        <v>8337</v>
      </c>
      <c r="C14106" s="40" t="s">
        <v>3144</v>
      </c>
      <c r="D14106" s="107" t="s">
        <v>9214</v>
      </c>
      <c r="E14106" s="57">
        <v>1000</v>
      </c>
      <c r="F14106" s="57"/>
      <c r="G14106" s="125">
        <f t="shared" si="226"/>
        <v>-1000</v>
      </c>
      <c r="H14106" s="704" t="s">
        <v>8971</v>
      </c>
    </row>
    <row r="14107" spans="1:8" ht="15" x14ac:dyDescent="0.2">
      <c r="A14107" s="733">
        <v>44946</v>
      </c>
      <c r="B14107" s="40" t="s">
        <v>25</v>
      </c>
      <c r="C14107" s="40" t="s">
        <v>2427</v>
      </c>
      <c r="D14107" s="107" t="s">
        <v>9215</v>
      </c>
      <c r="E14107" s="57">
        <v>36520</v>
      </c>
      <c r="F14107" s="57"/>
      <c r="G14107" s="125">
        <f t="shared" si="226"/>
        <v>-36520</v>
      </c>
      <c r="H14107" s="704" t="s">
        <v>8971</v>
      </c>
    </row>
    <row r="14108" spans="1:8" ht="15" x14ac:dyDescent="0.2">
      <c r="A14108" s="733">
        <v>44946</v>
      </c>
      <c r="B14108" s="40" t="s">
        <v>3945</v>
      </c>
      <c r="C14108" s="40" t="s">
        <v>391</v>
      </c>
      <c r="D14108" s="107" t="s">
        <v>5362</v>
      </c>
      <c r="E14108" s="57">
        <v>320</v>
      </c>
      <c r="F14108" s="57"/>
      <c r="G14108" s="125">
        <f t="shared" si="226"/>
        <v>-320</v>
      </c>
      <c r="H14108" s="704" t="s">
        <v>8971</v>
      </c>
    </row>
    <row r="14109" spans="1:8" ht="15" x14ac:dyDescent="0.2">
      <c r="A14109" s="733">
        <v>44946</v>
      </c>
      <c r="B14109" s="40" t="s">
        <v>8655</v>
      </c>
      <c r="C14109" s="40" t="s">
        <v>789</v>
      </c>
      <c r="E14109" s="57">
        <v>700</v>
      </c>
      <c r="F14109" s="57"/>
      <c r="G14109" s="125">
        <f t="shared" si="226"/>
        <v>-700</v>
      </c>
      <c r="H14109" s="704" t="s">
        <v>8971</v>
      </c>
    </row>
    <row r="14110" spans="1:8" ht="15" x14ac:dyDescent="0.2">
      <c r="A14110" s="733">
        <v>44946</v>
      </c>
      <c r="B14110" s="40" t="s">
        <v>7919</v>
      </c>
      <c r="C14110" s="40" t="s">
        <v>789</v>
      </c>
      <c r="E14110" s="57">
        <v>5330</v>
      </c>
      <c r="F14110" s="57"/>
      <c r="G14110" s="125">
        <f t="shared" si="226"/>
        <v>-5330</v>
      </c>
      <c r="H14110" s="704" t="s">
        <v>8971</v>
      </c>
    </row>
    <row r="14111" spans="1:8" ht="15" x14ac:dyDescent="0.2">
      <c r="A14111" s="733">
        <v>44946</v>
      </c>
      <c r="B14111" s="40" t="s">
        <v>8337</v>
      </c>
      <c r="C14111" s="40" t="s">
        <v>789</v>
      </c>
      <c r="E14111" s="57">
        <v>2160</v>
      </c>
      <c r="F14111" s="57"/>
      <c r="G14111" s="125">
        <f t="shared" si="226"/>
        <v>-2160</v>
      </c>
      <c r="H14111" s="704" t="s">
        <v>8971</v>
      </c>
    </row>
    <row r="14112" spans="1:8" ht="15" x14ac:dyDescent="0.2">
      <c r="A14112" s="733">
        <v>44946</v>
      </c>
      <c r="B14112" s="40" t="s">
        <v>8041</v>
      </c>
      <c r="C14112" s="40" t="s">
        <v>789</v>
      </c>
      <c r="E14112" s="57">
        <v>1360</v>
      </c>
      <c r="F14112" s="57"/>
      <c r="G14112" s="125">
        <f t="shared" si="226"/>
        <v>-1360</v>
      </c>
      <c r="H14112" s="704" t="s">
        <v>8971</v>
      </c>
    </row>
    <row r="14113" spans="1:8" ht="15" x14ac:dyDescent="0.2">
      <c r="A14113" s="733">
        <v>44946</v>
      </c>
      <c r="B14113" s="40" t="s">
        <v>8874</v>
      </c>
      <c r="C14113" s="40" t="s">
        <v>789</v>
      </c>
      <c r="E14113" s="57">
        <v>3860</v>
      </c>
      <c r="F14113" s="57"/>
      <c r="G14113" s="125">
        <f t="shared" si="226"/>
        <v>-3860</v>
      </c>
      <c r="H14113" s="704" t="s">
        <v>8971</v>
      </c>
    </row>
    <row r="14114" spans="1:8" ht="15" x14ac:dyDescent="0.2">
      <c r="A14114" s="733">
        <v>44949</v>
      </c>
      <c r="B14114" s="40" t="s">
        <v>8530</v>
      </c>
      <c r="C14114" s="40" t="s">
        <v>8562</v>
      </c>
      <c r="D14114" s="107" t="s">
        <v>2252</v>
      </c>
      <c r="E14114" s="57">
        <v>15000</v>
      </c>
      <c r="F14114" s="57"/>
      <c r="G14114" s="125">
        <f t="shared" si="226"/>
        <v>-15000</v>
      </c>
      <c r="H14114" s="704" t="s">
        <v>8971</v>
      </c>
    </row>
    <row r="14115" spans="1:8" ht="15" x14ac:dyDescent="0.2">
      <c r="A14115" s="733">
        <v>44949</v>
      </c>
      <c r="B14115" s="40" t="s">
        <v>8530</v>
      </c>
      <c r="C14115" s="40" t="s">
        <v>3144</v>
      </c>
      <c r="D14115" s="107" t="s">
        <v>9216</v>
      </c>
      <c r="E14115" s="57">
        <v>2000</v>
      </c>
      <c r="F14115" s="57"/>
      <c r="G14115" s="125">
        <f t="shared" si="226"/>
        <v>-2000</v>
      </c>
      <c r="H14115" s="704" t="s">
        <v>8971</v>
      </c>
    </row>
    <row r="14116" spans="1:8" ht="15" x14ac:dyDescent="0.2">
      <c r="A14116" s="733">
        <v>44949</v>
      </c>
      <c r="B14116" s="40" t="s">
        <v>8655</v>
      </c>
      <c r="C14116" s="40" t="s">
        <v>3144</v>
      </c>
      <c r="D14116" s="107" t="s">
        <v>9216</v>
      </c>
      <c r="E14116" s="57">
        <v>5000</v>
      </c>
      <c r="F14116" s="57"/>
      <c r="G14116" s="125">
        <f t="shared" si="226"/>
        <v>-5000</v>
      </c>
      <c r="H14116" s="704" t="s">
        <v>8971</v>
      </c>
    </row>
    <row r="14117" spans="1:8" ht="15" x14ac:dyDescent="0.2">
      <c r="A14117" s="733">
        <v>44949</v>
      </c>
      <c r="B14117" s="40" t="s">
        <v>8557</v>
      </c>
      <c r="C14117" s="40" t="s">
        <v>3144</v>
      </c>
      <c r="D14117" s="107" t="s">
        <v>9217</v>
      </c>
      <c r="E14117" s="57">
        <v>8740</v>
      </c>
      <c r="F14117" s="57"/>
      <c r="G14117" s="125">
        <f t="shared" si="226"/>
        <v>-8740</v>
      </c>
      <c r="H14117" s="704" t="s">
        <v>8971</v>
      </c>
    </row>
    <row r="14118" spans="1:8" ht="15" x14ac:dyDescent="0.2">
      <c r="A14118" s="733">
        <v>44950</v>
      </c>
      <c r="B14118" s="40" t="s">
        <v>8874</v>
      </c>
      <c r="C14118" s="40" t="s">
        <v>9218</v>
      </c>
      <c r="D14118" s="107" t="s">
        <v>9219</v>
      </c>
      <c r="E14118" s="57">
        <v>145000</v>
      </c>
      <c r="F14118" s="57"/>
      <c r="G14118" s="125">
        <f t="shared" si="226"/>
        <v>-145000</v>
      </c>
      <c r="H14118" s="704" t="s">
        <v>8971</v>
      </c>
    </row>
    <row r="14119" spans="1:8" ht="15" x14ac:dyDescent="0.2">
      <c r="A14119" s="733">
        <v>44950</v>
      </c>
      <c r="B14119" s="40" t="s">
        <v>8874</v>
      </c>
      <c r="C14119" s="40" t="s">
        <v>7925</v>
      </c>
      <c r="D14119" s="107" t="s">
        <v>9220</v>
      </c>
      <c r="E14119" s="57">
        <v>40000</v>
      </c>
      <c r="F14119" s="57"/>
      <c r="G14119" s="125">
        <f t="shared" si="226"/>
        <v>-40000</v>
      </c>
      <c r="H14119" s="704" t="s">
        <v>8971</v>
      </c>
    </row>
    <row r="14120" spans="1:8" ht="15" x14ac:dyDescent="0.2">
      <c r="A14120" s="733">
        <v>44950</v>
      </c>
      <c r="B14120" s="40" t="s">
        <v>8655</v>
      </c>
      <c r="C14120" s="40" t="s">
        <v>3144</v>
      </c>
      <c r="D14120" s="107" t="s">
        <v>9225</v>
      </c>
      <c r="E14120" s="57">
        <v>48000</v>
      </c>
      <c r="F14120" s="57"/>
      <c r="G14120" s="125">
        <f t="shared" si="226"/>
        <v>-48000</v>
      </c>
      <c r="H14120" s="704" t="s">
        <v>8971</v>
      </c>
    </row>
    <row r="14121" spans="1:8" ht="15" x14ac:dyDescent="0.2">
      <c r="A14121" s="733">
        <v>44950</v>
      </c>
      <c r="B14121" s="40" t="s">
        <v>16</v>
      </c>
      <c r="C14121" s="40" t="s">
        <v>391</v>
      </c>
      <c r="D14121" s="107" t="s">
        <v>9226</v>
      </c>
      <c r="E14121" s="57">
        <v>2670</v>
      </c>
      <c r="F14121" s="57"/>
      <c r="G14121" s="125">
        <f t="shared" si="226"/>
        <v>-2670</v>
      </c>
      <c r="H14121" s="704" t="s">
        <v>8971</v>
      </c>
    </row>
    <row r="14122" spans="1:8" ht="15" x14ac:dyDescent="0.2">
      <c r="A14122" s="733">
        <v>44950</v>
      </c>
      <c r="B14122" s="40" t="s">
        <v>8337</v>
      </c>
      <c r="C14122" s="40" t="s">
        <v>391</v>
      </c>
      <c r="D14122" s="107" t="s">
        <v>9227</v>
      </c>
      <c r="E14122" s="57">
        <v>1700</v>
      </c>
      <c r="F14122" s="57"/>
      <c r="G14122" s="125">
        <f t="shared" si="226"/>
        <v>-1700</v>
      </c>
      <c r="H14122" s="704" t="s">
        <v>8971</v>
      </c>
    </row>
    <row r="14123" spans="1:8" ht="15" x14ac:dyDescent="0.2">
      <c r="A14123" s="733">
        <v>44950</v>
      </c>
      <c r="B14123" s="40" t="s">
        <v>8874</v>
      </c>
      <c r="C14123" s="40" t="s">
        <v>3144</v>
      </c>
      <c r="D14123" s="107" t="s">
        <v>9221</v>
      </c>
      <c r="E14123" s="57">
        <v>7860</v>
      </c>
      <c r="F14123" s="57"/>
      <c r="G14123" s="125">
        <f t="shared" si="226"/>
        <v>-7860</v>
      </c>
      <c r="H14123" s="704" t="s">
        <v>8971</v>
      </c>
    </row>
    <row r="14124" spans="1:8" ht="15" x14ac:dyDescent="0.2">
      <c r="A14124" s="733">
        <v>44950</v>
      </c>
      <c r="B14124" s="40" t="s">
        <v>8874</v>
      </c>
      <c r="C14124" s="40" t="s">
        <v>3144</v>
      </c>
      <c r="D14124" s="107" t="s">
        <v>9222</v>
      </c>
      <c r="E14124" s="57">
        <v>5700</v>
      </c>
      <c r="F14124" s="57"/>
      <c r="G14124" s="125">
        <f t="shared" si="226"/>
        <v>-5700</v>
      </c>
      <c r="H14124" s="704" t="s">
        <v>8971</v>
      </c>
    </row>
    <row r="14125" spans="1:8" ht="15" x14ac:dyDescent="0.2">
      <c r="A14125" s="733">
        <v>44951</v>
      </c>
      <c r="B14125" s="40" t="s">
        <v>8557</v>
      </c>
      <c r="C14125" s="40" t="s">
        <v>3144</v>
      </c>
      <c r="D14125" s="107" t="s">
        <v>4877</v>
      </c>
      <c r="E14125" s="57">
        <v>33100</v>
      </c>
      <c r="F14125" s="57"/>
      <c r="G14125" s="125">
        <f t="shared" si="226"/>
        <v>-33100</v>
      </c>
      <c r="H14125" s="704" t="s">
        <v>8971</v>
      </c>
    </row>
    <row r="14126" spans="1:8" ht="15" x14ac:dyDescent="0.2">
      <c r="A14126" s="733">
        <v>44951</v>
      </c>
      <c r="B14126" s="40" t="s">
        <v>7553</v>
      </c>
      <c r="C14126" s="628" t="s">
        <v>3144</v>
      </c>
      <c r="D14126" s="894" t="s">
        <v>4877</v>
      </c>
      <c r="E14126" s="629">
        <v>5480</v>
      </c>
      <c r="F14126" s="57"/>
      <c r="G14126" s="125">
        <f t="shared" si="226"/>
        <v>-5480</v>
      </c>
      <c r="H14126" s="704" t="s">
        <v>8971</v>
      </c>
    </row>
    <row r="14127" spans="1:8" ht="15" x14ac:dyDescent="0.2">
      <c r="A14127" s="733">
        <v>44951</v>
      </c>
      <c r="B14127" s="40" t="s">
        <v>8557</v>
      </c>
      <c r="C14127" s="628" t="s">
        <v>3144</v>
      </c>
      <c r="D14127" s="894" t="s">
        <v>4877</v>
      </c>
      <c r="E14127" s="629">
        <v>30880</v>
      </c>
      <c r="F14127" s="57"/>
      <c r="G14127" s="125">
        <f t="shared" si="226"/>
        <v>-30880</v>
      </c>
      <c r="H14127" s="704" t="s">
        <v>8971</v>
      </c>
    </row>
    <row r="14128" spans="1:8" ht="15" x14ac:dyDescent="0.2">
      <c r="A14128" s="733">
        <v>44952</v>
      </c>
      <c r="B14128" s="40" t="s">
        <v>8655</v>
      </c>
      <c r="C14128" s="40" t="s">
        <v>8085</v>
      </c>
      <c r="D14128" s="107" t="s">
        <v>9223</v>
      </c>
      <c r="E14128" s="57">
        <v>4800</v>
      </c>
      <c r="F14128" s="57"/>
      <c r="G14128" s="125">
        <f t="shared" si="226"/>
        <v>-4800</v>
      </c>
      <c r="H14128" s="704" t="s">
        <v>8971</v>
      </c>
    </row>
    <row r="14129" spans="1:8" ht="15" x14ac:dyDescent="0.2">
      <c r="A14129" s="733">
        <v>44952</v>
      </c>
      <c r="B14129" s="40" t="s">
        <v>2932</v>
      </c>
      <c r="C14129" s="40" t="s">
        <v>3144</v>
      </c>
      <c r="D14129" s="107" t="s">
        <v>6485</v>
      </c>
      <c r="E14129" s="57">
        <v>2460</v>
      </c>
      <c r="F14129" s="57"/>
      <c r="G14129" s="125">
        <f t="shared" si="226"/>
        <v>-2460</v>
      </c>
      <c r="H14129" s="704" t="s">
        <v>8971</v>
      </c>
    </row>
    <row r="14130" spans="1:8" ht="15" x14ac:dyDescent="0.2">
      <c r="A14130" s="733">
        <v>44952</v>
      </c>
      <c r="B14130" s="40" t="s">
        <v>8337</v>
      </c>
      <c r="C14130" s="40" t="s">
        <v>3144</v>
      </c>
      <c r="D14130" s="107" t="s">
        <v>9224</v>
      </c>
      <c r="E14130" s="57">
        <v>800</v>
      </c>
      <c r="F14130" s="57"/>
      <c r="G14130" s="125">
        <f t="shared" si="226"/>
        <v>-800</v>
      </c>
      <c r="H14130" s="704" t="s">
        <v>8971</v>
      </c>
    </row>
    <row r="14131" spans="1:8" ht="15" x14ac:dyDescent="0.2">
      <c r="A14131" s="733">
        <v>44952</v>
      </c>
      <c r="B14131" s="40" t="s">
        <v>8337</v>
      </c>
      <c r="C14131" s="40" t="s">
        <v>391</v>
      </c>
      <c r="D14131" s="107" t="s">
        <v>9228</v>
      </c>
      <c r="E14131" s="57">
        <v>7000</v>
      </c>
      <c r="F14131" s="57"/>
      <c r="G14131" s="125">
        <f t="shared" ref="G14131:G14194" si="227">F14131-E14131</f>
        <v>-7000</v>
      </c>
      <c r="H14131" s="704" t="s">
        <v>8971</v>
      </c>
    </row>
    <row r="14132" spans="1:8" ht="15" x14ac:dyDescent="0.2">
      <c r="A14132" s="733">
        <v>44952</v>
      </c>
      <c r="B14132" s="40" t="s">
        <v>14</v>
      </c>
      <c r="C14132" s="40" t="s">
        <v>5340</v>
      </c>
      <c r="D14132" s="107" t="s">
        <v>9229</v>
      </c>
      <c r="E14132" s="57">
        <v>10000</v>
      </c>
      <c r="F14132" s="57"/>
      <c r="G14132" s="125">
        <f t="shared" si="227"/>
        <v>-10000</v>
      </c>
      <c r="H14132" s="704" t="s">
        <v>8971</v>
      </c>
    </row>
    <row r="14133" spans="1:8" ht="15" x14ac:dyDescent="0.2">
      <c r="A14133" s="733">
        <v>44952</v>
      </c>
      <c r="B14133" s="40" t="s">
        <v>2932</v>
      </c>
      <c r="C14133" s="40" t="s">
        <v>4875</v>
      </c>
      <c r="D14133" s="107" t="s">
        <v>9230</v>
      </c>
      <c r="E14133" s="57">
        <v>5000</v>
      </c>
      <c r="F14133" s="57"/>
      <c r="G14133" s="125">
        <f t="shared" si="227"/>
        <v>-5000</v>
      </c>
      <c r="H14133" s="704" t="s">
        <v>8971</v>
      </c>
    </row>
    <row r="14134" spans="1:8" ht="15" x14ac:dyDescent="0.2">
      <c r="A14134" s="733">
        <v>44952</v>
      </c>
      <c r="B14134" s="40" t="s">
        <v>8557</v>
      </c>
      <c r="C14134" s="40" t="s">
        <v>285</v>
      </c>
      <c r="D14134" s="107" t="s">
        <v>6385</v>
      </c>
      <c r="E14134" s="57">
        <v>700</v>
      </c>
      <c r="F14134" s="57"/>
      <c r="G14134" s="125">
        <f t="shared" si="227"/>
        <v>-700</v>
      </c>
      <c r="H14134" s="704" t="s">
        <v>8971</v>
      </c>
    </row>
    <row r="14135" spans="1:8" ht="15" x14ac:dyDescent="0.2">
      <c r="A14135" s="733">
        <v>44952</v>
      </c>
      <c r="B14135" s="40" t="s">
        <v>16</v>
      </c>
      <c r="C14135" s="40" t="s">
        <v>391</v>
      </c>
      <c r="D14135" s="107" t="s">
        <v>9231</v>
      </c>
      <c r="E14135" s="57">
        <v>1000</v>
      </c>
      <c r="F14135" s="57"/>
      <c r="G14135" s="125">
        <f t="shared" si="227"/>
        <v>-1000</v>
      </c>
      <c r="H14135" s="704" t="s">
        <v>8971</v>
      </c>
    </row>
    <row r="14136" spans="1:8" ht="15" x14ac:dyDescent="0.2">
      <c r="A14136" s="733">
        <v>44952</v>
      </c>
      <c r="B14136" s="40" t="s">
        <v>8557</v>
      </c>
      <c r="C14136" s="40" t="s">
        <v>391</v>
      </c>
      <c r="D14136" s="107" t="s">
        <v>9242</v>
      </c>
      <c r="E14136" s="57">
        <v>5000</v>
      </c>
      <c r="F14136" s="57"/>
      <c r="G14136" s="125">
        <f t="shared" si="227"/>
        <v>-5000</v>
      </c>
      <c r="H14136" s="704" t="s">
        <v>8971</v>
      </c>
    </row>
    <row r="14137" spans="1:8" ht="15" x14ac:dyDescent="0.2">
      <c r="A14137" s="733">
        <v>44952</v>
      </c>
      <c r="B14137" s="40" t="s">
        <v>25</v>
      </c>
      <c r="C14137" s="40" t="s">
        <v>4064</v>
      </c>
      <c r="D14137" s="107" t="s">
        <v>9232</v>
      </c>
      <c r="E14137" s="57">
        <v>2250</v>
      </c>
      <c r="F14137" s="57"/>
      <c r="G14137" s="125">
        <f t="shared" si="227"/>
        <v>-2250</v>
      </c>
      <c r="H14137" s="704" t="s">
        <v>8971</v>
      </c>
    </row>
    <row r="14138" spans="1:8" ht="15" x14ac:dyDescent="0.2">
      <c r="A14138" s="733">
        <v>44952</v>
      </c>
      <c r="B14138" s="40" t="s">
        <v>8041</v>
      </c>
      <c r="C14138" s="40" t="s">
        <v>391</v>
      </c>
      <c r="D14138" s="107" t="s">
        <v>9024</v>
      </c>
      <c r="E14138" s="57">
        <v>500</v>
      </c>
      <c r="F14138" s="57"/>
      <c r="G14138" s="125">
        <f t="shared" si="227"/>
        <v>-500</v>
      </c>
      <c r="H14138" s="704" t="s">
        <v>8971</v>
      </c>
    </row>
    <row r="14139" spans="1:8" ht="15" x14ac:dyDescent="0.2">
      <c r="A14139" s="733">
        <v>44952</v>
      </c>
      <c r="B14139" s="40" t="s">
        <v>8874</v>
      </c>
      <c r="C14139" s="40" t="s">
        <v>5740</v>
      </c>
      <c r="D14139" s="107" t="s">
        <v>9233</v>
      </c>
      <c r="E14139" s="57">
        <v>5000</v>
      </c>
      <c r="F14139" s="57"/>
      <c r="G14139" s="125">
        <f t="shared" si="227"/>
        <v>-5000</v>
      </c>
      <c r="H14139" s="704" t="s">
        <v>8971</v>
      </c>
    </row>
    <row r="14140" spans="1:8" ht="15" x14ac:dyDescent="0.2">
      <c r="A14140" s="733">
        <v>44952</v>
      </c>
      <c r="B14140" s="40" t="s">
        <v>8655</v>
      </c>
      <c r="C14140" s="40" t="s">
        <v>5740</v>
      </c>
      <c r="D14140" s="107" t="s">
        <v>9234</v>
      </c>
      <c r="E14140" s="57">
        <v>1800</v>
      </c>
      <c r="F14140" s="57"/>
      <c r="G14140" s="125">
        <f t="shared" si="227"/>
        <v>-1800</v>
      </c>
      <c r="H14140" s="704" t="s">
        <v>8971</v>
      </c>
    </row>
    <row r="14141" spans="1:8" ht="15" x14ac:dyDescent="0.2">
      <c r="A14141" s="733">
        <v>44952</v>
      </c>
      <c r="B14141" s="40" t="s">
        <v>16</v>
      </c>
      <c r="C14141" s="40" t="s">
        <v>3842</v>
      </c>
      <c r="D14141" s="107" t="s">
        <v>8710</v>
      </c>
      <c r="E14141" s="57">
        <v>2620</v>
      </c>
      <c r="F14141" s="57"/>
      <c r="G14141" s="125">
        <f t="shared" si="227"/>
        <v>-2620</v>
      </c>
      <c r="H14141" s="704" t="s">
        <v>8971</v>
      </c>
    </row>
    <row r="14142" spans="1:8" ht="15" x14ac:dyDescent="0.2">
      <c r="A14142" s="733">
        <v>44952</v>
      </c>
      <c r="B14142" s="40" t="s">
        <v>16</v>
      </c>
      <c r="C14142" s="40" t="s">
        <v>3842</v>
      </c>
      <c r="D14142" s="107" t="s">
        <v>8710</v>
      </c>
      <c r="E14142" s="57">
        <v>3900</v>
      </c>
      <c r="F14142" s="57"/>
      <c r="G14142" s="125">
        <f t="shared" si="227"/>
        <v>-3900</v>
      </c>
      <c r="H14142" s="704" t="s">
        <v>8971</v>
      </c>
    </row>
    <row r="14143" spans="1:8" ht="15" x14ac:dyDescent="0.2">
      <c r="A14143" s="733">
        <v>44952</v>
      </c>
      <c r="B14143" s="40" t="s">
        <v>8557</v>
      </c>
      <c r="C14143" s="40" t="s">
        <v>5740</v>
      </c>
      <c r="D14143" s="107" t="s">
        <v>9235</v>
      </c>
      <c r="E14143" s="57">
        <v>2000</v>
      </c>
      <c r="F14143" s="57"/>
      <c r="G14143" s="125">
        <f t="shared" si="227"/>
        <v>-2000</v>
      </c>
      <c r="H14143" s="704" t="s">
        <v>8971</v>
      </c>
    </row>
    <row r="14144" spans="1:8" ht="15" x14ac:dyDescent="0.2">
      <c r="A14144" s="733">
        <v>44952</v>
      </c>
      <c r="B14144" s="40" t="s">
        <v>8337</v>
      </c>
      <c r="C14144" s="40" t="s">
        <v>391</v>
      </c>
      <c r="D14144" s="107" t="s">
        <v>9024</v>
      </c>
      <c r="E14144" s="57">
        <v>2000</v>
      </c>
      <c r="F14144" s="57"/>
      <c r="G14144" s="125">
        <f t="shared" si="227"/>
        <v>-2000</v>
      </c>
      <c r="H14144" s="704" t="s">
        <v>8971</v>
      </c>
    </row>
    <row r="14145" spans="1:8" ht="15" customHeight="1" x14ac:dyDescent="0.2">
      <c r="A14145" s="733">
        <v>44952</v>
      </c>
      <c r="B14145" s="40" t="s">
        <v>16</v>
      </c>
      <c r="C14145" s="40" t="s">
        <v>3842</v>
      </c>
      <c r="D14145" s="107" t="s">
        <v>8710</v>
      </c>
      <c r="E14145" s="57">
        <v>4930</v>
      </c>
      <c r="F14145" s="57"/>
      <c r="G14145" s="125">
        <f t="shared" si="227"/>
        <v>-4930</v>
      </c>
      <c r="H14145" s="704" t="s">
        <v>8971</v>
      </c>
    </row>
    <row r="14146" spans="1:8" ht="15" x14ac:dyDescent="0.2">
      <c r="A14146" s="733">
        <v>44952</v>
      </c>
      <c r="B14146" s="40" t="s">
        <v>8337</v>
      </c>
      <c r="C14146" s="40" t="s">
        <v>285</v>
      </c>
      <c r="D14146" s="107" t="s">
        <v>8161</v>
      </c>
      <c r="E14146" s="57">
        <v>500</v>
      </c>
      <c r="F14146" s="57"/>
      <c r="G14146" s="125">
        <f t="shared" si="227"/>
        <v>-500</v>
      </c>
      <c r="H14146" s="704" t="s">
        <v>8971</v>
      </c>
    </row>
    <row r="14147" spans="1:8" ht="15" x14ac:dyDescent="0.2">
      <c r="A14147" s="733">
        <v>44952</v>
      </c>
      <c r="B14147" s="40" t="s">
        <v>8874</v>
      </c>
      <c r="C14147" s="40" t="s">
        <v>285</v>
      </c>
      <c r="D14147" s="107" t="s">
        <v>8446</v>
      </c>
      <c r="E14147" s="57">
        <v>300</v>
      </c>
      <c r="F14147" s="57"/>
      <c r="G14147" s="125">
        <f t="shared" si="227"/>
        <v>-300</v>
      </c>
      <c r="H14147" s="704" t="s">
        <v>8971</v>
      </c>
    </row>
    <row r="14148" spans="1:8" ht="15" x14ac:dyDescent="0.2">
      <c r="A14148" s="733">
        <v>44952</v>
      </c>
      <c r="B14148" s="40" t="s">
        <v>8874</v>
      </c>
      <c r="C14148" s="40" t="s">
        <v>5740</v>
      </c>
      <c r="D14148" s="107" t="s">
        <v>9236</v>
      </c>
      <c r="E14148" s="57">
        <v>1500</v>
      </c>
      <c r="F14148" s="57"/>
      <c r="G14148" s="125">
        <f t="shared" si="227"/>
        <v>-1500</v>
      </c>
      <c r="H14148" s="704" t="s">
        <v>8971</v>
      </c>
    </row>
    <row r="14149" spans="1:8" ht="15" x14ac:dyDescent="0.2">
      <c r="A14149" s="733">
        <v>44952</v>
      </c>
      <c r="B14149" s="40" t="s">
        <v>8655</v>
      </c>
      <c r="C14149" s="40" t="s">
        <v>5740</v>
      </c>
      <c r="D14149" s="107" t="s">
        <v>9237</v>
      </c>
      <c r="E14149" s="57">
        <v>1000</v>
      </c>
      <c r="F14149" s="57"/>
      <c r="G14149" s="125">
        <f t="shared" si="227"/>
        <v>-1000</v>
      </c>
      <c r="H14149" s="704" t="s">
        <v>8971</v>
      </c>
    </row>
    <row r="14150" spans="1:8" ht="15" x14ac:dyDescent="0.2">
      <c r="A14150" s="733">
        <v>44952</v>
      </c>
      <c r="B14150" s="40" t="s">
        <v>16</v>
      </c>
      <c r="C14150" s="40" t="s">
        <v>3842</v>
      </c>
      <c r="D14150" s="107" t="s">
        <v>8710</v>
      </c>
      <c r="E14150" s="57">
        <v>7855</v>
      </c>
      <c r="F14150" s="57"/>
      <c r="G14150" s="125">
        <f t="shared" si="227"/>
        <v>-7855</v>
      </c>
      <c r="H14150" s="704" t="s">
        <v>8971</v>
      </c>
    </row>
    <row r="14151" spans="1:8" ht="15" x14ac:dyDescent="0.2">
      <c r="A14151" s="733">
        <v>44952</v>
      </c>
      <c r="B14151" s="40" t="s">
        <v>25</v>
      </c>
      <c r="C14151" s="40" t="s">
        <v>8148</v>
      </c>
      <c r="D14151" s="107" t="s">
        <v>8712</v>
      </c>
      <c r="E14151" s="57">
        <v>23682</v>
      </c>
      <c r="F14151" s="57"/>
      <c r="G14151" s="125">
        <f t="shared" si="227"/>
        <v>-23682</v>
      </c>
      <c r="H14151" s="704" t="s">
        <v>8971</v>
      </c>
    </row>
    <row r="14152" spans="1:8" ht="15" x14ac:dyDescent="0.2">
      <c r="A14152" s="733">
        <v>44952</v>
      </c>
      <c r="B14152" s="40" t="s">
        <v>16</v>
      </c>
      <c r="C14152" s="40" t="s">
        <v>8148</v>
      </c>
      <c r="D14152" s="107" t="s">
        <v>8712</v>
      </c>
      <c r="E14152" s="57">
        <v>10398</v>
      </c>
      <c r="F14152" s="57"/>
      <c r="G14152" s="125">
        <f t="shared" si="227"/>
        <v>-10398</v>
      </c>
      <c r="H14152" s="704" t="s">
        <v>8971</v>
      </c>
    </row>
    <row r="14153" spans="1:8" ht="15" x14ac:dyDescent="0.2">
      <c r="A14153" s="733">
        <v>44952</v>
      </c>
      <c r="B14153" s="40" t="s">
        <v>8337</v>
      </c>
      <c r="C14153" s="40" t="s">
        <v>391</v>
      </c>
      <c r="D14153" s="107" t="s">
        <v>9224</v>
      </c>
      <c r="E14153" s="57">
        <v>800</v>
      </c>
      <c r="F14153" s="57"/>
      <c r="G14153" s="125">
        <f t="shared" si="227"/>
        <v>-800</v>
      </c>
      <c r="H14153" s="704" t="s">
        <v>8971</v>
      </c>
    </row>
    <row r="14154" spans="1:8" ht="15" x14ac:dyDescent="0.2">
      <c r="A14154" s="733">
        <v>44952</v>
      </c>
      <c r="B14154" s="40" t="s">
        <v>16</v>
      </c>
      <c r="C14154" s="40" t="s">
        <v>103</v>
      </c>
      <c r="D14154" s="107" t="s">
        <v>9238</v>
      </c>
      <c r="E14154" s="57">
        <v>6000</v>
      </c>
      <c r="F14154" s="57"/>
      <c r="G14154" s="125">
        <f t="shared" si="227"/>
        <v>-6000</v>
      </c>
      <c r="H14154" s="704" t="s">
        <v>8971</v>
      </c>
    </row>
    <row r="14155" spans="1:8" ht="15" x14ac:dyDescent="0.2">
      <c r="A14155" s="733">
        <v>44952</v>
      </c>
      <c r="B14155" s="40" t="s">
        <v>8655</v>
      </c>
      <c r="C14155" s="40" t="s">
        <v>5740</v>
      </c>
      <c r="D14155" s="107" t="s">
        <v>8978</v>
      </c>
      <c r="E14155" s="57">
        <v>1500</v>
      </c>
      <c r="F14155" s="57"/>
      <c r="G14155" s="125">
        <f t="shared" si="227"/>
        <v>-1500</v>
      </c>
      <c r="H14155" s="704" t="s">
        <v>8971</v>
      </c>
    </row>
    <row r="14156" spans="1:8" ht="15" x14ac:dyDescent="0.2">
      <c r="A14156" s="733">
        <v>44952</v>
      </c>
      <c r="B14156" s="40" t="s">
        <v>16</v>
      </c>
      <c r="C14156" s="40" t="s">
        <v>391</v>
      </c>
      <c r="D14156" s="107" t="s">
        <v>9239</v>
      </c>
      <c r="E14156" s="57">
        <v>300</v>
      </c>
      <c r="F14156" s="57"/>
      <c r="G14156" s="125">
        <f t="shared" si="227"/>
        <v>-300</v>
      </c>
      <c r="H14156" s="704" t="s">
        <v>8971</v>
      </c>
    </row>
    <row r="14157" spans="1:8" ht="15" x14ac:dyDescent="0.2">
      <c r="A14157" s="733">
        <v>44952</v>
      </c>
      <c r="B14157" s="40" t="s">
        <v>16</v>
      </c>
      <c r="C14157" s="40" t="s">
        <v>3842</v>
      </c>
      <c r="D14157" s="107" t="s">
        <v>8710</v>
      </c>
      <c r="E14157" s="57">
        <v>6125</v>
      </c>
      <c r="F14157" s="57"/>
      <c r="G14157" s="125">
        <f t="shared" si="227"/>
        <v>-6125</v>
      </c>
      <c r="H14157" s="704" t="s">
        <v>8971</v>
      </c>
    </row>
    <row r="14158" spans="1:8" ht="15" x14ac:dyDescent="0.2">
      <c r="A14158" s="733">
        <v>44952</v>
      </c>
      <c r="B14158" s="40" t="s">
        <v>16</v>
      </c>
      <c r="C14158" s="40" t="s">
        <v>391</v>
      </c>
      <c r="D14158" s="107" t="s">
        <v>9248</v>
      </c>
      <c r="E14158" s="57">
        <v>420</v>
      </c>
      <c r="F14158" s="57"/>
      <c r="G14158" s="125">
        <f t="shared" si="227"/>
        <v>-420</v>
      </c>
      <c r="H14158" s="704" t="s">
        <v>8971</v>
      </c>
    </row>
    <row r="14159" spans="1:8" ht="15" x14ac:dyDescent="0.2">
      <c r="A14159" s="733">
        <v>44953</v>
      </c>
      <c r="B14159" s="40" t="s">
        <v>16</v>
      </c>
      <c r="C14159" s="40" t="s">
        <v>391</v>
      </c>
      <c r="D14159" s="107" t="s">
        <v>9249</v>
      </c>
      <c r="E14159" s="57">
        <v>9000</v>
      </c>
      <c r="F14159" s="57"/>
      <c r="G14159" s="125">
        <f t="shared" si="227"/>
        <v>-9000</v>
      </c>
      <c r="H14159" s="704" t="s">
        <v>8971</v>
      </c>
    </row>
    <row r="14160" spans="1:8" ht="15" x14ac:dyDescent="0.2">
      <c r="A14160" s="733">
        <v>44953</v>
      </c>
      <c r="B14160" s="40" t="s">
        <v>16</v>
      </c>
      <c r="C14160" s="40" t="s">
        <v>391</v>
      </c>
      <c r="D14160" s="107" t="s">
        <v>9248</v>
      </c>
      <c r="E14160" s="57">
        <v>2520</v>
      </c>
      <c r="F14160" s="57"/>
      <c r="G14160" s="125">
        <f t="shared" si="227"/>
        <v>-2520</v>
      </c>
      <c r="H14160" s="704" t="s">
        <v>8971</v>
      </c>
    </row>
    <row r="14161" spans="1:8" ht="15" x14ac:dyDescent="0.2">
      <c r="A14161" s="733">
        <v>44953</v>
      </c>
      <c r="B14161" s="40" t="s">
        <v>25</v>
      </c>
      <c r="C14161" s="40" t="s">
        <v>391</v>
      </c>
      <c r="D14161" s="107" t="s">
        <v>9250</v>
      </c>
      <c r="E14161" s="57">
        <v>2300</v>
      </c>
      <c r="F14161" s="57"/>
      <c r="G14161" s="125">
        <f t="shared" si="227"/>
        <v>-2300</v>
      </c>
      <c r="H14161" s="704" t="s">
        <v>8971</v>
      </c>
    </row>
    <row r="14162" spans="1:8" ht="15" x14ac:dyDescent="0.2">
      <c r="A14162" s="733">
        <v>44953</v>
      </c>
      <c r="B14162" s="40" t="s">
        <v>8655</v>
      </c>
      <c r="C14162" s="40" t="s">
        <v>3144</v>
      </c>
      <c r="D14162" s="107" t="s">
        <v>9251</v>
      </c>
      <c r="E14162" s="57">
        <v>31000</v>
      </c>
      <c r="F14162" s="57"/>
      <c r="G14162" s="125">
        <f t="shared" si="227"/>
        <v>-31000</v>
      </c>
      <c r="H14162" s="704" t="s">
        <v>8971</v>
      </c>
    </row>
    <row r="14163" spans="1:8" ht="15" x14ac:dyDescent="0.2">
      <c r="A14163" s="733">
        <v>44953</v>
      </c>
      <c r="B14163" s="40" t="s">
        <v>8655</v>
      </c>
      <c r="C14163" s="40" t="s">
        <v>3144</v>
      </c>
      <c r="D14163" s="107" t="s">
        <v>9252</v>
      </c>
      <c r="E14163" s="57">
        <v>68000</v>
      </c>
      <c r="F14163" s="57"/>
      <c r="G14163" s="125">
        <f t="shared" si="227"/>
        <v>-68000</v>
      </c>
      <c r="H14163" s="704" t="s">
        <v>8971</v>
      </c>
    </row>
    <row r="14164" spans="1:8" s="681" customFormat="1" ht="36" customHeight="1" x14ac:dyDescent="0.25">
      <c r="A14164" s="733">
        <v>44957</v>
      </c>
      <c r="B14164" s="62" t="s">
        <v>7919</v>
      </c>
      <c r="C14164" s="62" t="s">
        <v>8241</v>
      </c>
      <c r="D14164" s="182" t="s">
        <v>9253</v>
      </c>
      <c r="E14164" s="125">
        <v>265000</v>
      </c>
      <c r="F14164" s="125"/>
      <c r="G14164" s="125">
        <f t="shared" si="227"/>
        <v>-265000</v>
      </c>
      <c r="H14164" s="704" t="s">
        <v>8971</v>
      </c>
    </row>
    <row r="14165" spans="1:8" ht="15" x14ac:dyDescent="0.2">
      <c r="A14165" s="733">
        <v>44957</v>
      </c>
      <c r="B14165" s="40" t="s">
        <v>16</v>
      </c>
      <c r="C14165" s="40" t="s">
        <v>391</v>
      </c>
      <c r="D14165" s="107" t="s">
        <v>9254</v>
      </c>
      <c r="E14165" s="57">
        <v>1500</v>
      </c>
      <c r="F14165" s="57"/>
      <c r="G14165" s="125">
        <f t="shared" si="227"/>
        <v>-1500</v>
      </c>
      <c r="H14165" s="704" t="s">
        <v>8971</v>
      </c>
    </row>
    <row r="14166" spans="1:8" ht="15" x14ac:dyDescent="0.2">
      <c r="A14166" s="733">
        <v>44957</v>
      </c>
      <c r="B14166" s="40" t="s">
        <v>1399</v>
      </c>
      <c r="C14166" s="40" t="s">
        <v>6704</v>
      </c>
      <c r="D14166" s="107" t="s">
        <v>9245</v>
      </c>
      <c r="E14166" s="57">
        <v>887205</v>
      </c>
      <c r="F14166" s="57"/>
      <c r="G14166" s="125">
        <f t="shared" si="227"/>
        <v>-887205</v>
      </c>
      <c r="H14166" s="704" t="s">
        <v>8971</v>
      </c>
    </row>
    <row r="14167" spans="1:8" ht="15" x14ac:dyDescent="0.2">
      <c r="A14167" s="733">
        <v>44957</v>
      </c>
      <c r="B14167" s="40" t="s">
        <v>8874</v>
      </c>
      <c r="C14167" s="40" t="s">
        <v>3144</v>
      </c>
      <c r="D14167" s="107" t="s">
        <v>9222</v>
      </c>
      <c r="E14167" s="57">
        <v>4290</v>
      </c>
      <c r="F14167" s="57"/>
      <c r="G14167" s="125">
        <f t="shared" si="227"/>
        <v>-4290</v>
      </c>
      <c r="H14167" s="704" t="s">
        <v>8971</v>
      </c>
    </row>
    <row r="14168" spans="1:8" ht="15" x14ac:dyDescent="0.2">
      <c r="A14168" s="733">
        <v>44957</v>
      </c>
      <c r="B14168" s="40" t="s">
        <v>8874</v>
      </c>
      <c r="C14168" s="40" t="s">
        <v>3144</v>
      </c>
      <c r="D14168" s="107" t="s">
        <v>9255</v>
      </c>
      <c r="E14168" s="57">
        <v>1900</v>
      </c>
      <c r="F14168" s="57"/>
      <c r="G14168" s="125">
        <f t="shared" si="227"/>
        <v>-1900</v>
      </c>
      <c r="H14168" s="704" t="s">
        <v>8971</v>
      </c>
    </row>
    <row r="14169" spans="1:8" ht="15" x14ac:dyDescent="0.2">
      <c r="A14169" s="733">
        <v>44957</v>
      </c>
      <c r="B14169" s="40" t="s">
        <v>6503</v>
      </c>
      <c r="C14169" s="40" t="s">
        <v>3144</v>
      </c>
      <c r="D14169" s="107" t="s">
        <v>9256</v>
      </c>
      <c r="E14169" s="57">
        <v>72000</v>
      </c>
      <c r="F14169" s="57"/>
      <c r="G14169" s="125">
        <f t="shared" si="227"/>
        <v>-72000</v>
      </c>
      <c r="H14169" s="704" t="s">
        <v>8971</v>
      </c>
    </row>
    <row r="14170" spans="1:8" ht="15" x14ac:dyDescent="0.2">
      <c r="A14170" s="733">
        <v>44957</v>
      </c>
      <c r="B14170" s="40" t="s">
        <v>8557</v>
      </c>
      <c r="C14170" s="40" t="s">
        <v>8888</v>
      </c>
      <c r="D14170" s="107" t="s">
        <v>9257</v>
      </c>
      <c r="E14170" s="57">
        <v>33000</v>
      </c>
      <c r="F14170" s="57"/>
      <c r="G14170" s="125">
        <f t="shared" si="227"/>
        <v>-33000</v>
      </c>
      <c r="H14170" s="704" t="s">
        <v>8971</v>
      </c>
    </row>
    <row r="14171" spans="1:8" ht="15" x14ac:dyDescent="0.2">
      <c r="A14171" s="732">
        <v>44932</v>
      </c>
      <c r="B14171" s="173" t="s">
        <v>8337</v>
      </c>
      <c r="C14171" s="173" t="s">
        <v>6704</v>
      </c>
      <c r="D14171" s="227" t="s">
        <v>8986</v>
      </c>
      <c r="E14171" s="235">
        <v>300000</v>
      </c>
      <c r="F14171" s="235"/>
      <c r="G14171" s="235">
        <f t="shared" si="227"/>
        <v>-300000</v>
      </c>
      <c r="H14171" s="708" t="s">
        <v>8971</v>
      </c>
    </row>
    <row r="14172" spans="1:8" ht="15" x14ac:dyDescent="0.2">
      <c r="A14172" s="732">
        <v>44932</v>
      </c>
      <c r="B14172" s="173" t="s">
        <v>8337</v>
      </c>
      <c r="C14172" s="173" t="s">
        <v>6704</v>
      </c>
      <c r="D14172" s="227" t="s">
        <v>8985</v>
      </c>
      <c r="E14172" s="235">
        <v>300000</v>
      </c>
      <c r="F14172" s="235"/>
      <c r="G14172" s="235">
        <f t="shared" si="227"/>
        <v>-300000</v>
      </c>
      <c r="H14172" s="708" t="s">
        <v>8971</v>
      </c>
    </row>
    <row r="14173" spans="1:8" ht="15" x14ac:dyDescent="0.2">
      <c r="A14173" s="732">
        <v>44932</v>
      </c>
      <c r="B14173" s="173" t="s">
        <v>8557</v>
      </c>
      <c r="C14173" s="173" t="s">
        <v>8898</v>
      </c>
      <c r="D14173" s="227" t="s">
        <v>8987</v>
      </c>
      <c r="E14173" s="235">
        <v>224000</v>
      </c>
      <c r="F14173" s="235"/>
      <c r="G14173" s="235">
        <f t="shared" si="227"/>
        <v>-224000</v>
      </c>
      <c r="H14173" s="708" t="s">
        <v>8971</v>
      </c>
    </row>
    <row r="14174" spans="1:8" ht="15" x14ac:dyDescent="0.2">
      <c r="A14174" s="732">
        <v>44933</v>
      </c>
      <c r="B14174" s="173" t="s">
        <v>8041</v>
      </c>
      <c r="C14174" s="173" t="s">
        <v>8028</v>
      </c>
      <c r="D14174" s="227" t="s">
        <v>8987</v>
      </c>
      <c r="E14174" s="235">
        <v>58000</v>
      </c>
      <c r="F14174" s="235"/>
      <c r="G14174" s="235">
        <f t="shared" si="227"/>
        <v>-58000</v>
      </c>
      <c r="H14174" s="708" t="s">
        <v>8971</v>
      </c>
    </row>
    <row r="14175" spans="1:8" ht="15" x14ac:dyDescent="0.2">
      <c r="A14175" s="732">
        <v>44933</v>
      </c>
      <c r="B14175" s="173" t="s">
        <v>7919</v>
      </c>
      <c r="C14175" s="173" t="s">
        <v>8028</v>
      </c>
      <c r="D14175" s="227" t="s">
        <v>8987</v>
      </c>
      <c r="E14175" s="235">
        <v>42000</v>
      </c>
      <c r="F14175" s="235"/>
      <c r="G14175" s="235">
        <f t="shared" si="227"/>
        <v>-42000</v>
      </c>
      <c r="H14175" s="708" t="s">
        <v>8971</v>
      </c>
    </row>
    <row r="14176" spans="1:8" ht="15" x14ac:dyDescent="0.2">
      <c r="A14176" s="732">
        <v>44937</v>
      </c>
      <c r="B14176" s="173" t="s">
        <v>8655</v>
      </c>
      <c r="C14176" s="173" t="s">
        <v>7475</v>
      </c>
      <c r="D14176" s="227" t="s">
        <v>9011</v>
      </c>
      <c r="E14176" s="235">
        <v>30000</v>
      </c>
      <c r="F14176" s="235"/>
      <c r="G14176" s="235">
        <f t="shared" si="227"/>
        <v>-30000</v>
      </c>
      <c r="H14176" s="708" t="s">
        <v>8971</v>
      </c>
    </row>
    <row r="14177" spans="1:8" ht="15" x14ac:dyDescent="0.2">
      <c r="A14177" s="732">
        <v>44942</v>
      </c>
      <c r="B14177" s="173" t="s">
        <v>7919</v>
      </c>
      <c r="C14177" s="173" t="s">
        <v>8035</v>
      </c>
      <c r="D14177" s="227" t="s">
        <v>9031</v>
      </c>
      <c r="E14177" s="235">
        <v>100000</v>
      </c>
      <c r="F14177" s="235"/>
      <c r="G14177" s="235">
        <f t="shared" si="227"/>
        <v>-100000</v>
      </c>
      <c r="H14177" s="708" t="s">
        <v>8971</v>
      </c>
    </row>
    <row r="14178" spans="1:8" ht="24" x14ac:dyDescent="0.2">
      <c r="A14178" s="732">
        <v>44942</v>
      </c>
      <c r="B14178" s="173" t="s">
        <v>6503</v>
      </c>
      <c r="C14178" s="550" t="s">
        <v>166</v>
      </c>
      <c r="D14178" s="739" t="s">
        <v>9032</v>
      </c>
      <c r="E14178" s="551">
        <v>21400</v>
      </c>
      <c r="F14178" s="235"/>
      <c r="G14178" s="235">
        <f t="shared" si="227"/>
        <v>-21400</v>
      </c>
      <c r="H14178" s="708" t="s">
        <v>8971</v>
      </c>
    </row>
    <row r="14179" spans="1:8" ht="24" x14ac:dyDescent="0.2">
      <c r="A14179" s="732">
        <v>44942</v>
      </c>
      <c r="B14179" s="173" t="s">
        <v>7919</v>
      </c>
      <c r="C14179" s="550" t="s">
        <v>166</v>
      </c>
      <c r="D14179" s="739" t="s">
        <v>9032</v>
      </c>
      <c r="E14179" s="551">
        <v>25000</v>
      </c>
      <c r="F14179" s="235"/>
      <c r="G14179" s="235">
        <f t="shared" si="227"/>
        <v>-25000</v>
      </c>
      <c r="H14179" s="708" t="s">
        <v>8971</v>
      </c>
    </row>
    <row r="14180" spans="1:8" ht="24" x14ac:dyDescent="0.2">
      <c r="A14180" s="732">
        <v>44942</v>
      </c>
      <c r="B14180" s="173" t="s">
        <v>8337</v>
      </c>
      <c r="C14180" s="550" t="s">
        <v>166</v>
      </c>
      <c r="D14180" s="739" t="s">
        <v>9032</v>
      </c>
      <c r="E14180" s="551">
        <v>69000</v>
      </c>
      <c r="F14180" s="235"/>
      <c r="G14180" s="235">
        <f t="shared" si="227"/>
        <v>-69000</v>
      </c>
      <c r="H14180" s="708" t="s">
        <v>8971</v>
      </c>
    </row>
    <row r="14181" spans="1:8" ht="24" x14ac:dyDescent="0.2">
      <c r="A14181" s="732">
        <v>44942</v>
      </c>
      <c r="B14181" s="173" t="s">
        <v>8557</v>
      </c>
      <c r="C14181" s="550" t="s">
        <v>166</v>
      </c>
      <c r="D14181" s="739" t="s">
        <v>9032</v>
      </c>
      <c r="E14181" s="551">
        <v>15282</v>
      </c>
      <c r="F14181" s="235"/>
      <c r="G14181" s="235">
        <f t="shared" si="227"/>
        <v>-15282</v>
      </c>
      <c r="H14181" s="708" t="s">
        <v>8971</v>
      </c>
    </row>
    <row r="14182" spans="1:8" ht="24" x14ac:dyDescent="0.2">
      <c r="A14182" s="732">
        <v>44942</v>
      </c>
      <c r="B14182" s="173" t="s">
        <v>8530</v>
      </c>
      <c r="C14182" s="550" t="s">
        <v>166</v>
      </c>
      <c r="D14182" s="739" t="s">
        <v>9032</v>
      </c>
      <c r="E14182" s="551">
        <v>47891</v>
      </c>
      <c r="F14182" s="235"/>
      <c r="G14182" s="235">
        <f t="shared" si="227"/>
        <v>-47891</v>
      </c>
      <c r="H14182" s="708" t="s">
        <v>8971</v>
      </c>
    </row>
    <row r="14183" spans="1:8" ht="15" x14ac:dyDescent="0.2">
      <c r="A14183" s="732">
        <v>44942</v>
      </c>
      <c r="B14183" s="173" t="s">
        <v>8655</v>
      </c>
      <c r="C14183" s="173" t="s">
        <v>7221</v>
      </c>
      <c r="D14183" s="227" t="s">
        <v>9033</v>
      </c>
      <c r="E14183" s="235">
        <v>150000</v>
      </c>
      <c r="F14183" s="235"/>
      <c r="G14183" s="235">
        <f t="shared" si="227"/>
        <v>-150000</v>
      </c>
      <c r="H14183" s="708" t="s">
        <v>8971</v>
      </c>
    </row>
    <row r="14184" spans="1:8" ht="15" x14ac:dyDescent="0.2">
      <c r="A14184" s="732">
        <v>44943</v>
      </c>
      <c r="B14184" s="173" t="s">
        <v>8557</v>
      </c>
      <c r="C14184" s="173" t="s">
        <v>8898</v>
      </c>
      <c r="D14184" s="227" t="s">
        <v>9056</v>
      </c>
      <c r="E14184" s="235">
        <v>300000</v>
      </c>
      <c r="F14184" s="235"/>
      <c r="G14184" s="235">
        <f t="shared" si="227"/>
        <v>-300000</v>
      </c>
      <c r="H14184" s="708" t="s">
        <v>8971</v>
      </c>
    </row>
    <row r="14185" spans="1:8" ht="15" x14ac:dyDescent="0.2">
      <c r="A14185" s="732">
        <v>44943</v>
      </c>
      <c r="B14185" s="173" t="s">
        <v>7919</v>
      </c>
      <c r="C14185" s="173" t="s">
        <v>6622</v>
      </c>
      <c r="D14185" s="227" t="s">
        <v>9057</v>
      </c>
      <c r="E14185" s="235">
        <v>70000</v>
      </c>
      <c r="F14185" s="235"/>
      <c r="G14185" s="235">
        <f t="shared" si="227"/>
        <v>-70000</v>
      </c>
      <c r="H14185" s="708" t="s">
        <v>8971</v>
      </c>
    </row>
    <row r="14186" spans="1:8" ht="15" x14ac:dyDescent="0.2">
      <c r="A14186" s="732">
        <v>44945</v>
      </c>
      <c r="B14186" s="173" t="s">
        <v>8655</v>
      </c>
      <c r="C14186" s="173" t="s">
        <v>8249</v>
      </c>
      <c r="D14186" s="227" t="s">
        <v>9069</v>
      </c>
      <c r="E14186" s="235">
        <v>109000</v>
      </c>
      <c r="F14186" s="235"/>
      <c r="G14186" s="235">
        <f t="shared" si="227"/>
        <v>-109000</v>
      </c>
      <c r="H14186" s="708" t="s">
        <v>8971</v>
      </c>
    </row>
    <row r="14187" spans="1:8" ht="15" x14ac:dyDescent="0.2">
      <c r="A14187" s="732">
        <v>44945</v>
      </c>
      <c r="B14187" s="173" t="s">
        <v>8041</v>
      </c>
      <c r="C14187" s="173" t="s">
        <v>8028</v>
      </c>
      <c r="D14187" s="227" t="s">
        <v>9070</v>
      </c>
      <c r="E14187" s="235">
        <v>120000</v>
      </c>
      <c r="F14187" s="235"/>
      <c r="G14187" s="235">
        <f t="shared" si="227"/>
        <v>-120000</v>
      </c>
      <c r="H14187" s="708" t="s">
        <v>8971</v>
      </c>
    </row>
    <row r="14188" spans="1:8" ht="15" x14ac:dyDescent="0.2">
      <c r="A14188" s="732">
        <v>44945</v>
      </c>
      <c r="B14188" s="173" t="s">
        <v>8866</v>
      </c>
      <c r="C14188" s="173" t="s">
        <v>8500</v>
      </c>
      <c r="D14188" s="227" t="s">
        <v>9071</v>
      </c>
      <c r="E14188" s="235">
        <v>50000</v>
      </c>
      <c r="F14188" s="235"/>
      <c r="G14188" s="235">
        <f t="shared" si="227"/>
        <v>-50000</v>
      </c>
      <c r="H14188" s="708" t="s">
        <v>8971</v>
      </c>
    </row>
    <row r="14189" spans="1:8" ht="15" x14ac:dyDescent="0.2">
      <c r="A14189" s="732">
        <v>44949</v>
      </c>
      <c r="B14189" s="173" t="s">
        <v>8655</v>
      </c>
      <c r="C14189" s="173" t="s">
        <v>317</v>
      </c>
      <c r="D14189" s="227" t="s">
        <v>7718</v>
      </c>
      <c r="E14189" s="235">
        <v>173000</v>
      </c>
      <c r="F14189" s="235"/>
      <c r="G14189" s="235">
        <f t="shared" si="227"/>
        <v>-173000</v>
      </c>
      <c r="H14189" s="708" t="s">
        <v>8971</v>
      </c>
    </row>
    <row r="14190" spans="1:8" ht="15" x14ac:dyDescent="0.2">
      <c r="A14190" s="732">
        <v>44949</v>
      </c>
      <c r="B14190" s="173" t="s">
        <v>7919</v>
      </c>
      <c r="C14190" s="173" t="s">
        <v>704</v>
      </c>
      <c r="D14190" s="227" t="s">
        <v>9072</v>
      </c>
      <c r="E14190" s="235">
        <v>34773</v>
      </c>
      <c r="F14190" s="235"/>
      <c r="G14190" s="235">
        <f t="shared" si="227"/>
        <v>-34773</v>
      </c>
      <c r="H14190" s="708" t="s">
        <v>8971</v>
      </c>
    </row>
    <row r="14191" spans="1:8" ht="15" x14ac:dyDescent="0.2">
      <c r="A14191" s="732">
        <v>44949</v>
      </c>
      <c r="B14191" s="173" t="s">
        <v>8337</v>
      </c>
      <c r="C14191" s="173" t="s">
        <v>704</v>
      </c>
      <c r="D14191" s="227" t="s">
        <v>9072</v>
      </c>
      <c r="E14191" s="235">
        <v>65227</v>
      </c>
      <c r="F14191" s="235"/>
      <c r="G14191" s="235">
        <f t="shared" si="227"/>
        <v>-65227</v>
      </c>
      <c r="H14191" s="708" t="s">
        <v>8971</v>
      </c>
    </row>
    <row r="14192" spans="1:8" ht="15" x14ac:dyDescent="0.2">
      <c r="A14192" s="732">
        <v>44949</v>
      </c>
      <c r="B14192" s="173" t="s">
        <v>8337</v>
      </c>
      <c r="C14192" s="173" t="s">
        <v>1062</v>
      </c>
      <c r="D14192" s="227" t="s">
        <v>7718</v>
      </c>
      <c r="E14192" s="235">
        <v>100000</v>
      </c>
      <c r="F14192" s="235"/>
      <c r="G14192" s="235">
        <f t="shared" si="227"/>
        <v>-100000</v>
      </c>
      <c r="H14192" s="708" t="s">
        <v>8971</v>
      </c>
    </row>
    <row r="14193" spans="1:8" ht="15" x14ac:dyDescent="0.2">
      <c r="A14193" s="732">
        <v>44949</v>
      </c>
      <c r="B14193" s="173" t="s">
        <v>8655</v>
      </c>
      <c r="C14193" s="173" t="s">
        <v>8689</v>
      </c>
      <c r="D14193" s="227" t="s">
        <v>9074</v>
      </c>
      <c r="E14193" s="235">
        <v>36500</v>
      </c>
      <c r="F14193" s="235"/>
      <c r="G14193" s="235">
        <f t="shared" si="227"/>
        <v>-36500</v>
      </c>
      <c r="H14193" s="708" t="s">
        <v>8971</v>
      </c>
    </row>
    <row r="14194" spans="1:8" ht="15" x14ac:dyDescent="0.2">
      <c r="A14194" s="732">
        <v>44950</v>
      </c>
      <c r="B14194" s="173" t="s">
        <v>8874</v>
      </c>
      <c r="C14194" s="173" t="s">
        <v>8790</v>
      </c>
      <c r="D14194" s="227" t="s">
        <v>9075</v>
      </c>
      <c r="E14194" s="235">
        <v>250000</v>
      </c>
      <c r="F14194" s="235"/>
      <c r="G14194" s="235">
        <f t="shared" si="227"/>
        <v>-250000</v>
      </c>
      <c r="H14194" s="708" t="s">
        <v>8971</v>
      </c>
    </row>
    <row r="14195" spans="1:8" ht="15" x14ac:dyDescent="0.2">
      <c r="A14195" s="732">
        <v>44950</v>
      </c>
      <c r="B14195" s="173" t="s">
        <v>8874</v>
      </c>
      <c r="C14195" s="550" t="s">
        <v>8790</v>
      </c>
      <c r="D14195" s="739" t="s">
        <v>9076</v>
      </c>
      <c r="E14195" s="551">
        <v>235000</v>
      </c>
      <c r="F14195" s="235"/>
      <c r="G14195" s="235">
        <f t="shared" ref="G14195:G14258" si="228">F14195-E14195</f>
        <v>-235000</v>
      </c>
      <c r="H14195" s="708" t="s">
        <v>8971</v>
      </c>
    </row>
    <row r="14196" spans="1:8" ht="24" x14ac:dyDescent="0.2">
      <c r="A14196" s="732">
        <v>44950</v>
      </c>
      <c r="B14196" s="173" t="s">
        <v>8337</v>
      </c>
      <c r="C14196" s="550" t="s">
        <v>8790</v>
      </c>
      <c r="D14196" s="739" t="s">
        <v>9077</v>
      </c>
      <c r="E14196" s="551">
        <v>7500</v>
      </c>
      <c r="F14196" s="235"/>
      <c r="G14196" s="235">
        <f t="shared" si="228"/>
        <v>-7500</v>
      </c>
      <c r="H14196" s="708" t="s">
        <v>8971</v>
      </c>
    </row>
    <row r="14197" spans="1:8" ht="24" x14ac:dyDescent="0.2">
      <c r="A14197" s="732">
        <v>44950</v>
      </c>
      <c r="B14197" s="173" t="s">
        <v>8874</v>
      </c>
      <c r="C14197" s="173" t="s">
        <v>9078</v>
      </c>
      <c r="D14197" s="227" t="s">
        <v>9079</v>
      </c>
      <c r="E14197" s="235">
        <v>440396</v>
      </c>
      <c r="F14197" s="235"/>
      <c r="G14197" s="235">
        <f t="shared" si="228"/>
        <v>-440396</v>
      </c>
      <c r="H14197" s="708" t="s">
        <v>8971</v>
      </c>
    </row>
    <row r="14198" spans="1:8" ht="15" x14ac:dyDescent="0.2">
      <c r="A14198" s="732">
        <v>44951</v>
      </c>
      <c r="B14198" s="173" t="s">
        <v>8337</v>
      </c>
      <c r="C14198" s="173" t="s">
        <v>3445</v>
      </c>
      <c r="D14198" s="227" t="s">
        <v>9240</v>
      </c>
      <c r="E14198" s="235">
        <v>25000</v>
      </c>
      <c r="F14198" s="235"/>
      <c r="G14198" s="235">
        <f t="shared" si="228"/>
        <v>-25000</v>
      </c>
      <c r="H14198" s="708" t="s">
        <v>8971</v>
      </c>
    </row>
    <row r="14199" spans="1:8" ht="15" x14ac:dyDescent="0.2">
      <c r="A14199" s="729">
        <v>44928</v>
      </c>
      <c r="B14199" s="90" t="s">
        <v>3944</v>
      </c>
      <c r="C14199" s="174" t="s">
        <v>558</v>
      </c>
      <c r="D14199" s="891" t="s">
        <v>8936</v>
      </c>
      <c r="E14199" s="700"/>
      <c r="F14199" s="91">
        <v>337081</v>
      </c>
      <c r="G14199" s="91">
        <f t="shared" si="228"/>
        <v>337081</v>
      </c>
      <c r="H14199" s="701" t="s">
        <v>8971</v>
      </c>
    </row>
    <row r="14200" spans="1:8" ht="15" customHeight="1" x14ac:dyDescent="0.2">
      <c r="A14200" s="729">
        <v>44940</v>
      </c>
      <c r="B14200" s="93" t="s">
        <v>37</v>
      </c>
      <c r="C14200" s="174" t="s">
        <v>558</v>
      </c>
      <c r="D14200" s="891" t="s">
        <v>8936</v>
      </c>
      <c r="E14200" s="700"/>
      <c r="F14200" s="91">
        <v>188568</v>
      </c>
      <c r="G14200" s="91">
        <f t="shared" si="228"/>
        <v>188568</v>
      </c>
      <c r="H14200" s="701" t="s">
        <v>8971</v>
      </c>
    </row>
    <row r="14201" spans="1:8" s="681" customFormat="1" ht="24" customHeight="1" x14ac:dyDescent="0.25">
      <c r="A14201" s="729">
        <v>44942</v>
      </c>
      <c r="B14201" s="93" t="s">
        <v>6407</v>
      </c>
      <c r="C14201" s="174" t="s">
        <v>558</v>
      </c>
      <c r="D14201" s="801" t="s">
        <v>9030</v>
      </c>
      <c r="E14201" s="700"/>
      <c r="F14201" s="175">
        <v>178573</v>
      </c>
      <c r="G14201" s="175">
        <f t="shared" si="228"/>
        <v>178573</v>
      </c>
      <c r="H14201" s="701" t="s">
        <v>8971</v>
      </c>
    </row>
    <row r="14202" spans="1:8" ht="36" customHeight="1" x14ac:dyDescent="0.2">
      <c r="A14202" s="729">
        <v>44942</v>
      </c>
      <c r="B14202" s="93" t="s">
        <v>8826</v>
      </c>
      <c r="C14202" s="93" t="s">
        <v>558</v>
      </c>
      <c r="D14202" s="801" t="s">
        <v>8841</v>
      </c>
      <c r="E14202" s="175"/>
      <c r="F14202" s="175">
        <v>70646</v>
      </c>
      <c r="G14202" s="175">
        <f t="shared" si="228"/>
        <v>70646</v>
      </c>
      <c r="H14202" s="701" t="s">
        <v>8971</v>
      </c>
    </row>
    <row r="14203" spans="1:8" ht="15" customHeight="1" x14ac:dyDescent="0.2">
      <c r="A14203" s="729">
        <v>44942</v>
      </c>
      <c r="B14203" s="93" t="s">
        <v>8826</v>
      </c>
      <c r="C14203" s="93" t="s">
        <v>8850</v>
      </c>
      <c r="D14203" s="801" t="s">
        <v>8851</v>
      </c>
      <c r="E14203" s="175">
        <v>70646</v>
      </c>
      <c r="F14203" s="175"/>
      <c r="G14203" s="175">
        <f t="shared" si="228"/>
        <v>-70646</v>
      </c>
      <c r="H14203" s="701" t="s">
        <v>8971</v>
      </c>
    </row>
    <row r="14204" spans="1:8" ht="15" customHeight="1" x14ac:dyDescent="0.2">
      <c r="A14204" s="729">
        <v>44945</v>
      </c>
      <c r="B14204" s="93" t="s">
        <v>37</v>
      </c>
      <c r="C14204" s="174" t="s">
        <v>558</v>
      </c>
      <c r="D14204" s="891" t="s">
        <v>9246</v>
      </c>
      <c r="E14204" s="700"/>
      <c r="F14204" s="91">
        <v>188568</v>
      </c>
      <c r="G14204" s="175">
        <f t="shared" si="228"/>
        <v>188568</v>
      </c>
      <c r="H14204" s="701" t="s">
        <v>8971</v>
      </c>
    </row>
    <row r="14205" spans="1:8" ht="15" customHeight="1" x14ac:dyDescent="0.2">
      <c r="A14205" s="729">
        <v>44951</v>
      </c>
      <c r="B14205" s="90" t="s">
        <v>8337</v>
      </c>
      <c r="C14205" s="93" t="s">
        <v>558</v>
      </c>
      <c r="D14205" s="800" t="s">
        <v>9067</v>
      </c>
      <c r="E14205" s="175"/>
      <c r="F14205" s="91">
        <v>2500369</v>
      </c>
      <c r="G14205" s="175">
        <f t="shared" si="228"/>
        <v>2500369</v>
      </c>
      <c r="H14205" s="701" t="s">
        <v>8971</v>
      </c>
    </row>
    <row r="14206" spans="1:8" ht="15" customHeight="1" x14ac:dyDescent="0.2">
      <c r="A14206" s="729">
        <v>44951</v>
      </c>
      <c r="B14206" s="90" t="s">
        <v>8337</v>
      </c>
      <c r="C14206" s="93" t="s">
        <v>558</v>
      </c>
      <c r="D14206" s="800" t="s">
        <v>8541</v>
      </c>
      <c r="E14206" s="175">
        <v>25004</v>
      </c>
      <c r="F14206" s="175"/>
      <c r="G14206" s="175">
        <f t="shared" si="228"/>
        <v>-25004</v>
      </c>
      <c r="H14206" s="701" t="s">
        <v>8971</v>
      </c>
    </row>
    <row r="14207" spans="1:8" ht="15" x14ac:dyDescent="0.2">
      <c r="A14207" s="729">
        <v>44951</v>
      </c>
      <c r="B14207" s="90" t="s">
        <v>8337</v>
      </c>
      <c r="C14207" s="93" t="s">
        <v>558</v>
      </c>
      <c r="D14207" s="800" t="s">
        <v>9068</v>
      </c>
      <c r="E14207" s="91"/>
      <c r="F14207" s="91">
        <v>440396</v>
      </c>
      <c r="G14207" s="91">
        <f t="shared" si="228"/>
        <v>440396</v>
      </c>
      <c r="H14207" s="701" t="s">
        <v>8971</v>
      </c>
    </row>
    <row r="14208" spans="1:8" ht="15" x14ac:dyDescent="0.2">
      <c r="A14208" s="729">
        <v>44953</v>
      </c>
      <c r="B14208" s="90" t="s">
        <v>7553</v>
      </c>
      <c r="C14208" s="93" t="s">
        <v>558</v>
      </c>
      <c r="D14208" s="800" t="s">
        <v>9241</v>
      </c>
      <c r="E14208" s="91"/>
      <c r="F14208" s="91">
        <v>486827</v>
      </c>
      <c r="G14208" s="91">
        <f t="shared" si="228"/>
        <v>486827</v>
      </c>
      <c r="H14208" s="701" t="s">
        <v>8971</v>
      </c>
    </row>
    <row r="14209" spans="1:8" ht="15" x14ac:dyDescent="0.2">
      <c r="A14209" s="729">
        <v>44953</v>
      </c>
      <c r="B14209" s="90" t="s">
        <v>14</v>
      </c>
      <c r="C14209" s="93" t="s">
        <v>558</v>
      </c>
      <c r="D14209" s="800" t="s">
        <v>9245</v>
      </c>
      <c r="E14209" s="91"/>
      <c r="F14209" s="91">
        <v>887205</v>
      </c>
      <c r="G14209" s="91">
        <f t="shared" si="228"/>
        <v>887205</v>
      </c>
      <c r="H14209" s="701" t="s">
        <v>8971</v>
      </c>
    </row>
    <row r="14210" spans="1:8" ht="15" x14ac:dyDescent="0.2">
      <c r="A14210" s="733">
        <v>44958</v>
      </c>
      <c r="B14210" s="40" t="s">
        <v>8874</v>
      </c>
      <c r="C14210" s="62" t="s">
        <v>2502</v>
      </c>
      <c r="D14210" s="107" t="s">
        <v>7095</v>
      </c>
      <c r="E14210" s="57">
        <v>25000</v>
      </c>
      <c r="F14210" s="57"/>
      <c r="G14210" s="57">
        <f t="shared" si="228"/>
        <v>-25000</v>
      </c>
      <c r="H14210" s="704" t="s">
        <v>9431</v>
      </c>
    </row>
    <row r="14211" spans="1:8" ht="15" x14ac:dyDescent="0.2">
      <c r="A14211" s="733">
        <v>44958</v>
      </c>
      <c r="B14211" s="40" t="s">
        <v>8866</v>
      </c>
      <c r="C14211" s="62" t="s">
        <v>2502</v>
      </c>
      <c r="D14211" s="107" t="s">
        <v>7095</v>
      </c>
      <c r="E14211" s="57">
        <v>25000</v>
      </c>
      <c r="F14211" s="57"/>
      <c r="G14211" s="57">
        <f t="shared" si="228"/>
        <v>-25000</v>
      </c>
      <c r="H14211" s="704" t="s">
        <v>9431</v>
      </c>
    </row>
    <row r="14212" spans="1:8" ht="15" x14ac:dyDescent="0.2">
      <c r="A14212" s="733">
        <v>44958</v>
      </c>
      <c r="B14212" s="40" t="s">
        <v>6503</v>
      </c>
      <c r="C14212" s="62" t="s">
        <v>2502</v>
      </c>
      <c r="D14212" s="107" t="s">
        <v>141</v>
      </c>
      <c r="E14212" s="57">
        <v>25000</v>
      </c>
      <c r="F14212" s="57"/>
      <c r="G14212" s="57">
        <f t="shared" si="228"/>
        <v>-25000</v>
      </c>
      <c r="H14212" s="704" t="s">
        <v>9431</v>
      </c>
    </row>
    <row r="14213" spans="1:8" ht="15" x14ac:dyDescent="0.2">
      <c r="A14213" s="733">
        <v>44958</v>
      </c>
      <c r="B14213" s="40" t="s">
        <v>8655</v>
      </c>
      <c r="C14213" s="62" t="s">
        <v>2502</v>
      </c>
      <c r="D14213" s="107" t="s">
        <v>141</v>
      </c>
      <c r="E14213" s="57">
        <v>25000</v>
      </c>
      <c r="F14213" s="57"/>
      <c r="G14213" s="57">
        <f t="shared" si="228"/>
        <v>-25000</v>
      </c>
      <c r="H14213" s="704" t="s">
        <v>9431</v>
      </c>
    </row>
    <row r="14214" spans="1:8" ht="15" x14ac:dyDescent="0.2">
      <c r="A14214" s="733">
        <v>44958</v>
      </c>
      <c r="B14214" s="40" t="s">
        <v>25</v>
      </c>
      <c r="C14214" s="62" t="s">
        <v>2502</v>
      </c>
      <c r="D14214" s="107" t="s">
        <v>8607</v>
      </c>
      <c r="E14214" s="57">
        <v>80000</v>
      </c>
      <c r="F14214" s="57"/>
      <c r="G14214" s="57">
        <f t="shared" si="228"/>
        <v>-80000</v>
      </c>
      <c r="H14214" s="704" t="s">
        <v>9431</v>
      </c>
    </row>
    <row r="14215" spans="1:8" ht="15" x14ac:dyDescent="0.2">
      <c r="A14215" s="733">
        <v>44958</v>
      </c>
      <c r="B14215" s="40" t="s">
        <v>16</v>
      </c>
      <c r="C14215" s="62" t="s">
        <v>2502</v>
      </c>
      <c r="D14215" s="107" t="s">
        <v>8608</v>
      </c>
      <c r="E14215" s="57">
        <v>136000</v>
      </c>
      <c r="F14215" s="57"/>
      <c r="G14215" s="57">
        <f t="shared" si="228"/>
        <v>-136000</v>
      </c>
      <c r="H14215" s="704" t="s">
        <v>9431</v>
      </c>
    </row>
    <row r="14216" spans="1:8" ht="15" x14ac:dyDescent="0.2">
      <c r="A14216" s="733">
        <v>44958</v>
      </c>
      <c r="B14216" s="40" t="s">
        <v>3944</v>
      </c>
      <c r="C14216" s="62" t="s">
        <v>2502</v>
      </c>
      <c r="D14216" s="107" t="s">
        <v>9008</v>
      </c>
      <c r="E14216" s="57">
        <v>86383.92857142858</v>
      </c>
      <c r="F14216" s="57"/>
      <c r="G14216" s="57">
        <f t="shared" si="228"/>
        <v>-86383.92857142858</v>
      </c>
      <c r="H14216" s="704" t="s">
        <v>9431</v>
      </c>
    </row>
    <row r="14217" spans="1:8" ht="15" x14ac:dyDescent="0.2">
      <c r="A14217" s="733">
        <v>44958</v>
      </c>
      <c r="B14217" s="40" t="s">
        <v>3944</v>
      </c>
      <c r="C14217" s="62" t="s">
        <v>2502</v>
      </c>
      <c r="D14217" s="107" t="s">
        <v>9009</v>
      </c>
      <c r="E14217" s="57">
        <v>117073.66071428571</v>
      </c>
      <c r="F14217" s="57"/>
      <c r="G14217" s="57">
        <f t="shared" si="228"/>
        <v>-117073.66071428571</v>
      </c>
      <c r="H14217" s="704" t="s">
        <v>9431</v>
      </c>
    </row>
    <row r="14218" spans="1:8" ht="15" x14ac:dyDescent="0.2">
      <c r="A14218" s="733">
        <v>44958</v>
      </c>
      <c r="B14218" s="40" t="s">
        <v>6503</v>
      </c>
      <c r="C14218" s="62" t="s">
        <v>2502</v>
      </c>
      <c r="D14218" s="107" t="s">
        <v>8425</v>
      </c>
      <c r="E14218" s="57">
        <v>317133.92857142858</v>
      </c>
      <c r="F14218" s="57"/>
      <c r="G14218" s="57">
        <f t="shared" si="228"/>
        <v>-317133.92857142858</v>
      </c>
      <c r="H14218" s="704" t="s">
        <v>9431</v>
      </c>
    </row>
    <row r="14219" spans="1:8" ht="15" x14ac:dyDescent="0.2">
      <c r="A14219" s="733">
        <v>44958</v>
      </c>
      <c r="B14219" s="40" t="s">
        <v>37</v>
      </c>
      <c r="C14219" s="62" t="s">
        <v>2502</v>
      </c>
      <c r="D14219" s="107" t="s">
        <v>8426</v>
      </c>
      <c r="E14219" s="57">
        <v>149397.32142857142</v>
      </c>
      <c r="F14219" s="57"/>
      <c r="G14219" s="57">
        <f t="shared" si="228"/>
        <v>-149397.32142857142</v>
      </c>
      <c r="H14219" s="704" t="s">
        <v>9431</v>
      </c>
    </row>
    <row r="14220" spans="1:8" ht="15" x14ac:dyDescent="0.2">
      <c r="A14220" s="733">
        <v>44958</v>
      </c>
      <c r="B14220" s="40" t="s">
        <v>2932</v>
      </c>
      <c r="C14220" s="62" t="s">
        <v>2502</v>
      </c>
      <c r="D14220" s="107" t="s">
        <v>8427</v>
      </c>
      <c r="E14220" s="57">
        <v>106603.57142857142</v>
      </c>
      <c r="F14220" s="57"/>
      <c r="G14220" s="57">
        <f t="shared" si="228"/>
        <v>-106603.57142857142</v>
      </c>
      <c r="H14220" s="704" t="s">
        <v>9431</v>
      </c>
    </row>
    <row r="14221" spans="1:8" ht="15" x14ac:dyDescent="0.2">
      <c r="A14221" s="733">
        <v>44958</v>
      </c>
      <c r="B14221" s="40" t="s">
        <v>8874</v>
      </c>
      <c r="C14221" s="62" t="s">
        <v>2502</v>
      </c>
      <c r="D14221" s="107" t="s">
        <v>8820</v>
      </c>
      <c r="E14221" s="57">
        <v>78692</v>
      </c>
      <c r="F14221" s="57"/>
      <c r="G14221" s="57">
        <f t="shared" si="228"/>
        <v>-78692</v>
      </c>
      <c r="H14221" s="704" t="s">
        <v>9431</v>
      </c>
    </row>
    <row r="14222" spans="1:8" ht="15" x14ac:dyDescent="0.2">
      <c r="A14222" s="733">
        <v>44958</v>
      </c>
      <c r="B14222" s="40" t="s">
        <v>8337</v>
      </c>
      <c r="C14222" s="62" t="s">
        <v>2502</v>
      </c>
      <c r="D14222" s="107" t="s">
        <v>8820</v>
      </c>
      <c r="E14222" s="57">
        <v>50000</v>
      </c>
      <c r="F14222" s="57"/>
      <c r="G14222" s="57">
        <f t="shared" si="228"/>
        <v>-50000</v>
      </c>
      <c r="H14222" s="704" t="s">
        <v>9431</v>
      </c>
    </row>
    <row r="14223" spans="1:8" ht="15" x14ac:dyDescent="0.2">
      <c r="A14223" s="733">
        <v>44958</v>
      </c>
      <c r="B14223" s="40" t="s">
        <v>8041</v>
      </c>
      <c r="C14223" s="62" t="s">
        <v>2502</v>
      </c>
      <c r="D14223" s="107" t="s">
        <v>8820</v>
      </c>
      <c r="E14223" s="57">
        <v>50000</v>
      </c>
      <c r="F14223" s="57"/>
      <c r="G14223" s="57">
        <f t="shared" si="228"/>
        <v>-50000</v>
      </c>
      <c r="H14223" s="704" t="s">
        <v>9431</v>
      </c>
    </row>
    <row r="14224" spans="1:8" ht="15" x14ac:dyDescent="0.2">
      <c r="A14224" s="733">
        <v>44958</v>
      </c>
      <c r="B14224" s="40" t="s">
        <v>8866</v>
      </c>
      <c r="C14224" s="62" t="s">
        <v>2502</v>
      </c>
      <c r="D14224" s="107" t="s">
        <v>8820</v>
      </c>
      <c r="E14224" s="57">
        <v>50000</v>
      </c>
      <c r="F14224" s="57"/>
      <c r="G14224" s="57">
        <f t="shared" si="228"/>
        <v>-50000</v>
      </c>
      <c r="H14224" s="704" t="s">
        <v>9431</v>
      </c>
    </row>
    <row r="14225" spans="1:8" ht="15" x14ac:dyDescent="0.2">
      <c r="A14225" s="733">
        <v>44958</v>
      </c>
      <c r="B14225" s="40" t="s">
        <v>3944</v>
      </c>
      <c r="C14225" s="62" t="s">
        <v>2502</v>
      </c>
      <c r="D14225" s="107" t="s">
        <v>8428</v>
      </c>
      <c r="E14225" s="57">
        <v>28000</v>
      </c>
      <c r="F14225" s="57"/>
      <c r="G14225" s="57">
        <f t="shared" si="228"/>
        <v>-28000</v>
      </c>
      <c r="H14225" s="704" t="s">
        <v>9431</v>
      </c>
    </row>
    <row r="14226" spans="1:8" ht="15" x14ac:dyDescent="0.2">
      <c r="A14226" s="733">
        <v>44958</v>
      </c>
      <c r="B14226" s="40" t="s">
        <v>11</v>
      </c>
      <c r="C14226" s="62" t="s">
        <v>2502</v>
      </c>
      <c r="D14226" s="107" t="s">
        <v>9010</v>
      </c>
      <c r="E14226" s="57">
        <v>5000</v>
      </c>
      <c r="F14226" s="57"/>
      <c r="G14226" s="57">
        <f t="shared" si="228"/>
        <v>-5000</v>
      </c>
      <c r="H14226" s="704" t="s">
        <v>9431</v>
      </c>
    </row>
    <row r="14227" spans="1:8" ht="15" customHeight="1" x14ac:dyDescent="0.2">
      <c r="A14227" s="733">
        <v>44959</v>
      </c>
      <c r="B14227" s="40" t="s">
        <v>7919</v>
      </c>
      <c r="C14227" s="40" t="s">
        <v>9261</v>
      </c>
      <c r="D14227" s="107" t="s">
        <v>9262</v>
      </c>
      <c r="E14227" s="57">
        <v>34450</v>
      </c>
      <c r="F14227" s="57"/>
      <c r="G14227" s="57">
        <f t="shared" si="228"/>
        <v>-34450</v>
      </c>
      <c r="H14227" s="704" t="s">
        <v>9258</v>
      </c>
    </row>
    <row r="14228" spans="1:8" ht="15" customHeight="1" x14ac:dyDescent="0.2">
      <c r="A14228" s="733">
        <v>44960</v>
      </c>
      <c r="B14228" s="40" t="s">
        <v>7553</v>
      </c>
      <c r="C14228" s="40" t="s">
        <v>266</v>
      </c>
      <c r="D14228" s="107" t="s">
        <v>9263</v>
      </c>
      <c r="E14228" s="57">
        <v>18000</v>
      </c>
      <c r="F14228" s="57"/>
      <c r="G14228" s="57">
        <f t="shared" si="228"/>
        <v>-18000</v>
      </c>
      <c r="H14228" s="704" t="s">
        <v>9258</v>
      </c>
    </row>
    <row r="14229" spans="1:8" ht="15" customHeight="1" x14ac:dyDescent="0.2">
      <c r="A14229" s="733">
        <v>44960</v>
      </c>
      <c r="B14229" s="40" t="s">
        <v>6503</v>
      </c>
      <c r="C14229" s="40" t="s">
        <v>3144</v>
      </c>
      <c r="D14229" s="107" t="s">
        <v>4449</v>
      </c>
      <c r="E14229" s="57">
        <v>21260</v>
      </c>
      <c r="F14229" s="57"/>
      <c r="G14229" s="57">
        <f t="shared" si="228"/>
        <v>-21260</v>
      </c>
      <c r="H14229" s="704" t="s">
        <v>9258</v>
      </c>
    </row>
    <row r="14230" spans="1:8" ht="15" x14ac:dyDescent="0.2">
      <c r="A14230" s="733">
        <v>44960</v>
      </c>
      <c r="B14230" s="40" t="s">
        <v>8557</v>
      </c>
      <c r="C14230" s="40" t="s">
        <v>3144</v>
      </c>
      <c r="D14230" s="107" t="s">
        <v>9264</v>
      </c>
      <c r="E14230" s="57">
        <v>200</v>
      </c>
      <c r="F14230" s="57"/>
      <c r="G14230" s="57">
        <f t="shared" si="228"/>
        <v>-200</v>
      </c>
      <c r="H14230" s="704" t="s">
        <v>9258</v>
      </c>
    </row>
    <row r="14231" spans="1:8" ht="15" x14ac:dyDescent="0.2">
      <c r="A14231" s="733">
        <v>44960</v>
      </c>
      <c r="B14231" s="40" t="s">
        <v>2932</v>
      </c>
      <c r="C14231" s="40" t="s">
        <v>3144</v>
      </c>
      <c r="D14231" s="107" t="s">
        <v>9265</v>
      </c>
      <c r="E14231" s="57">
        <v>2550</v>
      </c>
      <c r="F14231" s="57"/>
      <c r="G14231" s="57">
        <f t="shared" si="228"/>
        <v>-2550</v>
      </c>
      <c r="H14231" s="704" t="s">
        <v>9258</v>
      </c>
    </row>
    <row r="14232" spans="1:8" ht="15" x14ac:dyDescent="0.2">
      <c r="A14232" s="733">
        <v>44960</v>
      </c>
      <c r="B14232" s="40" t="s">
        <v>8557</v>
      </c>
      <c r="C14232" s="40" t="s">
        <v>3144</v>
      </c>
      <c r="D14232" s="107" t="s">
        <v>7795</v>
      </c>
      <c r="E14232" s="57">
        <v>2000</v>
      </c>
      <c r="F14232" s="57"/>
      <c r="G14232" s="57">
        <f t="shared" si="228"/>
        <v>-2000</v>
      </c>
      <c r="H14232" s="704" t="s">
        <v>9258</v>
      </c>
    </row>
    <row r="14233" spans="1:8" ht="15" x14ac:dyDescent="0.2">
      <c r="A14233" s="733">
        <v>44960</v>
      </c>
      <c r="B14233" s="40" t="s">
        <v>8655</v>
      </c>
      <c r="C14233" s="40" t="s">
        <v>3144</v>
      </c>
      <c r="D14233" s="107" t="s">
        <v>7795</v>
      </c>
      <c r="E14233" s="57">
        <v>3930</v>
      </c>
      <c r="F14233" s="57"/>
      <c r="G14233" s="57">
        <f t="shared" si="228"/>
        <v>-3930</v>
      </c>
      <c r="H14233" s="704" t="s">
        <v>9258</v>
      </c>
    </row>
    <row r="14234" spans="1:8" ht="15" x14ac:dyDescent="0.2">
      <c r="A14234" s="733">
        <v>44960</v>
      </c>
      <c r="B14234" s="40" t="s">
        <v>6503</v>
      </c>
      <c r="C14234" s="40" t="s">
        <v>3144</v>
      </c>
      <c r="D14234" s="107" t="s">
        <v>7795</v>
      </c>
      <c r="E14234" s="57">
        <v>1000</v>
      </c>
      <c r="F14234" s="57"/>
      <c r="G14234" s="57">
        <f t="shared" si="228"/>
        <v>-1000</v>
      </c>
      <c r="H14234" s="704" t="s">
        <v>9258</v>
      </c>
    </row>
    <row r="14235" spans="1:8" ht="15" x14ac:dyDescent="0.2">
      <c r="A14235" s="733">
        <v>44960</v>
      </c>
      <c r="B14235" s="40" t="s">
        <v>8337</v>
      </c>
      <c r="C14235" s="40" t="s">
        <v>3144</v>
      </c>
      <c r="D14235" s="107" t="s">
        <v>7795</v>
      </c>
      <c r="E14235" s="57">
        <v>2000</v>
      </c>
      <c r="F14235" s="57"/>
      <c r="G14235" s="57">
        <f t="shared" si="228"/>
        <v>-2000</v>
      </c>
      <c r="H14235" s="704" t="s">
        <v>9258</v>
      </c>
    </row>
    <row r="14236" spans="1:8" ht="15" x14ac:dyDescent="0.2">
      <c r="A14236" s="733">
        <v>44960</v>
      </c>
      <c r="B14236" s="40" t="s">
        <v>37</v>
      </c>
      <c r="C14236" s="40" t="s">
        <v>3144</v>
      </c>
      <c r="D14236" s="107" t="s">
        <v>7795</v>
      </c>
      <c r="E14236" s="57">
        <v>1000</v>
      </c>
      <c r="F14236" s="57"/>
      <c r="G14236" s="57">
        <f t="shared" si="228"/>
        <v>-1000</v>
      </c>
      <c r="H14236" s="704" t="s">
        <v>9258</v>
      </c>
    </row>
    <row r="14237" spans="1:8" ht="15" x14ac:dyDescent="0.2">
      <c r="A14237" s="733">
        <v>44961</v>
      </c>
      <c r="B14237" s="40" t="s">
        <v>8337</v>
      </c>
      <c r="C14237" s="40" t="s">
        <v>3144</v>
      </c>
      <c r="D14237" s="107" t="s">
        <v>9266</v>
      </c>
      <c r="E14237" s="57">
        <v>1000</v>
      </c>
      <c r="F14237" s="57"/>
      <c r="G14237" s="57">
        <f t="shared" si="228"/>
        <v>-1000</v>
      </c>
      <c r="H14237" s="704" t="s">
        <v>9258</v>
      </c>
    </row>
    <row r="14238" spans="1:8" ht="15" x14ac:dyDescent="0.2">
      <c r="A14238" s="733">
        <v>44961</v>
      </c>
      <c r="B14238" s="40" t="s">
        <v>16</v>
      </c>
      <c r="C14238" s="40" t="s">
        <v>3842</v>
      </c>
      <c r="D14238" s="107" t="s">
        <v>8710</v>
      </c>
      <c r="E14238" s="57">
        <v>7455</v>
      </c>
      <c r="F14238" s="57"/>
      <c r="G14238" s="57">
        <f t="shared" si="228"/>
        <v>-7455</v>
      </c>
      <c r="H14238" s="704" t="s">
        <v>9258</v>
      </c>
    </row>
    <row r="14239" spans="1:8" ht="15" x14ac:dyDescent="0.2">
      <c r="A14239" s="733">
        <v>44961</v>
      </c>
      <c r="B14239" s="40" t="s">
        <v>25</v>
      </c>
      <c r="C14239" s="40" t="s">
        <v>4064</v>
      </c>
      <c r="D14239" s="107" t="s">
        <v>7937</v>
      </c>
      <c r="E14239" s="57">
        <v>750</v>
      </c>
      <c r="F14239" s="57"/>
      <c r="G14239" s="57">
        <f t="shared" si="228"/>
        <v>-750</v>
      </c>
      <c r="H14239" s="704" t="s">
        <v>9258</v>
      </c>
    </row>
    <row r="14240" spans="1:8" ht="15" x14ac:dyDescent="0.2">
      <c r="A14240" s="733">
        <v>44961</v>
      </c>
      <c r="B14240" s="40" t="s">
        <v>8874</v>
      </c>
      <c r="C14240" s="40" t="s">
        <v>391</v>
      </c>
      <c r="D14240" s="107" t="s">
        <v>9267</v>
      </c>
      <c r="E14240" s="57">
        <v>1000</v>
      </c>
      <c r="F14240" s="57"/>
      <c r="G14240" s="57">
        <f t="shared" si="228"/>
        <v>-1000</v>
      </c>
      <c r="H14240" s="704" t="s">
        <v>9258</v>
      </c>
    </row>
    <row r="14241" spans="1:8" ht="15" customHeight="1" x14ac:dyDescent="0.2">
      <c r="A14241" s="733">
        <v>44961</v>
      </c>
      <c r="B14241" s="40" t="s">
        <v>6503</v>
      </c>
      <c r="C14241" s="40" t="s">
        <v>391</v>
      </c>
      <c r="D14241" s="107" t="s">
        <v>9267</v>
      </c>
      <c r="E14241" s="57">
        <v>1000</v>
      </c>
      <c r="F14241" s="57"/>
      <c r="G14241" s="57">
        <f t="shared" si="228"/>
        <v>-1000</v>
      </c>
      <c r="H14241" s="704" t="s">
        <v>9258</v>
      </c>
    </row>
    <row r="14242" spans="1:8" ht="15" x14ac:dyDescent="0.2">
      <c r="A14242" s="733">
        <v>44961</v>
      </c>
      <c r="B14242" s="40" t="s">
        <v>16</v>
      </c>
      <c r="C14242" s="40" t="s">
        <v>391</v>
      </c>
      <c r="D14242" s="107" t="s">
        <v>3118</v>
      </c>
      <c r="E14242" s="57">
        <v>1000</v>
      </c>
      <c r="F14242" s="57"/>
      <c r="G14242" s="57">
        <f t="shared" si="228"/>
        <v>-1000</v>
      </c>
      <c r="H14242" s="704" t="s">
        <v>9258</v>
      </c>
    </row>
    <row r="14243" spans="1:8" ht="15" x14ac:dyDescent="0.2">
      <c r="A14243" s="733">
        <v>44961</v>
      </c>
      <c r="B14243" s="40" t="s">
        <v>25</v>
      </c>
      <c r="C14243" s="40" t="s">
        <v>8148</v>
      </c>
      <c r="D14243" s="107" t="s">
        <v>9268</v>
      </c>
      <c r="E14243" s="57">
        <v>250</v>
      </c>
      <c r="F14243" s="57"/>
      <c r="G14243" s="57">
        <f t="shared" si="228"/>
        <v>-250</v>
      </c>
      <c r="H14243" s="704" t="s">
        <v>9258</v>
      </c>
    </row>
    <row r="14244" spans="1:8" ht="15" x14ac:dyDescent="0.2">
      <c r="A14244" s="733">
        <v>44961</v>
      </c>
      <c r="B14244" s="40" t="s">
        <v>16</v>
      </c>
      <c r="C14244" s="40" t="s">
        <v>8148</v>
      </c>
      <c r="D14244" s="107" t="s">
        <v>9268</v>
      </c>
      <c r="E14244" s="57">
        <v>250</v>
      </c>
      <c r="F14244" s="57"/>
      <c r="G14244" s="57">
        <f t="shared" si="228"/>
        <v>-250</v>
      </c>
      <c r="H14244" s="704" t="s">
        <v>9258</v>
      </c>
    </row>
    <row r="14245" spans="1:8" ht="15" x14ac:dyDescent="0.2">
      <c r="A14245" s="733">
        <v>44961</v>
      </c>
      <c r="B14245" s="40" t="s">
        <v>8874</v>
      </c>
      <c r="C14245" s="40" t="s">
        <v>285</v>
      </c>
      <c r="D14245" s="107" t="s">
        <v>8161</v>
      </c>
      <c r="E14245" s="57">
        <v>500</v>
      </c>
      <c r="F14245" s="57"/>
      <c r="G14245" s="57">
        <f t="shared" si="228"/>
        <v>-500</v>
      </c>
      <c r="H14245" s="704" t="s">
        <v>9258</v>
      </c>
    </row>
    <row r="14246" spans="1:8" ht="15" x14ac:dyDescent="0.2">
      <c r="A14246" s="733">
        <v>44961</v>
      </c>
      <c r="B14246" s="40" t="s">
        <v>16</v>
      </c>
      <c r="C14246" s="40" t="s">
        <v>3842</v>
      </c>
      <c r="D14246" s="107" t="s">
        <v>8710</v>
      </c>
      <c r="E14246" s="57">
        <v>6188</v>
      </c>
      <c r="F14246" s="57"/>
      <c r="G14246" s="57">
        <f t="shared" si="228"/>
        <v>-6188</v>
      </c>
      <c r="H14246" s="704" t="s">
        <v>9258</v>
      </c>
    </row>
    <row r="14247" spans="1:8" ht="15" x14ac:dyDescent="0.2">
      <c r="A14247" s="733">
        <v>44961</v>
      </c>
      <c r="B14247" s="40" t="s">
        <v>82</v>
      </c>
      <c r="C14247" s="40" t="s">
        <v>391</v>
      </c>
      <c r="D14247" s="107" t="s">
        <v>9269</v>
      </c>
      <c r="E14247" s="57">
        <v>230</v>
      </c>
      <c r="F14247" s="57"/>
      <c r="G14247" s="57">
        <f t="shared" si="228"/>
        <v>-230</v>
      </c>
      <c r="H14247" s="704" t="s">
        <v>9258</v>
      </c>
    </row>
    <row r="14248" spans="1:8" s="681" customFormat="1" ht="48" customHeight="1" x14ac:dyDescent="0.25">
      <c r="A14248" s="733">
        <v>44961</v>
      </c>
      <c r="B14248" s="62" t="s">
        <v>8874</v>
      </c>
      <c r="C14248" s="62" t="s">
        <v>6704</v>
      </c>
      <c r="D14248" s="182" t="s">
        <v>9270</v>
      </c>
      <c r="E14248" s="125">
        <v>393200</v>
      </c>
      <c r="F14248" s="125"/>
      <c r="G14248" s="125">
        <f t="shared" si="228"/>
        <v>-393200</v>
      </c>
      <c r="H14248" s="704" t="s">
        <v>9258</v>
      </c>
    </row>
    <row r="14249" spans="1:8" s="681" customFormat="1" ht="15" customHeight="1" x14ac:dyDescent="0.25">
      <c r="A14249" s="733">
        <v>44961</v>
      </c>
      <c r="B14249" s="62" t="s">
        <v>8337</v>
      </c>
      <c r="C14249" s="62" t="s">
        <v>391</v>
      </c>
      <c r="D14249" s="182" t="s">
        <v>9024</v>
      </c>
      <c r="E14249" s="125">
        <v>3300</v>
      </c>
      <c r="F14249" s="125"/>
      <c r="G14249" s="125">
        <f t="shared" si="228"/>
        <v>-3300</v>
      </c>
      <c r="H14249" s="704" t="s">
        <v>9258</v>
      </c>
    </row>
    <row r="14250" spans="1:8" s="681" customFormat="1" ht="15" customHeight="1" x14ac:dyDescent="0.25">
      <c r="A14250" s="733">
        <v>44961</v>
      </c>
      <c r="B14250" s="62" t="s">
        <v>8866</v>
      </c>
      <c r="C14250" s="62" t="s">
        <v>3144</v>
      </c>
      <c r="D14250" s="182" t="s">
        <v>8871</v>
      </c>
      <c r="E14250" s="125">
        <v>2380</v>
      </c>
      <c r="F14250" s="125"/>
      <c r="G14250" s="125">
        <f t="shared" si="228"/>
        <v>-2380</v>
      </c>
      <c r="H14250" s="704" t="s">
        <v>9258</v>
      </c>
    </row>
    <row r="14251" spans="1:8" s="681" customFormat="1" ht="15" customHeight="1" x14ac:dyDescent="0.25">
      <c r="A14251" s="733">
        <v>44961</v>
      </c>
      <c r="B14251" s="62" t="s">
        <v>8874</v>
      </c>
      <c r="C14251" s="62" t="s">
        <v>3144</v>
      </c>
      <c r="D14251" s="182" t="s">
        <v>9291</v>
      </c>
      <c r="E14251" s="125">
        <v>650</v>
      </c>
      <c r="F14251" s="125"/>
      <c r="G14251" s="125">
        <f t="shared" si="228"/>
        <v>-650</v>
      </c>
      <c r="H14251" s="704" t="s">
        <v>9258</v>
      </c>
    </row>
    <row r="14252" spans="1:8" s="681" customFormat="1" ht="15" customHeight="1" x14ac:dyDescent="0.25">
      <c r="A14252" s="733">
        <v>44961</v>
      </c>
      <c r="B14252" s="62" t="s">
        <v>8866</v>
      </c>
      <c r="C14252" s="62" t="s">
        <v>3144</v>
      </c>
      <c r="D14252" s="182" t="s">
        <v>9290</v>
      </c>
      <c r="E14252" s="125">
        <v>17000</v>
      </c>
      <c r="F14252" s="125"/>
      <c r="G14252" s="125">
        <f t="shared" si="228"/>
        <v>-17000</v>
      </c>
      <c r="H14252" s="704" t="s">
        <v>9258</v>
      </c>
    </row>
    <row r="14253" spans="1:8" s="681" customFormat="1" ht="15" customHeight="1" x14ac:dyDescent="0.25">
      <c r="A14253" s="733">
        <v>44961</v>
      </c>
      <c r="B14253" s="62" t="s">
        <v>25</v>
      </c>
      <c r="C14253" s="62" t="s">
        <v>2427</v>
      </c>
      <c r="D14253" s="182" t="s">
        <v>9292</v>
      </c>
      <c r="E14253" s="125">
        <v>41000</v>
      </c>
      <c r="F14253" s="125"/>
      <c r="G14253" s="125">
        <f t="shared" si="228"/>
        <v>-41000</v>
      </c>
      <c r="H14253" s="704" t="s">
        <v>9258</v>
      </c>
    </row>
    <row r="14254" spans="1:8" s="681" customFormat="1" ht="15" customHeight="1" x14ac:dyDescent="0.25">
      <c r="A14254" s="733">
        <v>44961</v>
      </c>
      <c r="B14254" s="62" t="s">
        <v>25</v>
      </c>
      <c r="C14254" s="62" t="s">
        <v>2427</v>
      </c>
      <c r="D14254" s="182" t="s">
        <v>9293</v>
      </c>
      <c r="E14254" s="125">
        <v>38974</v>
      </c>
      <c r="F14254" s="125"/>
      <c r="G14254" s="125">
        <f t="shared" si="228"/>
        <v>-38974</v>
      </c>
      <c r="H14254" s="704" t="s">
        <v>9258</v>
      </c>
    </row>
    <row r="14255" spans="1:8" s="681" customFormat="1" ht="15" customHeight="1" x14ac:dyDescent="0.25">
      <c r="A14255" s="733">
        <v>44961</v>
      </c>
      <c r="B14255" s="62" t="s">
        <v>8041</v>
      </c>
      <c r="C14255" s="62" t="s">
        <v>789</v>
      </c>
      <c r="D14255" s="182"/>
      <c r="E14255" s="125">
        <v>720</v>
      </c>
      <c r="F14255" s="125"/>
      <c r="G14255" s="125">
        <f t="shared" si="228"/>
        <v>-720</v>
      </c>
      <c r="H14255" s="704" t="s">
        <v>9258</v>
      </c>
    </row>
    <row r="14256" spans="1:8" s="681" customFormat="1" ht="15" customHeight="1" x14ac:dyDescent="0.25">
      <c r="A14256" s="733">
        <v>44961</v>
      </c>
      <c r="B14256" s="62" t="s">
        <v>8874</v>
      </c>
      <c r="C14256" s="62" t="s">
        <v>789</v>
      </c>
      <c r="D14256" s="182"/>
      <c r="E14256" s="125">
        <v>2240</v>
      </c>
      <c r="F14256" s="125"/>
      <c r="G14256" s="125">
        <f t="shared" si="228"/>
        <v>-2240</v>
      </c>
      <c r="H14256" s="704" t="s">
        <v>9258</v>
      </c>
    </row>
    <row r="14257" spans="1:8" s="681" customFormat="1" ht="15" customHeight="1" x14ac:dyDescent="0.25">
      <c r="A14257" s="733">
        <v>44961</v>
      </c>
      <c r="B14257" s="62" t="s">
        <v>8866</v>
      </c>
      <c r="C14257" s="62" t="s">
        <v>789</v>
      </c>
      <c r="D14257" s="182"/>
      <c r="E14257" s="125">
        <v>90</v>
      </c>
      <c r="F14257" s="125"/>
      <c r="G14257" s="125">
        <f t="shared" si="228"/>
        <v>-90</v>
      </c>
      <c r="H14257" s="704" t="s">
        <v>9258</v>
      </c>
    </row>
    <row r="14258" spans="1:8" s="681" customFormat="1" ht="15" customHeight="1" x14ac:dyDescent="0.25">
      <c r="A14258" s="733">
        <v>44961</v>
      </c>
      <c r="B14258" s="62" t="s">
        <v>7919</v>
      </c>
      <c r="C14258" s="62" t="s">
        <v>789</v>
      </c>
      <c r="D14258" s="182"/>
      <c r="E14258" s="125">
        <v>2730</v>
      </c>
      <c r="F14258" s="125"/>
      <c r="G14258" s="125">
        <f t="shared" si="228"/>
        <v>-2730</v>
      </c>
      <c r="H14258" s="704" t="s">
        <v>9258</v>
      </c>
    </row>
    <row r="14259" spans="1:8" s="681" customFormat="1" ht="15" customHeight="1" x14ac:dyDescent="0.25">
      <c r="A14259" s="733">
        <v>44961</v>
      </c>
      <c r="B14259" s="62" t="s">
        <v>8557</v>
      </c>
      <c r="C14259" s="62" t="s">
        <v>789</v>
      </c>
      <c r="D14259" s="182"/>
      <c r="E14259" s="125">
        <v>680</v>
      </c>
      <c r="F14259" s="125"/>
      <c r="G14259" s="125">
        <f t="shared" ref="G14259:G14322" si="229">F14259-E14259</f>
        <v>-680</v>
      </c>
      <c r="H14259" s="704" t="s">
        <v>9258</v>
      </c>
    </row>
    <row r="14260" spans="1:8" s="681" customFormat="1" ht="15" customHeight="1" x14ac:dyDescent="0.25">
      <c r="A14260" s="733">
        <v>44961</v>
      </c>
      <c r="B14260" s="62" t="s">
        <v>37</v>
      </c>
      <c r="C14260" s="62" t="s">
        <v>391</v>
      </c>
      <c r="D14260" s="182" t="s">
        <v>9311</v>
      </c>
      <c r="E14260" s="125">
        <v>3000</v>
      </c>
      <c r="F14260" s="125"/>
      <c r="G14260" s="125">
        <f t="shared" si="229"/>
        <v>-3000</v>
      </c>
      <c r="H14260" s="704" t="s">
        <v>9258</v>
      </c>
    </row>
    <row r="14261" spans="1:8" s="681" customFormat="1" ht="15" customHeight="1" x14ac:dyDescent="0.25">
      <c r="A14261" s="733">
        <v>44961</v>
      </c>
      <c r="B14261" s="62" t="s">
        <v>16</v>
      </c>
      <c r="C14261" s="62" t="s">
        <v>3842</v>
      </c>
      <c r="D14261" s="182" t="s">
        <v>8710</v>
      </c>
      <c r="E14261" s="125">
        <v>7120</v>
      </c>
      <c r="F14261" s="125"/>
      <c r="G14261" s="125">
        <f t="shared" si="229"/>
        <v>-7120</v>
      </c>
      <c r="H14261" s="704" t="s">
        <v>9258</v>
      </c>
    </row>
    <row r="14262" spans="1:8" s="681" customFormat="1" ht="15" customHeight="1" x14ac:dyDescent="0.25">
      <c r="A14262" s="733">
        <v>44963</v>
      </c>
      <c r="B14262" s="62" t="s">
        <v>8041</v>
      </c>
      <c r="C14262" s="62" t="s">
        <v>3144</v>
      </c>
      <c r="D14262" s="182" t="s">
        <v>9294</v>
      </c>
      <c r="E14262" s="125">
        <v>9460</v>
      </c>
      <c r="F14262" s="125"/>
      <c r="G14262" s="125">
        <f t="shared" si="229"/>
        <v>-9460</v>
      </c>
      <c r="H14262" s="704" t="s">
        <v>9258</v>
      </c>
    </row>
    <row r="14263" spans="1:8" s="681" customFormat="1" ht="15" customHeight="1" x14ac:dyDescent="0.25">
      <c r="A14263" s="733">
        <v>44963</v>
      </c>
      <c r="B14263" s="62" t="s">
        <v>8337</v>
      </c>
      <c r="C14263" s="62" t="s">
        <v>3144</v>
      </c>
      <c r="D14263" s="182" t="s">
        <v>9295</v>
      </c>
      <c r="E14263" s="125">
        <v>350</v>
      </c>
      <c r="F14263" s="125"/>
      <c r="G14263" s="125">
        <f t="shared" si="229"/>
        <v>-350</v>
      </c>
      <c r="H14263" s="704" t="s">
        <v>9258</v>
      </c>
    </row>
    <row r="14264" spans="1:8" s="681" customFormat="1" ht="15" customHeight="1" x14ac:dyDescent="0.25">
      <c r="A14264" s="733">
        <v>44963</v>
      </c>
      <c r="B14264" s="62" t="s">
        <v>8874</v>
      </c>
      <c r="C14264" s="62" t="s">
        <v>285</v>
      </c>
      <c r="D14264" s="182" t="s">
        <v>9296</v>
      </c>
      <c r="E14264" s="125">
        <v>1100</v>
      </c>
      <c r="F14264" s="125"/>
      <c r="G14264" s="125">
        <f t="shared" si="229"/>
        <v>-1100</v>
      </c>
      <c r="H14264" s="704" t="s">
        <v>9258</v>
      </c>
    </row>
    <row r="14265" spans="1:8" s="681" customFormat="1" ht="15" customHeight="1" x14ac:dyDescent="0.25">
      <c r="A14265" s="733">
        <v>44963</v>
      </c>
      <c r="B14265" s="62" t="s">
        <v>16</v>
      </c>
      <c r="C14265" s="62" t="s">
        <v>1494</v>
      </c>
      <c r="D14265" s="182"/>
      <c r="E14265" s="125">
        <v>1100</v>
      </c>
      <c r="F14265" s="125"/>
      <c r="G14265" s="125">
        <f t="shared" si="229"/>
        <v>-1100</v>
      </c>
      <c r="H14265" s="704" t="s">
        <v>9258</v>
      </c>
    </row>
    <row r="14266" spans="1:8" s="681" customFormat="1" ht="15" customHeight="1" x14ac:dyDescent="0.25">
      <c r="A14266" s="733">
        <v>44963</v>
      </c>
      <c r="B14266" s="62" t="s">
        <v>8874</v>
      </c>
      <c r="C14266" s="62" t="s">
        <v>5740</v>
      </c>
      <c r="D14266" s="182" t="s">
        <v>9312</v>
      </c>
      <c r="E14266" s="125">
        <v>5000</v>
      </c>
      <c r="F14266" s="125"/>
      <c r="G14266" s="125">
        <f t="shared" si="229"/>
        <v>-5000</v>
      </c>
      <c r="H14266" s="704" t="s">
        <v>9258</v>
      </c>
    </row>
    <row r="14267" spans="1:8" s="681" customFormat="1" ht="15" customHeight="1" x14ac:dyDescent="0.25">
      <c r="A14267" s="733">
        <v>44963</v>
      </c>
      <c r="B14267" s="62" t="s">
        <v>16</v>
      </c>
      <c r="C14267" s="62" t="s">
        <v>3842</v>
      </c>
      <c r="D14267" s="182" t="s">
        <v>8710</v>
      </c>
      <c r="E14267" s="125">
        <v>7325</v>
      </c>
      <c r="F14267" s="125"/>
      <c r="G14267" s="125">
        <f t="shared" si="229"/>
        <v>-7325</v>
      </c>
      <c r="H14267" s="704" t="s">
        <v>9258</v>
      </c>
    </row>
    <row r="14268" spans="1:8" s="681" customFormat="1" ht="15" customHeight="1" x14ac:dyDescent="0.25">
      <c r="A14268" s="733">
        <v>44963</v>
      </c>
      <c r="B14268" s="62" t="s">
        <v>16</v>
      </c>
      <c r="C14268" s="62" t="s">
        <v>3363</v>
      </c>
      <c r="D14268" s="182"/>
      <c r="E14268" s="125">
        <v>5000</v>
      </c>
      <c r="F14268" s="125"/>
      <c r="G14268" s="125">
        <f t="shared" si="229"/>
        <v>-5000</v>
      </c>
      <c r="H14268" s="704" t="s">
        <v>9258</v>
      </c>
    </row>
    <row r="14269" spans="1:8" s="681" customFormat="1" ht="15" customHeight="1" x14ac:dyDescent="0.25">
      <c r="A14269" s="733">
        <v>44963</v>
      </c>
      <c r="B14269" s="62" t="s">
        <v>8041</v>
      </c>
      <c r="C14269" s="62" t="s">
        <v>3144</v>
      </c>
      <c r="D14269" s="182" t="s">
        <v>9357</v>
      </c>
      <c r="E14269" s="125">
        <v>2500</v>
      </c>
      <c r="F14269" s="125"/>
      <c r="G14269" s="125">
        <f t="shared" si="229"/>
        <v>-2500</v>
      </c>
      <c r="H14269" s="704" t="s">
        <v>9258</v>
      </c>
    </row>
    <row r="14270" spans="1:8" s="681" customFormat="1" ht="15" customHeight="1" x14ac:dyDescent="0.25">
      <c r="A14270" s="733">
        <v>44963</v>
      </c>
      <c r="B14270" s="62" t="s">
        <v>8337</v>
      </c>
      <c r="C14270" s="62" t="s">
        <v>3144</v>
      </c>
      <c r="D14270" s="182" t="s">
        <v>9357</v>
      </c>
      <c r="E14270" s="125">
        <v>2500</v>
      </c>
      <c r="F14270" s="125"/>
      <c r="G14270" s="125">
        <f t="shared" si="229"/>
        <v>-2500</v>
      </c>
      <c r="H14270" s="704" t="s">
        <v>9258</v>
      </c>
    </row>
    <row r="14271" spans="1:8" s="681" customFormat="1" ht="15" customHeight="1" x14ac:dyDescent="0.25">
      <c r="A14271" s="733">
        <v>44966</v>
      </c>
      <c r="B14271" s="62" t="s">
        <v>8557</v>
      </c>
      <c r="C14271" s="62" t="s">
        <v>3144</v>
      </c>
      <c r="D14271" s="182" t="s">
        <v>6056</v>
      </c>
      <c r="E14271" s="125">
        <v>27860</v>
      </c>
      <c r="F14271" s="125"/>
      <c r="G14271" s="125">
        <f t="shared" si="229"/>
        <v>-27860</v>
      </c>
      <c r="H14271" s="704" t="s">
        <v>9258</v>
      </c>
    </row>
    <row r="14272" spans="1:8" s="681" customFormat="1" ht="24" customHeight="1" x14ac:dyDescent="0.25">
      <c r="A14272" s="733">
        <v>44966</v>
      </c>
      <c r="B14272" s="62" t="s">
        <v>3944</v>
      </c>
      <c r="C14272" s="62" t="s">
        <v>3144</v>
      </c>
      <c r="D14272" s="182" t="s">
        <v>9297</v>
      </c>
      <c r="E14272" s="125">
        <v>30000</v>
      </c>
      <c r="F14272" s="125"/>
      <c r="G14272" s="125">
        <f t="shared" si="229"/>
        <v>-30000</v>
      </c>
      <c r="H14272" s="704" t="s">
        <v>9258</v>
      </c>
    </row>
    <row r="14273" spans="1:8" s="681" customFormat="1" ht="15" customHeight="1" x14ac:dyDescent="0.25">
      <c r="A14273" s="733">
        <v>44966</v>
      </c>
      <c r="B14273" s="62" t="s">
        <v>8874</v>
      </c>
      <c r="C14273" s="62" t="s">
        <v>8706</v>
      </c>
      <c r="D14273" s="2" t="s">
        <v>9309</v>
      </c>
      <c r="E14273" s="125">
        <v>100000</v>
      </c>
      <c r="F14273" s="125"/>
      <c r="G14273" s="125">
        <f t="shared" si="229"/>
        <v>-100000</v>
      </c>
      <c r="H14273" s="704" t="s">
        <v>9258</v>
      </c>
    </row>
    <row r="14274" spans="1:8" s="681" customFormat="1" ht="15" x14ac:dyDescent="0.2">
      <c r="A14274" s="733">
        <v>44967</v>
      </c>
      <c r="B14274" s="62" t="s">
        <v>3945</v>
      </c>
      <c r="C14274" s="628" t="s">
        <v>3002</v>
      </c>
      <c r="D14274" s="894" t="s">
        <v>9310</v>
      </c>
      <c r="E14274" s="629">
        <v>30152</v>
      </c>
      <c r="F14274" s="125"/>
      <c r="G14274" s="125">
        <f t="shared" si="229"/>
        <v>-30152</v>
      </c>
      <c r="H14274" s="704" t="s">
        <v>9258</v>
      </c>
    </row>
    <row r="14275" spans="1:8" s="681" customFormat="1" ht="15" x14ac:dyDescent="0.2">
      <c r="A14275" s="733">
        <v>44967</v>
      </c>
      <c r="B14275" s="62" t="s">
        <v>3944</v>
      </c>
      <c r="C14275" s="628" t="s">
        <v>3002</v>
      </c>
      <c r="D14275" s="894" t="s">
        <v>9310</v>
      </c>
      <c r="E14275" s="629">
        <v>32760</v>
      </c>
      <c r="F14275" s="125"/>
      <c r="G14275" s="125">
        <f t="shared" si="229"/>
        <v>-32760</v>
      </c>
      <c r="H14275" s="704" t="s">
        <v>9258</v>
      </c>
    </row>
    <row r="14276" spans="1:8" s="681" customFormat="1" ht="15" x14ac:dyDescent="0.2">
      <c r="A14276" s="733">
        <v>44967</v>
      </c>
      <c r="B14276" s="62" t="s">
        <v>37</v>
      </c>
      <c r="C14276" s="628" t="s">
        <v>3002</v>
      </c>
      <c r="D14276" s="894" t="s">
        <v>9310</v>
      </c>
      <c r="E14276" s="629">
        <v>15560</v>
      </c>
      <c r="F14276" s="125"/>
      <c r="G14276" s="125">
        <f t="shared" si="229"/>
        <v>-15560</v>
      </c>
      <c r="H14276" s="704" t="s">
        <v>9258</v>
      </c>
    </row>
    <row r="14277" spans="1:8" s="681" customFormat="1" ht="15" x14ac:dyDescent="0.2">
      <c r="A14277" s="733">
        <v>44967</v>
      </c>
      <c r="B14277" s="62" t="s">
        <v>7553</v>
      </c>
      <c r="C14277" s="628" t="s">
        <v>3002</v>
      </c>
      <c r="D14277" s="894" t="s">
        <v>9310</v>
      </c>
      <c r="E14277" s="629">
        <v>49400</v>
      </c>
      <c r="F14277" s="125"/>
      <c r="G14277" s="125">
        <f t="shared" si="229"/>
        <v>-49400</v>
      </c>
      <c r="H14277" s="704" t="s">
        <v>9258</v>
      </c>
    </row>
    <row r="14278" spans="1:8" s="681" customFormat="1" ht="15" x14ac:dyDescent="0.2">
      <c r="A14278" s="733">
        <v>44967</v>
      </c>
      <c r="B14278" s="62" t="s">
        <v>2932</v>
      </c>
      <c r="C14278" s="40" t="s">
        <v>391</v>
      </c>
      <c r="D14278" s="107" t="s">
        <v>9316</v>
      </c>
      <c r="E14278" s="57">
        <v>765</v>
      </c>
      <c r="F14278" s="125"/>
      <c r="G14278" s="125">
        <f t="shared" si="229"/>
        <v>-765</v>
      </c>
      <c r="H14278" s="704" t="s">
        <v>9258</v>
      </c>
    </row>
    <row r="14279" spans="1:8" s="681" customFormat="1" ht="15" x14ac:dyDescent="0.2">
      <c r="A14279" s="733">
        <v>44967</v>
      </c>
      <c r="B14279" s="62" t="s">
        <v>8874</v>
      </c>
      <c r="C14279" s="40" t="s">
        <v>3144</v>
      </c>
      <c r="D14279" s="107" t="s">
        <v>4308</v>
      </c>
      <c r="E14279" s="57">
        <v>2600</v>
      </c>
      <c r="F14279" s="125"/>
      <c r="G14279" s="125">
        <f t="shared" si="229"/>
        <v>-2600</v>
      </c>
      <c r="H14279" s="704" t="s">
        <v>9258</v>
      </c>
    </row>
    <row r="14280" spans="1:8" s="681" customFormat="1" ht="15" x14ac:dyDescent="0.2">
      <c r="A14280" s="733">
        <v>44967</v>
      </c>
      <c r="B14280" s="62" t="s">
        <v>2932</v>
      </c>
      <c r="C14280" s="40" t="s">
        <v>3144</v>
      </c>
      <c r="D14280" s="107" t="s">
        <v>6485</v>
      </c>
      <c r="E14280" s="57">
        <v>2550</v>
      </c>
      <c r="F14280" s="125"/>
      <c r="G14280" s="125">
        <f t="shared" si="229"/>
        <v>-2550</v>
      </c>
      <c r="H14280" s="704" t="s">
        <v>9258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9258</v>
      </c>
    </row>
    <row r="14282" spans="1:8" s="681" customFormat="1" ht="15" x14ac:dyDescent="0.2">
      <c r="A14282" s="733">
        <v>44967</v>
      </c>
      <c r="B14282" s="62" t="s">
        <v>2932</v>
      </c>
      <c r="C14282" s="628" t="s">
        <v>3002</v>
      </c>
      <c r="D14282" s="894" t="s">
        <v>9317</v>
      </c>
      <c r="E14282" s="629">
        <v>59613</v>
      </c>
      <c r="F14282" s="125"/>
      <c r="G14282" s="125">
        <f t="shared" si="229"/>
        <v>-59613</v>
      </c>
      <c r="H14282" s="704" t="s">
        <v>9258</v>
      </c>
    </row>
    <row r="14283" spans="1:8" s="681" customFormat="1" ht="15" x14ac:dyDescent="0.2">
      <c r="A14283" s="733">
        <v>44968</v>
      </c>
      <c r="B14283" s="62" t="s">
        <v>8874</v>
      </c>
      <c r="C14283" s="40" t="s">
        <v>285</v>
      </c>
      <c r="D14283" s="107" t="s">
        <v>9318</v>
      </c>
      <c r="E14283" s="57">
        <v>1050</v>
      </c>
      <c r="F14283" s="125"/>
      <c r="G14283" s="125">
        <f t="shared" si="229"/>
        <v>-1050</v>
      </c>
      <c r="H14283" s="704" t="s">
        <v>9258</v>
      </c>
    </row>
    <row r="14284" spans="1:8" s="681" customFormat="1" ht="15" x14ac:dyDescent="0.2">
      <c r="A14284" s="733">
        <v>44968</v>
      </c>
      <c r="B14284" s="62" t="s">
        <v>8874</v>
      </c>
      <c r="C14284" s="40" t="s">
        <v>391</v>
      </c>
      <c r="D14284" s="107" t="s">
        <v>9319</v>
      </c>
      <c r="E14284" s="57">
        <v>1050</v>
      </c>
      <c r="F14284" s="125"/>
      <c r="G14284" s="125">
        <f t="shared" si="229"/>
        <v>-1050</v>
      </c>
      <c r="H14284" s="704" t="s">
        <v>9258</v>
      </c>
    </row>
    <row r="14285" spans="1:8" s="681" customFormat="1" ht="15" x14ac:dyDescent="0.2">
      <c r="A14285" s="733">
        <v>44968</v>
      </c>
      <c r="B14285" s="62" t="s">
        <v>8874</v>
      </c>
      <c r="C14285" s="40" t="s">
        <v>391</v>
      </c>
      <c r="D14285" s="107" t="s">
        <v>9320</v>
      </c>
      <c r="E14285" s="57">
        <v>800</v>
      </c>
      <c r="F14285" s="125"/>
      <c r="G14285" s="125">
        <f t="shared" si="229"/>
        <v>-800</v>
      </c>
      <c r="H14285" s="704" t="s">
        <v>9258</v>
      </c>
    </row>
    <row r="14286" spans="1:8" s="681" customFormat="1" ht="15" x14ac:dyDescent="0.2">
      <c r="A14286" s="733">
        <v>44968</v>
      </c>
      <c r="B14286" s="62" t="s">
        <v>25</v>
      </c>
      <c r="C14286" s="40" t="s">
        <v>2427</v>
      </c>
      <c r="D14286" s="107" t="s">
        <v>9321</v>
      </c>
      <c r="E14286" s="57">
        <v>4000</v>
      </c>
      <c r="F14286" s="125"/>
      <c r="G14286" s="125">
        <f t="shared" si="229"/>
        <v>-4000</v>
      </c>
      <c r="H14286" s="704" t="s">
        <v>9258</v>
      </c>
    </row>
    <row r="14287" spans="1:8" s="681" customFormat="1" ht="15" x14ac:dyDescent="0.2">
      <c r="A14287" s="733">
        <v>44968</v>
      </c>
      <c r="B14287" s="62" t="s">
        <v>16</v>
      </c>
      <c r="C14287" s="40" t="s">
        <v>3842</v>
      </c>
      <c r="D14287" s="107" t="s">
        <v>9338</v>
      </c>
      <c r="E14287" s="57">
        <v>1280</v>
      </c>
      <c r="F14287" s="125"/>
      <c r="G14287" s="125">
        <f t="shared" si="229"/>
        <v>-1280</v>
      </c>
      <c r="H14287" s="704" t="s">
        <v>9258</v>
      </c>
    </row>
    <row r="14288" spans="1:8" s="681" customFormat="1" ht="15" x14ac:dyDescent="0.2">
      <c r="A14288" s="733">
        <v>44968</v>
      </c>
      <c r="B14288" s="62" t="s">
        <v>16</v>
      </c>
      <c r="C14288" s="40" t="s">
        <v>3842</v>
      </c>
      <c r="D14288" s="107" t="s">
        <v>9339</v>
      </c>
      <c r="E14288" s="57">
        <v>3529</v>
      </c>
      <c r="F14288" s="125"/>
      <c r="G14288" s="125">
        <f t="shared" si="229"/>
        <v>-3529</v>
      </c>
      <c r="H14288" s="704" t="s">
        <v>9258</v>
      </c>
    </row>
    <row r="14289" spans="1:8" s="681" customFormat="1" ht="15" x14ac:dyDescent="0.2">
      <c r="A14289" s="733">
        <v>44970</v>
      </c>
      <c r="B14289" s="62" t="s">
        <v>8874</v>
      </c>
      <c r="C14289" s="581" t="s">
        <v>3144</v>
      </c>
      <c r="D14289" s="892" t="s">
        <v>6977</v>
      </c>
      <c r="E14289" s="582">
        <v>7000</v>
      </c>
      <c r="F14289" s="125"/>
      <c r="G14289" s="125">
        <f t="shared" si="229"/>
        <v>-7000</v>
      </c>
      <c r="H14289" s="704" t="s">
        <v>9258</v>
      </c>
    </row>
    <row r="14290" spans="1:8" s="681" customFormat="1" ht="15" x14ac:dyDescent="0.2">
      <c r="A14290" s="733">
        <v>44970</v>
      </c>
      <c r="B14290" s="62" t="s">
        <v>8041</v>
      </c>
      <c r="C14290" s="581" t="s">
        <v>3144</v>
      </c>
      <c r="D14290" s="892" t="s">
        <v>6977</v>
      </c>
      <c r="E14290" s="582">
        <v>5900</v>
      </c>
      <c r="F14290" s="125"/>
      <c r="G14290" s="125">
        <f t="shared" si="229"/>
        <v>-5900</v>
      </c>
      <c r="H14290" s="704" t="s">
        <v>9258</v>
      </c>
    </row>
    <row r="14291" spans="1:8" s="681" customFormat="1" ht="15" x14ac:dyDescent="0.2">
      <c r="A14291" s="733">
        <v>44970</v>
      </c>
      <c r="B14291" s="62" t="s">
        <v>8655</v>
      </c>
      <c r="C14291" s="40" t="s">
        <v>391</v>
      </c>
      <c r="D14291" s="107" t="s">
        <v>4425</v>
      </c>
      <c r="E14291" s="57">
        <v>4000</v>
      </c>
      <c r="F14291" s="125"/>
      <c r="G14291" s="125">
        <f t="shared" si="229"/>
        <v>-4000</v>
      </c>
      <c r="H14291" s="704" t="s">
        <v>9258</v>
      </c>
    </row>
    <row r="14292" spans="1:8" s="681" customFormat="1" ht="15" x14ac:dyDescent="0.2">
      <c r="A14292" s="733">
        <v>44970</v>
      </c>
      <c r="B14292" s="62" t="s">
        <v>8557</v>
      </c>
      <c r="C14292" s="40" t="s">
        <v>391</v>
      </c>
      <c r="D14292" s="107" t="s">
        <v>4425</v>
      </c>
      <c r="E14292" s="57">
        <v>3000</v>
      </c>
      <c r="F14292" s="125"/>
      <c r="G14292" s="125">
        <f t="shared" si="229"/>
        <v>-3000</v>
      </c>
      <c r="H14292" s="704" t="s">
        <v>9258</v>
      </c>
    </row>
    <row r="14293" spans="1:8" s="681" customFormat="1" ht="15" x14ac:dyDescent="0.2">
      <c r="A14293" s="733">
        <v>44970</v>
      </c>
      <c r="B14293" s="62" t="s">
        <v>37</v>
      </c>
      <c r="C14293" s="40" t="s">
        <v>391</v>
      </c>
      <c r="D14293" s="107" t="s">
        <v>4425</v>
      </c>
      <c r="E14293" s="57">
        <v>2000</v>
      </c>
      <c r="F14293" s="125"/>
      <c r="G14293" s="125">
        <f t="shared" si="229"/>
        <v>-2000</v>
      </c>
      <c r="H14293" s="704" t="s">
        <v>9258</v>
      </c>
    </row>
    <row r="14294" spans="1:8" s="681" customFormat="1" ht="15" x14ac:dyDescent="0.2">
      <c r="A14294" s="733">
        <v>44971</v>
      </c>
      <c r="B14294" s="62" t="s">
        <v>8874</v>
      </c>
      <c r="C14294" s="40" t="s">
        <v>1062</v>
      </c>
      <c r="D14294" s="107" t="s">
        <v>1156</v>
      </c>
      <c r="E14294" s="57">
        <v>100000</v>
      </c>
      <c r="F14294" s="125"/>
      <c r="G14294" s="125">
        <f t="shared" si="229"/>
        <v>-100000</v>
      </c>
      <c r="H14294" s="704" t="s">
        <v>9258</v>
      </c>
    </row>
    <row r="14295" spans="1:8" s="681" customFormat="1" ht="15" x14ac:dyDescent="0.2">
      <c r="A14295" s="733">
        <v>44971</v>
      </c>
      <c r="B14295" s="62" t="s">
        <v>8337</v>
      </c>
      <c r="C14295" s="40" t="s">
        <v>6704</v>
      </c>
      <c r="D14295" s="107" t="s">
        <v>9334</v>
      </c>
      <c r="E14295" s="57">
        <v>400000</v>
      </c>
      <c r="F14295" s="125"/>
      <c r="G14295" s="125">
        <f t="shared" si="229"/>
        <v>-400000</v>
      </c>
      <c r="H14295" s="704" t="s">
        <v>9258</v>
      </c>
    </row>
    <row r="14296" spans="1:8" s="681" customFormat="1" ht="15" x14ac:dyDescent="0.2">
      <c r="A14296" s="733">
        <v>44971</v>
      </c>
      <c r="B14296" s="62" t="s">
        <v>8655</v>
      </c>
      <c r="C14296" s="40" t="s">
        <v>8392</v>
      </c>
      <c r="D14296" s="107" t="s">
        <v>9334</v>
      </c>
      <c r="E14296" s="57">
        <v>650000</v>
      </c>
      <c r="F14296" s="125"/>
      <c r="G14296" s="125">
        <f t="shared" si="229"/>
        <v>-650000</v>
      </c>
      <c r="H14296" s="704" t="s">
        <v>9258</v>
      </c>
    </row>
    <row r="14297" spans="1:8" s="681" customFormat="1" ht="15" x14ac:dyDescent="0.2">
      <c r="A14297" s="733">
        <v>44971</v>
      </c>
      <c r="B14297" s="62" t="s">
        <v>2932</v>
      </c>
      <c r="C14297" s="40" t="s">
        <v>3144</v>
      </c>
      <c r="D14297" s="107" t="s">
        <v>9335</v>
      </c>
      <c r="E14297" s="57">
        <v>3600</v>
      </c>
      <c r="F14297" s="125"/>
      <c r="G14297" s="125">
        <f t="shared" si="229"/>
        <v>-3600</v>
      </c>
      <c r="H14297" s="704" t="s">
        <v>9258</v>
      </c>
    </row>
    <row r="14298" spans="1:8" s="681" customFormat="1" ht="15" x14ac:dyDescent="0.2">
      <c r="A14298" s="733">
        <v>44971</v>
      </c>
      <c r="B14298" s="62" t="s">
        <v>8874</v>
      </c>
      <c r="C14298" s="40" t="s">
        <v>3144</v>
      </c>
      <c r="D14298" s="107" t="s">
        <v>9337</v>
      </c>
      <c r="E14298" s="57">
        <v>9000</v>
      </c>
      <c r="F14298" s="125"/>
      <c r="G14298" s="125">
        <f t="shared" si="229"/>
        <v>-9000</v>
      </c>
      <c r="H14298" s="704" t="s">
        <v>9258</v>
      </c>
    </row>
    <row r="14299" spans="1:8" s="681" customFormat="1" ht="15" x14ac:dyDescent="0.2">
      <c r="A14299" s="733">
        <v>44971</v>
      </c>
      <c r="B14299" s="62" t="s">
        <v>16</v>
      </c>
      <c r="C14299" s="40" t="s">
        <v>3842</v>
      </c>
      <c r="D14299" s="107" t="s">
        <v>8156</v>
      </c>
      <c r="E14299" s="57">
        <v>5500</v>
      </c>
      <c r="F14299" s="125"/>
      <c r="G14299" s="125">
        <f t="shared" si="229"/>
        <v>-5500</v>
      </c>
      <c r="H14299" s="704" t="s">
        <v>9258</v>
      </c>
    </row>
    <row r="14300" spans="1:8" s="681" customFormat="1" ht="15" x14ac:dyDescent="0.2">
      <c r="A14300" s="733">
        <v>44971</v>
      </c>
      <c r="B14300" s="62" t="s">
        <v>8041</v>
      </c>
      <c r="C14300" s="40" t="s">
        <v>3144</v>
      </c>
      <c r="D14300" s="107" t="s">
        <v>9340</v>
      </c>
      <c r="E14300" s="57">
        <v>6450</v>
      </c>
      <c r="F14300" s="125"/>
      <c r="G14300" s="125">
        <f t="shared" si="229"/>
        <v>-6450</v>
      </c>
      <c r="H14300" s="704" t="s">
        <v>9258</v>
      </c>
    </row>
    <row r="14301" spans="1:8" s="681" customFormat="1" ht="15" x14ac:dyDescent="0.2">
      <c r="A14301" s="733">
        <v>44972</v>
      </c>
      <c r="B14301" s="62" t="s">
        <v>8874</v>
      </c>
      <c r="C14301" s="40" t="s">
        <v>285</v>
      </c>
      <c r="D14301" s="107" t="s">
        <v>3149</v>
      </c>
      <c r="E14301" s="57">
        <v>400</v>
      </c>
      <c r="F14301" s="125"/>
      <c r="G14301" s="125">
        <f t="shared" si="229"/>
        <v>-400</v>
      </c>
      <c r="H14301" s="704" t="s">
        <v>9258</v>
      </c>
    </row>
    <row r="14302" spans="1:8" s="681" customFormat="1" ht="15" x14ac:dyDescent="0.2">
      <c r="A14302" s="733">
        <v>44972</v>
      </c>
      <c r="B14302" s="62" t="s">
        <v>8655</v>
      </c>
      <c r="C14302" s="40" t="s">
        <v>3144</v>
      </c>
      <c r="D14302" s="107" t="s">
        <v>9341</v>
      </c>
      <c r="E14302" s="57">
        <v>41200</v>
      </c>
      <c r="F14302" s="125"/>
      <c r="G14302" s="125">
        <f t="shared" si="229"/>
        <v>-41200</v>
      </c>
      <c r="H14302" s="704" t="s">
        <v>9258</v>
      </c>
    </row>
    <row r="14303" spans="1:8" s="681" customFormat="1" ht="15" x14ac:dyDescent="0.2">
      <c r="A14303" s="733">
        <v>44972</v>
      </c>
      <c r="B14303" s="62" t="s">
        <v>8337</v>
      </c>
      <c r="C14303" s="40" t="s">
        <v>6622</v>
      </c>
      <c r="D14303" s="107" t="s">
        <v>1156</v>
      </c>
      <c r="E14303" s="57">
        <v>30000</v>
      </c>
      <c r="F14303" s="125"/>
      <c r="G14303" s="125">
        <f t="shared" si="229"/>
        <v>-30000</v>
      </c>
      <c r="H14303" s="704" t="s">
        <v>9258</v>
      </c>
    </row>
    <row r="14304" spans="1:8" s="681" customFormat="1" ht="15" x14ac:dyDescent="0.2">
      <c r="A14304" s="733">
        <v>44972</v>
      </c>
      <c r="B14304" s="62" t="s">
        <v>6503</v>
      </c>
      <c r="C14304" s="40" t="s">
        <v>3144</v>
      </c>
      <c r="D14304" s="107" t="s">
        <v>9342</v>
      </c>
      <c r="E14304" s="57">
        <v>57800</v>
      </c>
      <c r="F14304" s="125"/>
      <c r="G14304" s="125">
        <f t="shared" si="229"/>
        <v>-57800</v>
      </c>
      <c r="H14304" s="704" t="s">
        <v>9258</v>
      </c>
    </row>
    <row r="14305" spans="1:8" s="681" customFormat="1" ht="15" x14ac:dyDescent="0.2">
      <c r="A14305" s="733">
        <v>44972</v>
      </c>
      <c r="B14305" s="62" t="s">
        <v>6503</v>
      </c>
      <c r="C14305" s="40" t="s">
        <v>3144</v>
      </c>
      <c r="D14305" s="107" t="s">
        <v>9343</v>
      </c>
      <c r="E14305" s="57">
        <v>53000</v>
      </c>
      <c r="F14305" s="125"/>
      <c r="G14305" s="125">
        <f t="shared" si="229"/>
        <v>-53000</v>
      </c>
      <c r="H14305" s="704" t="s">
        <v>9258</v>
      </c>
    </row>
    <row r="14306" spans="1:8" s="681" customFormat="1" ht="15" x14ac:dyDescent="0.2">
      <c r="A14306" s="733">
        <v>44972</v>
      </c>
      <c r="B14306" s="62" t="s">
        <v>6503</v>
      </c>
      <c r="C14306" s="40" t="s">
        <v>3144</v>
      </c>
      <c r="D14306" s="107" t="s">
        <v>9344</v>
      </c>
      <c r="E14306" s="57">
        <v>25000</v>
      </c>
      <c r="F14306" s="125"/>
      <c r="G14306" s="125">
        <f t="shared" si="229"/>
        <v>-25000</v>
      </c>
      <c r="H14306" s="704" t="s">
        <v>9258</v>
      </c>
    </row>
    <row r="14307" spans="1:8" s="681" customFormat="1" ht="15" x14ac:dyDescent="0.2">
      <c r="A14307" s="733">
        <v>44972</v>
      </c>
      <c r="B14307" s="62" t="s">
        <v>6503</v>
      </c>
      <c r="C14307" s="40" t="s">
        <v>3144</v>
      </c>
      <c r="D14307" s="107" t="s">
        <v>4221</v>
      </c>
      <c r="E14307" s="57">
        <v>30610</v>
      </c>
      <c r="F14307" s="125"/>
      <c r="G14307" s="125">
        <f t="shared" si="229"/>
        <v>-30610</v>
      </c>
      <c r="H14307" s="704" t="s">
        <v>9258</v>
      </c>
    </row>
    <row r="14308" spans="1:8" s="681" customFormat="1" ht="15" x14ac:dyDescent="0.2">
      <c r="A14308" s="733">
        <v>44972</v>
      </c>
      <c r="B14308" s="62" t="s">
        <v>16</v>
      </c>
      <c r="C14308" s="40" t="s">
        <v>3842</v>
      </c>
      <c r="D14308" s="107" t="s">
        <v>8156</v>
      </c>
      <c r="E14308" s="57">
        <v>4330</v>
      </c>
      <c r="F14308" s="125"/>
      <c r="G14308" s="125">
        <f t="shared" si="229"/>
        <v>-4330</v>
      </c>
      <c r="H14308" s="704" t="s">
        <v>9258</v>
      </c>
    </row>
    <row r="14309" spans="1:8" s="681" customFormat="1" ht="15" x14ac:dyDescent="0.2">
      <c r="A14309" s="733">
        <v>44972</v>
      </c>
      <c r="B14309" s="62" t="s">
        <v>25</v>
      </c>
      <c r="C14309" s="40" t="s">
        <v>8148</v>
      </c>
      <c r="D14309" s="107" t="s">
        <v>6342</v>
      </c>
      <c r="E14309" s="57">
        <v>6010</v>
      </c>
      <c r="F14309" s="125"/>
      <c r="G14309" s="125">
        <f t="shared" si="229"/>
        <v>-6010</v>
      </c>
      <c r="H14309" s="704" t="s">
        <v>9258</v>
      </c>
    </row>
    <row r="14310" spans="1:8" s="681" customFormat="1" ht="15" x14ac:dyDescent="0.2">
      <c r="A14310" s="733">
        <v>44972</v>
      </c>
      <c r="B14310" s="62" t="s">
        <v>16</v>
      </c>
      <c r="C14310" s="40" t="s">
        <v>8148</v>
      </c>
      <c r="D14310" s="107" t="s">
        <v>6342</v>
      </c>
      <c r="E14310" s="57">
        <v>2140</v>
      </c>
      <c r="F14310" s="125"/>
      <c r="G14310" s="125">
        <f t="shared" si="229"/>
        <v>-2140</v>
      </c>
      <c r="H14310" s="704" t="s">
        <v>9258</v>
      </c>
    </row>
    <row r="14311" spans="1:8" s="681" customFormat="1" ht="15" customHeight="1" x14ac:dyDescent="0.2">
      <c r="A14311" s="733">
        <v>44972</v>
      </c>
      <c r="B14311" s="62" t="s">
        <v>8557</v>
      </c>
      <c r="C14311" s="40" t="s">
        <v>3144</v>
      </c>
      <c r="D14311" s="107" t="s">
        <v>9345</v>
      </c>
      <c r="E14311" s="57">
        <v>33724</v>
      </c>
      <c r="F14311" s="125"/>
      <c r="G14311" s="125">
        <f t="shared" si="229"/>
        <v>-33724</v>
      </c>
      <c r="H14311" s="704" t="s">
        <v>9258</v>
      </c>
    </row>
    <row r="14312" spans="1:8" s="681" customFormat="1" ht="24" customHeight="1" x14ac:dyDescent="0.25">
      <c r="A14312" s="733">
        <v>44972</v>
      </c>
      <c r="B14312" s="62" t="s">
        <v>7919</v>
      </c>
      <c r="C14312" s="550" t="s">
        <v>7221</v>
      </c>
      <c r="D14312" s="739" t="s">
        <v>9349</v>
      </c>
      <c r="E14312" s="551">
        <v>37944</v>
      </c>
      <c r="F14312" s="125"/>
      <c r="G14312" s="125">
        <f t="shared" si="229"/>
        <v>-37944</v>
      </c>
      <c r="H14312" s="704" t="s">
        <v>9258</v>
      </c>
    </row>
    <row r="14313" spans="1:8" s="681" customFormat="1" ht="24" customHeight="1" x14ac:dyDescent="0.25">
      <c r="A14313" s="733">
        <v>44972</v>
      </c>
      <c r="B14313" s="62" t="s">
        <v>8075</v>
      </c>
      <c r="C14313" s="550" t="s">
        <v>7221</v>
      </c>
      <c r="D14313" s="739" t="s">
        <v>9349</v>
      </c>
      <c r="E14313" s="551">
        <v>63132</v>
      </c>
      <c r="F14313" s="125"/>
      <c r="G14313" s="125">
        <f t="shared" si="229"/>
        <v>-63132</v>
      </c>
      <c r="H14313" s="704" t="s">
        <v>9258</v>
      </c>
    </row>
    <row r="14314" spans="1:8" s="681" customFormat="1" ht="24" customHeight="1" x14ac:dyDescent="0.25">
      <c r="A14314" s="733">
        <v>44972</v>
      </c>
      <c r="B14314" s="62" t="s">
        <v>8337</v>
      </c>
      <c r="C14314" s="550" t="s">
        <v>7221</v>
      </c>
      <c r="D14314" s="739" t="s">
        <v>9349</v>
      </c>
      <c r="E14314" s="551">
        <v>98924</v>
      </c>
      <c r="F14314" s="125"/>
      <c r="G14314" s="125">
        <f t="shared" si="229"/>
        <v>-98924</v>
      </c>
      <c r="H14314" s="704" t="s">
        <v>9258</v>
      </c>
    </row>
    <row r="14315" spans="1:8" s="681" customFormat="1" ht="15" x14ac:dyDescent="0.2">
      <c r="A14315" s="733">
        <v>44973</v>
      </c>
      <c r="B14315" s="62" t="s">
        <v>8337</v>
      </c>
      <c r="C14315" s="40" t="s">
        <v>7465</v>
      </c>
      <c r="D14315" s="107" t="s">
        <v>9346</v>
      </c>
      <c r="E14315" s="57">
        <v>400000</v>
      </c>
      <c r="F14315" s="125"/>
      <c r="G14315" s="125">
        <f t="shared" si="229"/>
        <v>-400000</v>
      </c>
      <c r="H14315" s="704" t="s">
        <v>9258</v>
      </c>
    </row>
    <row r="14316" spans="1:8" s="681" customFormat="1" ht="15" x14ac:dyDescent="0.2">
      <c r="A14316" s="733">
        <v>44973</v>
      </c>
      <c r="B14316" s="62" t="s">
        <v>8655</v>
      </c>
      <c r="C14316" s="40" t="s">
        <v>8689</v>
      </c>
      <c r="D14316" s="107" t="s">
        <v>9346</v>
      </c>
      <c r="E14316" s="57">
        <v>65250</v>
      </c>
      <c r="F14316" s="125"/>
      <c r="G14316" s="125">
        <f t="shared" si="229"/>
        <v>-65250</v>
      </c>
      <c r="H14316" s="704" t="s">
        <v>9258</v>
      </c>
    </row>
    <row r="14317" spans="1:8" s="681" customFormat="1" ht="15" x14ac:dyDescent="0.2">
      <c r="A14317" s="733">
        <v>44973</v>
      </c>
      <c r="B14317" s="62" t="s">
        <v>16</v>
      </c>
      <c r="C14317" s="40" t="s">
        <v>3842</v>
      </c>
      <c r="D14317" s="107" t="s">
        <v>8156</v>
      </c>
      <c r="E14317" s="57">
        <v>3000</v>
      </c>
      <c r="F14317" s="125"/>
      <c r="G14317" s="125">
        <f t="shared" si="229"/>
        <v>-3000</v>
      </c>
      <c r="H14317" s="704" t="s">
        <v>9258</v>
      </c>
    </row>
    <row r="14318" spans="1:8" s="681" customFormat="1" ht="15" x14ac:dyDescent="0.2">
      <c r="A14318" s="733">
        <v>44974</v>
      </c>
      <c r="B14318" s="62" t="s">
        <v>7919</v>
      </c>
      <c r="C14318" s="40" t="s">
        <v>391</v>
      </c>
      <c r="D14318" s="107" t="s">
        <v>9352</v>
      </c>
      <c r="E14318" s="57">
        <v>125000</v>
      </c>
      <c r="F14318" s="125"/>
      <c r="G14318" s="125">
        <f t="shared" si="229"/>
        <v>-125000</v>
      </c>
      <c r="H14318" s="704" t="s">
        <v>9258</v>
      </c>
    </row>
    <row r="14319" spans="1:8" s="681" customFormat="1" ht="15" x14ac:dyDescent="0.2">
      <c r="A14319" s="733">
        <v>44974</v>
      </c>
      <c r="B14319" s="62" t="s">
        <v>2932</v>
      </c>
      <c r="C14319" s="40" t="s">
        <v>7544</v>
      </c>
      <c r="D14319" s="107" t="s">
        <v>9353</v>
      </c>
      <c r="E14319" s="57">
        <v>45000</v>
      </c>
      <c r="F14319" s="125"/>
      <c r="G14319" s="125">
        <f t="shared" si="229"/>
        <v>-45000</v>
      </c>
      <c r="H14319" s="704" t="s">
        <v>9258</v>
      </c>
    </row>
    <row r="14320" spans="1:8" s="681" customFormat="1" ht="15" x14ac:dyDescent="0.2">
      <c r="A14320" s="733">
        <v>44974</v>
      </c>
      <c r="B14320" s="62" t="s">
        <v>25</v>
      </c>
      <c r="C14320" s="40" t="s">
        <v>2427</v>
      </c>
      <c r="D14320" s="107" t="s">
        <v>9351</v>
      </c>
      <c r="E14320" s="57">
        <v>250000</v>
      </c>
      <c r="F14320" s="125"/>
      <c r="G14320" s="125">
        <f t="shared" si="229"/>
        <v>-250000</v>
      </c>
      <c r="H14320" s="704" t="s">
        <v>9258</v>
      </c>
    </row>
    <row r="14321" spans="1:8" s="681" customFormat="1" ht="15" x14ac:dyDescent="0.2">
      <c r="A14321" s="733">
        <v>44974</v>
      </c>
      <c r="B14321" s="62" t="s">
        <v>8874</v>
      </c>
      <c r="C14321" s="40" t="s">
        <v>285</v>
      </c>
      <c r="D14321" s="107" t="s">
        <v>3149</v>
      </c>
      <c r="E14321" s="57">
        <v>200</v>
      </c>
      <c r="F14321" s="125"/>
      <c r="G14321" s="125">
        <f t="shared" si="229"/>
        <v>-200</v>
      </c>
      <c r="H14321" s="704" t="s">
        <v>9258</v>
      </c>
    </row>
    <row r="14322" spans="1:8" s="681" customFormat="1" ht="15" x14ac:dyDescent="0.2">
      <c r="A14322" s="733">
        <v>44974</v>
      </c>
      <c r="B14322" s="62" t="s">
        <v>16</v>
      </c>
      <c r="C14322" s="40" t="s">
        <v>3842</v>
      </c>
      <c r="D14322" s="107" t="s">
        <v>8156</v>
      </c>
      <c r="E14322" s="57">
        <v>5000</v>
      </c>
      <c r="F14322" s="125"/>
      <c r="G14322" s="125">
        <f t="shared" si="229"/>
        <v>-5000</v>
      </c>
      <c r="H14322" s="704" t="s">
        <v>9258</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9258</v>
      </c>
    </row>
    <row r="14324" spans="1:8" s="681" customFormat="1" ht="15" x14ac:dyDescent="0.2">
      <c r="A14324" s="733">
        <v>44975</v>
      </c>
      <c r="B14324" s="62" t="s">
        <v>8874</v>
      </c>
      <c r="C14324" s="40" t="s">
        <v>285</v>
      </c>
      <c r="D14324" s="107" t="s">
        <v>8661</v>
      </c>
      <c r="E14324" s="57">
        <v>1050</v>
      </c>
      <c r="F14324" s="125"/>
      <c r="G14324" s="125">
        <f t="shared" si="230"/>
        <v>-1050</v>
      </c>
      <c r="H14324" s="704" t="s">
        <v>9258</v>
      </c>
    </row>
    <row r="14325" spans="1:8" s="681" customFormat="1" ht="15" customHeight="1" x14ac:dyDescent="0.2">
      <c r="A14325" s="733">
        <v>44975</v>
      </c>
      <c r="B14325" s="62" t="s">
        <v>9354</v>
      </c>
      <c r="C14325" s="40" t="s">
        <v>9355</v>
      </c>
      <c r="D14325" s="107" t="s">
        <v>9356</v>
      </c>
      <c r="E14325" s="57">
        <v>1986500</v>
      </c>
      <c r="F14325" s="125"/>
      <c r="G14325" s="125">
        <f t="shared" si="230"/>
        <v>-1986500</v>
      </c>
      <c r="H14325" s="704" t="s">
        <v>9258</v>
      </c>
    </row>
    <row r="14326" spans="1:8" s="681" customFormat="1" ht="15" x14ac:dyDescent="0.2">
      <c r="A14326" s="733">
        <v>44975</v>
      </c>
      <c r="B14326" s="62" t="s">
        <v>8557</v>
      </c>
      <c r="C14326" s="40" t="s">
        <v>3144</v>
      </c>
      <c r="D14326" s="107" t="s">
        <v>9358</v>
      </c>
      <c r="E14326" s="57">
        <v>520</v>
      </c>
      <c r="F14326" s="125"/>
      <c r="G14326" s="125">
        <f t="shared" si="230"/>
        <v>-520</v>
      </c>
      <c r="H14326" s="704" t="s">
        <v>9258</v>
      </c>
    </row>
    <row r="14327" spans="1:8" s="681" customFormat="1" ht="15" x14ac:dyDescent="0.2">
      <c r="A14327" s="733">
        <v>44975</v>
      </c>
      <c r="B14327" s="62" t="s">
        <v>8874</v>
      </c>
      <c r="C14327" s="40" t="s">
        <v>5740</v>
      </c>
      <c r="D14327" s="107" t="s">
        <v>9359</v>
      </c>
      <c r="E14327" s="57">
        <v>500</v>
      </c>
      <c r="F14327" s="125"/>
      <c r="G14327" s="125">
        <f t="shared" si="230"/>
        <v>-500</v>
      </c>
      <c r="H14327" s="704" t="s">
        <v>9258</v>
      </c>
    </row>
    <row r="14328" spans="1:8" s="681" customFormat="1" ht="15" customHeight="1" x14ac:dyDescent="0.2">
      <c r="A14328" s="733">
        <v>44977</v>
      </c>
      <c r="B14328" s="62" t="s">
        <v>8557</v>
      </c>
      <c r="C14328" s="40" t="s">
        <v>391</v>
      </c>
      <c r="D14328" s="107" t="s">
        <v>9360</v>
      </c>
      <c r="E14328" s="57">
        <v>100</v>
      </c>
      <c r="F14328" s="125"/>
      <c r="G14328" s="125">
        <f t="shared" si="230"/>
        <v>-100</v>
      </c>
      <c r="H14328" s="704" t="s">
        <v>9258</v>
      </c>
    </row>
    <row r="14329" spans="1:8" s="681" customFormat="1" ht="15" customHeight="1" x14ac:dyDescent="0.2">
      <c r="A14329" s="733">
        <v>44977</v>
      </c>
      <c r="B14329" s="62" t="s">
        <v>8874</v>
      </c>
      <c r="C14329" s="40" t="s">
        <v>3144</v>
      </c>
      <c r="D14329" s="107" t="s">
        <v>4308</v>
      </c>
      <c r="E14329" s="57">
        <v>6710</v>
      </c>
      <c r="F14329" s="125"/>
      <c r="G14329" s="125">
        <f t="shared" si="230"/>
        <v>-6710</v>
      </c>
      <c r="H14329" s="704" t="s">
        <v>9258</v>
      </c>
    </row>
    <row r="14330" spans="1:8" s="681" customFormat="1" ht="15" x14ac:dyDescent="0.2">
      <c r="A14330" s="733">
        <v>44978</v>
      </c>
      <c r="B14330" s="62" t="s">
        <v>16</v>
      </c>
      <c r="C14330" s="40" t="s">
        <v>5340</v>
      </c>
      <c r="D14330" s="107" t="s">
        <v>9373</v>
      </c>
      <c r="E14330" s="57">
        <v>10000</v>
      </c>
      <c r="F14330" s="125"/>
      <c r="G14330" s="125">
        <f t="shared" si="230"/>
        <v>-10000</v>
      </c>
      <c r="H14330" s="704" t="s">
        <v>9258</v>
      </c>
    </row>
    <row r="14331" spans="1:8" s="681" customFormat="1" ht="15" x14ac:dyDescent="0.2">
      <c r="A14331" s="733">
        <v>44978</v>
      </c>
      <c r="B14331" s="62" t="s">
        <v>6503</v>
      </c>
      <c r="C14331" s="40" t="s">
        <v>391</v>
      </c>
      <c r="D14331" s="107" t="s">
        <v>2107</v>
      </c>
      <c r="E14331" s="57">
        <v>1000</v>
      </c>
      <c r="F14331" s="125"/>
      <c r="G14331" s="125">
        <f t="shared" si="230"/>
        <v>-1000</v>
      </c>
      <c r="H14331" s="704" t="s">
        <v>9258</v>
      </c>
    </row>
    <row r="14332" spans="1:8" s="681" customFormat="1" ht="15" x14ac:dyDescent="0.2">
      <c r="A14332" s="733">
        <v>44978</v>
      </c>
      <c r="B14332" s="62" t="s">
        <v>8041</v>
      </c>
      <c r="C14332" s="581" t="s">
        <v>3144</v>
      </c>
      <c r="D14332" s="892" t="s">
        <v>9374</v>
      </c>
      <c r="E14332" s="582">
        <v>7500</v>
      </c>
      <c r="F14332" s="125"/>
      <c r="G14332" s="125">
        <f t="shared" si="230"/>
        <v>-7500</v>
      </c>
      <c r="H14332" s="704" t="s">
        <v>9258</v>
      </c>
    </row>
    <row r="14333" spans="1:8" s="681" customFormat="1" ht="15" x14ac:dyDescent="0.2">
      <c r="A14333" s="733">
        <v>44978</v>
      </c>
      <c r="B14333" s="62" t="s">
        <v>8874</v>
      </c>
      <c r="C14333" s="581" t="s">
        <v>3144</v>
      </c>
      <c r="D14333" s="892" t="s">
        <v>9374</v>
      </c>
      <c r="E14333" s="582">
        <v>28850</v>
      </c>
      <c r="F14333" s="125"/>
      <c r="G14333" s="125">
        <f t="shared" si="230"/>
        <v>-28850</v>
      </c>
      <c r="H14333" s="704" t="s">
        <v>9258</v>
      </c>
    </row>
    <row r="14334" spans="1:8" s="681" customFormat="1" ht="15" x14ac:dyDescent="0.2">
      <c r="A14334" s="733">
        <v>44979</v>
      </c>
      <c r="B14334" s="62" t="s">
        <v>8655</v>
      </c>
      <c r="C14334" s="40" t="s">
        <v>8689</v>
      </c>
      <c r="D14334" s="107" t="s">
        <v>9375</v>
      </c>
      <c r="E14334" s="57">
        <v>65250</v>
      </c>
      <c r="F14334" s="125"/>
      <c r="G14334" s="125">
        <f t="shared" si="230"/>
        <v>-65250</v>
      </c>
      <c r="H14334" s="704" t="s">
        <v>9258</v>
      </c>
    </row>
    <row r="14335" spans="1:8" s="681" customFormat="1" ht="15" x14ac:dyDescent="0.2">
      <c r="A14335" s="733">
        <v>44979</v>
      </c>
      <c r="B14335" s="62" t="s">
        <v>25</v>
      </c>
      <c r="C14335" s="40" t="s">
        <v>8148</v>
      </c>
      <c r="D14335" s="107" t="s">
        <v>9378</v>
      </c>
      <c r="E14335" s="57">
        <v>36216</v>
      </c>
      <c r="F14335" s="125"/>
      <c r="G14335" s="125">
        <f t="shared" si="230"/>
        <v>-36216</v>
      </c>
      <c r="H14335" s="704" t="s">
        <v>9258</v>
      </c>
    </row>
    <row r="14336" spans="1:8" s="681" customFormat="1" ht="15" x14ac:dyDescent="0.2">
      <c r="A14336" s="733">
        <v>44979</v>
      </c>
      <c r="B14336" s="62" t="s">
        <v>16</v>
      </c>
      <c r="C14336" s="40" t="s">
        <v>8148</v>
      </c>
      <c r="D14336" s="107" t="s">
        <v>9378</v>
      </c>
      <c r="E14336" s="57">
        <v>9419</v>
      </c>
      <c r="F14336" s="125"/>
      <c r="G14336" s="125">
        <f t="shared" si="230"/>
        <v>-9419</v>
      </c>
      <c r="H14336" s="704" t="s">
        <v>9258</v>
      </c>
    </row>
    <row r="14337" spans="1:8" s="681" customFormat="1" ht="15" x14ac:dyDescent="0.2">
      <c r="A14337" s="733">
        <v>44979</v>
      </c>
      <c r="B14337" s="62" t="s">
        <v>25</v>
      </c>
      <c r="C14337" s="40" t="s">
        <v>4064</v>
      </c>
      <c r="D14337" s="107" t="s">
        <v>9376</v>
      </c>
      <c r="E14337" s="57">
        <v>1500</v>
      </c>
      <c r="F14337" s="125"/>
      <c r="G14337" s="125">
        <f t="shared" si="230"/>
        <v>-1500</v>
      </c>
      <c r="H14337" s="704" t="s">
        <v>9258</v>
      </c>
    </row>
    <row r="14338" spans="1:8" s="681" customFormat="1" ht="15" x14ac:dyDescent="0.2">
      <c r="A14338" s="733">
        <v>44979</v>
      </c>
      <c r="B14338" s="62" t="s">
        <v>16</v>
      </c>
      <c r="C14338" s="40" t="s">
        <v>3842</v>
      </c>
      <c r="D14338" s="107" t="s">
        <v>9377</v>
      </c>
      <c r="E14338" s="57">
        <v>4000</v>
      </c>
      <c r="F14338" s="125"/>
      <c r="G14338" s="125">
        <f t="shared" si="230"/>
        <v>-4000</v>
      </c>
      <c r="H14338" s="704" t="s">
        <v>9258</v>
      </c>
    </row>
    <row r="14339" spans="1:8" s="681" customFormat="1" ht="15" x14ac:dyDescent="0.2">
      <c r="A14339" s="733">
        <v>44980</v>
      </c>
      <c r="B14339" s="62" t="s">
        <v>8874</v>
      </c>
      <c r="C14339" s="40" t="s">
        <v>3144</v>
      </c>
      <c r="D14339" s="107" t="s">
        <v>9380</v>
      </c>
      <c r="E14339" s="57">
        <v>500</v>
      </c>
      <c r="F14339" s="125"/>
      <c r="G14339" s="125">
        <f t="shared" si="230"/>
        <v>-500</v>
      </c>
      <c r="H14339" s="704" t="s">
        <v>9258</v>
      </c>
    </row>
    <row r="14340" spans="1:8" s="681" customFormat="1" ht="15" x14ac:dyDescent="0.2">
      <c r="A14340" s="733">
        <v>44980</v>
      </c>
      <c r="B14340" s="62" t="s">
        <v>8041</v>
      </c>
      <c r="C14340" s="40" t="s">
        <v>5740</v>
      </c>
      <c r="D14340" s="107" t="s">
        <v>9359</v>
      </c>
      <c r="E14340" s="57">
        <v>500</v>
      </c>
      <c r="F14340" s="125"/>
      <c r="G14340" s="125">
        <f t="shared" si="230"/>
        <v>-500</v>
      </c>
      <c r="H14340" s="704" t="s">
        <v>9258</v>
      </c>
    </row>
    <row r="14341" spans="1:8" s="681" customFormat="1" ht="15" x14ac:dyDescent="0.2">
      <c r="A14341" s="733">
        <v>44980</v>
      </c>
      <c r="B14341" s="62" t="s">
        <v>6506</v>
      </c>
      <c r="C14341" s="40" t="s">
        <v>5740</v>
      </c>
      <c r="D14341" s="107" t="s">
        <v>9381</v>
      </c>
      <c r="E14341" s="57">
        <v>1000</v>
      </c>
      <c r="F14341" s="125"/>
      <c r="G14341" s="125">
        <f t="shared" si="230"/>
        <v>-1000</v>
      </c>
      <c r="H14341" s="704" t="s">
        <v>9258</v>
      </c>
    </row>
    <row r="14342" spans="1:8" s="681" customFormat="1" ht="15" x14ac:dyDescent="0.2">
      <c r="A14342" s="733">
        <v>44980</v>
      </c>
      <c r="B14342" s="62" t="s">
        <v>8874</v>
      </c>
      <c r="C14342" s="40" t="s">
        <v>391</v>
      </c>
      <c r="D14342" s="107" t="s">
        <v>9382</v>
      </c>
      <c r="E14342" s="57">
        <v>750</v>
      </c>
      <c r="F14342" s="125"/>
      <c r="G14342" s="125">
        <f t="shared" si="230"/>
        <v>-750</v>
      </c>
      <c r="H14342" s="704" t="s">
        <v>9258</v>
      </c>
    </row>
    <row r="14343" spans="1:8" s="681" customFormat="1" ht="15" x14ac:dyDescent="0.2">
      <c r="A14343" s="733">
        <v>44980</v>
      </c>
      <c r="B14343" s="62" t="s">
        <v>8041</v>
      </c>
      <c r="C14343" s="40" t="s">
        <v>391</v>
      </c>
      <c r="D14343" s="107" t="s">
        <v>9385</v>
      </c>
      <c r="E14343" s="57">
        <v>1560</v>
      </c>
      <c r="F14343" s="125"/>
      <c r="G14343" s="125">
        <f t="shared" si="230"/>
        <v>-1560</v>
      </c>
      <c r="H14343" s="704" t="s">
        <v>9258</v>
      </c>
    </row>
    <row r="14344" spans="1:8" s="681" customFormat="1" ht="15" x14ac:dyDescent="0.2">
      <c r="A14344" s="733">
        <v>44980</v>
      </c>
      <c r="B14344" s="62" t="s">
        <v>16</v>
      </c>
      <c r="C14344" s="40" t="s">
        <v>3842</v>
      </c>
      <c r="D14344" s="107" t="s">
        <v>8156</v>
      </c>
      <c r="E14344" s="57">
        <v>2700</v>
      </c>
      <c r="F14344" s="125"/>
      <c r="G14344" s="125">
        <f t="shared" si="230"/>
        <v>-2700</v>
      </c>
      <c r="H14344" s="704" t="s">
        <v>9258</v>
      </c>
    </row>
    <row r="14345" spans="1:8" s="681" customFormat="1" ht="15" x14ac:dyDescent="0.2">
      <c r="A14345" s="733">
        <v>44981</v>
      </c>
      <c r="B14345" s="62" t="s">
        <v>16</v>
      </c>
      <c r="C14345" s="40" t="s">
        <v>2995</v>
      </c>
      <c r="D14345" s="107" t="s">
        <v>9384</v>
      </c>
      <c r="E14345" s="57">
        <v>4650</v>
      </c>
      <c r="F14345" s="125"/>
      <c r="G14345" s="125">
        <f t="shared" si="230"/>
        <v>-4650</v>
      </c>
      <c r="H14345" s="704" t="s">
        <v>9258</v>
      </c>
    </row>
    <row r="14346" spans="1:8" s="681" customFormat="1" ht="15" x14ac:dyDescent="0.2">
      <c r="A14346" s="733">
        <v>44981</v>
      </c>
      <c r="B14346" s="62" t="s">
        <v>16</v>
      </c>
      <c r="C14346" s="40" t="s">
        <v>2995</v>
      </c>
      <c r="D14346" s="107" t="s">
        <v>9386</v>
      </c>
      <c r="E14346" s="57">
        <v>4650</v>
      </c>
      <c r="F14346" s="125"/>
      <c r="G14346" s="125">
        <f t="shared" si="230"/>
        <v>-4650</v>
      </c>
      <c r="H14346" s="704" t="s">
        <v>9258</v>
      </c>
    </row>
    <row r="14347" spans="1:8" s="681" customFormat="1" ht="15" x14ac:dyDescent="0.2">
      <c r="A14347" s="733">
        <v>44982</v>
      </c>
      <c r="B14347" s="62" t="s">
        <v>8874</v>
      </c>
      <c r="C14347" s="40" t="s">
        <v>285</v>
      </c>
      <c r="D14347" s="107" t="s">
        <v>8661</v>
      </c>
      <c r="E14347" s="57">
        <v>1550</v>
      </c>
      <c r="F14347" s="125"/>
      <c r="G14347" s="125">
        <f t="shared" si="230"/>
        <v>-1550</v>
      </c>
      <c r="H14347" s="704" t="s">
        <v>9258</v>
      </c>
    </row>
    <row r="14348" spans="1:8" s="681" customFormat="1" ht="15" x14ac:dyDescent="0.2">
      <c r="A14348" s="733">
        <v>44982</v>
      </c>
      <c r="B14348" s="62" t="s">
        <v>6503</v>
      </c>
      <c r="C14348" s="40" t="s">
        <v>5740</v>
      </c>
      <c r="D14348" s="107" t="s">
        <v>9387</v>
      </c>
      <c r="E14348" s="57">
        <v>300</v>
      </c>
      <c r="F14348" s="125"/>
      <c r="G14348" s="125">
        <f t="shared" si="230"/>
        <v>-300</v>
      </c>
      <c r="H14348" s="704" t="s">
        <v>9258</v>
      </c>
    </row>
    <row r="14349" spans="1:8" s="681" customFormat="1" ht="15" x14ac:dyDescent="0.2">
      <c r="A14349" s="733">
        <v>44982</v>
      </c>
      <c r="B14349" s="62" t="s">
        <v>6503</v>
      </c>
      <c r="C14349" s="40" t="s">
        <v>391</v>
      </c>
      <c r="D14349" s="107" t="s">
        <v>7395</v>
      </c>
      <c r="E14349" s="57">
        <v>850</v>
      </c>
      <c r="F14349" s="125"/>
      <c r="G14349" s="125">
        <f t="shared" si="230"/>
        <v>-850</v>
      </c>
      <c r="H14349" s="704" t="s">
        <v>9258</v>
      </c>
    </row>
    <row r="14350" spans="1:8" s="681" customFormat="1" ht="15" x14ac:dyDescent="0.2">
      <c r="A14350" s="733">
        <v>44982</v>
      </c>
      <c r="B14350" s="62" t="s">
        <v>16</v>
      </c>
      <c r="C14350" s="40" t="s">
        <v>3842</v>
      </c>
      <c r="D14350" s="107" t="s">
        <v>8156</v>
      </c>
      <c r="E14350" s="57">
        <v>4000</v>
      </c>
      <c r="F14350" s="125"/>
      <c r="G14350" s="125">
        <f t="shared" si="230"/>
        <v>-4000</v>
      </c>
      <c r="H14350" s="704" t="s">
        <v>9258</v>
      </c>
    </row>
    <row r="14351" spans="1:8" s="681" customFormat="1" ht="15" x14ac:dyDescent="0.2">
      <c r="A14351" s="733">
        <v>44984</v>
      </c>
      <c r="B14351" s="62" t="s">
        <v>8655</v>
      </c>
      <c r="C14351" s="40" t="s">
        <v>5740</v>
      </c>
      <c r="D14351" s="107" t="s">
        <v>9388</v>
      </c>
      <c r="E14351" s="57">
        <v>2200</v>
      </c>
      <c r="F14351" s="125"/>
      <c r="G14351" s="125">
        <f t="shared" si="230"/>
        <v>-2200</v>
      </c>
      <c r="H14351" s="704" t="s">
        <v>9258</v>
      </c>
    </row>
    <row r="14352" spans="1:8" s="681" customFormat="1" ht="15" x14ac:dyDescent="0.2">
      <c r="A14352" s="733">
        <v>44984</v>
      </c>
      <c r="B14352" s="62" t="s">
        <v>8041</v>
      </c>
      <c r="C14352" s="40" t="s">
        <v>285</v>
      </c>
      <c r="D14352" s="107" t="s">
        <v>9389</v>
      </c>
      <c r="E14352" s="57">
        <v>1000</v>
      </c>
      <c r="F14352" s="125"/>
      <c r="G14352" s="125">
        <f t="shared" si="230"/>
        <v>-1000</v>
      </c>
      <c r="H14352" s="704" t="s">
        <v>9258</v>
      </c>
    </row>
    <row r="14353" spans="1:8" s="681" customFormat="1" ht="15" x14ac:dyDescent="0.2">
      <c r="A14353" s="733">
        <v>44985</v>
      </c>
      <c r="B14353" s="62" t="s">
        <v>8655</v>
      </c>
      <c r="C14353" s="40" t="s">
        <v>5740</v>
      </c>
      <c r="D14353" s="107" t="s">
        <v>9390</v>
      </c>
      <c r="E14353" s="57">
        <v>1000</v>
      </c>
      <c r="F14353" s="125"/>
      <c r="G14353" s="125">
        <f t="shared" si="230"/>
        <v>-1000</v>
      </c>
      <c r="H14353" s="704" t="s">
        <v>9258</v>
      </c>
    </row>
    <row r="14354" spans="1:8" s="681" customFormat="1" ht="15" x14ac:dyDescent="0.2">
      <c r="A14354" s="733">
        <v>44985</v>
      </c>
      <c r="B14354" s="62" t="s">
        <v>9354</v>
      </c>
      <c r="C14354" s="40" t="s">
        <v>5740</v>
      </c>
      <c r="D14354" s="107" t="s">
        <v>9391</v>
      </c>
      <c r="E14354" s="57">
        <v>300</v>
      </c>
      <c r="F14354" s="125"/>
      <c r="G14354" s="125">
        <f t="shared" si="230"/>
        <v>-300</v>
      </c>
      <c r="H14354" s="704" t="s">
        <v>9258</v>
      </c>
    </row>
    <row r="14355" spans="1:8" s="681" customFormat="1" ht="15" x14ac:dyDescent="0.2">
      <c r="A14355" s="733">
        <v>44985</v>
      </c>
      <c r="B14355" s="62" t="s">
        <v>8041</v>
      </c>
      <c r="C14355" s="40" t="s">
        <v>3144</v>
      </c>
      <c r="D14355" s="107" t="s">
        <v>8831</v>
      </c>
      <c r="E14355" s="57">
        <v>2990</v>
      </c>
      <c r="F14355" s="125"/>
      <c r="G14355" s="125">
        <f t="shared" si="230"/>
        <v>-2990</v>
      </c>
      <c r="H14355" s="704" t="s">
        <v>9258</v>
      </c>
    </row>
    <row r="14356" spans="1:8" s="681" customFormat="1" ht="15" x14ac:dyDescent="0.2">
      <c r="A14356" s="733">
        <v>44985</v>
      </c>
      <c r="B14356" s="62" t="s">
        <v>2932</v>
      </c>
      <c r="C14356" s="40" t="s">
        <v>3144</v>
      </c>
      <c r="D14356" s="107" t="s">
        <v>9392</v>
      </c>
      <c r="E14356" s="57">
        <v>3000</v>
      </c>
      <c r="F14356" s="125"/>
      <c r="G14356" s="125">
        <f t="shared" si="230"/>
        <v>-3000</v>
      </c>
      <c r="H14356" s="704" t="s">
        <v>9258</v>
      </c>
    </row>
    <row r="14357" spans="1:8" ht="15" x14ac:dyDescent="0.2">
      <c r="A14357" s="732">
        <v>44958</v>
      </c>
      <c r="B14357" s="173" t="s">
        <v>8874</v>
      </c>
      <c r="C14357" s="173" t="s">
        <v>430</v>
      </c>
      <c r="D14357" s="227" t="s">
        <v>9259</v>
      </c>
      <c r="E14357" s="235">
        <v>300000</v>
      </c>
      <c r="F14357" s="235"/>
      <c r="G14357" s="122">
        <f t="shared" si="230"/>
        <v>-300000</v>
      </c>
      <c r="H14357" s="708" t="s">
        <v>9258</v>
      </c>
    </row>
    <row r="14358" spans="1:8" ht="15" x14ac:dyDescent="0.2">
      <c r="A14358" s="732">
        <v>44958</v>
      </c>
      <c r="B14358" s="173" t="s">
        <v>8874</v>
      </c>
      <c r="C14358" s="173" t="s">
        <v>430</v>
      </c>
      <c r="D14358" s="227" t="s">
        <v>9260</v>
      </c>
      <c r="E14358" s="235">
        <v>310000</v>
      </c>
      <c r="F14358" s="235"/>
      <c r="G14358" s="122">
        <f t="shared" si="230"/>
        <v>-310000</v>
      </c>
      <c r="H14358" s="708" t="s">
        <v>9258</v>
      </c>
    </row>
    <row r="14359" spans="1:8" ht="15" x14ac:dyDescent="0.2">
      <c r="A14359" s="732">
        <v>44961</v>
      </c>
      <c r="B14359" s="173" t="s">
        <v>8337</v>
      </c>
      <c r="C14359" s="173" t="s">
        <v>8028</v>
      </c>
      <c r="D14359" s="227" t="s">
        <v>9298</v>
      </c>
      <c r="E14359" s="235">
        <v>100000</v>
      </c>
      <c r="F14359" s="235"/>
      <c r="G14359" s="122">
        <f t="shared" si="230"/>
        <v>-100000</v>
      </c>
      <c r="H14359" s="708" t="s">
        <v>9258</v>
      </c>
    </row>
    <row r="14360" spans="1:8" ht="15" x14ac:dyDescent="0.2">
      <c r="A14360" s="732">
        <v>44961</v>
      </c>
      <c r="B14360" s="173" t="s">
        <v>8337</v>
      </c>
      <c r="C14360" s="173" t="s">
        <v>8028</v>
      </c>
      <c r="D14360" s="227" t="s">
        <v>9299</v>
      </c>
      <c r="E14360" s="235">
        <v>130000</v>
      </c>
      <c r="F14360" s="235"/>
      <c r="G14360" s="122">
        <f t="shared" si="230"/>
        <v>-130000</v>
      </c>
      <c r="H14360" s="708" t="s">
        <v>9258</v>
      </c>
    </row>
    <row r="14361" spans="1:8" ht="15" x14ac:dyDescent="0.2">
      <c r="A14361" s="732">
        <v>44963</v>
      </c>
      <c r="B14361" s="173" t="s">
        <v>8655</v>
      </c>
      <c r="C14361" s="173" t="s">
        <v>1508</v>
      </c>
      <c r="D14361" s="227" t="s">
        <v>9300</v>
      </c>
      <c r="E14361" s="235">
        <v>175000</v>
      </c>
      <c r="F14361" s="235"/>
      <c r="G14361" s="122">
        <f t="shared" si="230"/>
        <v>-175000</v>
      </c>
      <c r="H14361" s="708" t="s">
        <v>9258</v>
      </c>
    </row>
    <row r="14362" spans="1:8" ht="15" x14ac:dyDescent="0.2">
      <c r="A14362" s="732">
        <v>44965</v>
      </c>
      <c r="B14362" s="173" t="s">
        <v>8874</v>
      </c>
      <c r="C14362" s="173" t="s">
        <v>9301</v>
      </c>
      <c r="D14362" s="227" t="s">
        <v>9302</v>
      </c>
      <c r="E14362" s="235">
        <v>262000</v>
      </c>
      <c r="F14362" s="235"/>
      <c r="G14362" s="122">
        <f t="shared" si="230"/>
        <v>-262000</v>
      </c>
      <c r="H14362" s="708" t="s">
        <v>9258</v>
      </c>
    </row>
    <row r="14363" spans="1:8" ht="15" x14ac:dyDescent="0.2">
      <c r="A14363" s="732">
        <v>44965</v>
      </c>
      <c r="B14363" s="173" t="s">
        <v>8866</v>
      </c>
      <c r="C14363" s="173" t="s">
        <v>8249</v>
      </c>
      <c r="D14363" s="227" t="s">
        <v>9303</v>
      </c>
      <c r="E14363" s="235">
        <v>49000</v>
      </c>
      <c r="F14363" s="235"/>
      <c r="G14363" s="122">
        <f t="shared" si="230"/>
        <v>-49000</v>
      </c>
      <c r="H14363" s="708" t="s">
        <v>9258</v>
      </c>
    </row>
    <row r="14364" spans="1:8" ht="15" x14ac:dyDescent="0.2">
      <c r="A14364" s="732">
        <v>44965</v>
      </c>
      <c r="B14364" s="173" t="s">
        <v>8874</v>
      </c>
      <c r="C14364" s="173" t="s">
        <v>8249</v>
      </c>
      <c r="D14364" s="227" t="s">
        <v>9304</v>
      </c>
      <c r="E14364" s="235">
        <v>30000</v>
      </c>
      <c r="F14364" s="235"/>
      <c r="G14364" s="122">
        <f t="shared" si="230"/>
        <v>-30000</v>
      </c>
      <c r="H14364" s="708" t="s">
        <v>9258</v>
      </c>
    </row>
    <row r="14365" spans="1:8" ht="15" x14ac:dyDescent="0.2">
      <c r="A14365" s="732">
        <v>44965</v>
      </c>
      <c r="B14365" s="173" t="s">
        <v>8041</v>
      </c>
      <c r="C14365" s="550" t="s">
        <v>704</v>
      </c>
      <c r="D14365" s="739" t="s">
        <v>9307</v>
      </c>
      <c r="E14365" s="551">
        <v>56000</v>
      </c>
      <c r="F14365" s="235"/>
      <c r="G14365" s="122">
        <f t="shared" si="230"/>
        <v>-56000</v>
      </c>
      <c r="H14365" s="708" t="s">
        <v>9258</v>
      </c>
    </row>
    <row r="14366" spans="1:8" ht="15" x14ac:dyDescent="0.2">
      <c r="A14366" s="732">
        <v>44965</v>
      </c>
      <c r="B14366" s="173" t="s">
        <v>8337</v>
      </c>
      <c r="C14366" s="550" t="s">
        <v>704</v>
      </c>
      <c r="D14366" s="739" t="s">
        <v>9307</v>
      </c>
      <c r="E14366" s="551">
        <v>10173</v>
      </c>
      <c r="F14366" s="235"/>
      <c r="G14366" s="122">
        <f t="shared" si="230"/>
        <v>-10173</v>
      </c>
      <c r="H14366" s="708" t="s">
        <v>9258</v>
      </c>
    </row>
    <row r="14367" spans="1:8" ht="15" x14ac:dyDescent="0.2">
      <c r="A14367" s="732">
        <v>44965</v>
      </c>
      <c r="B14367" s="173" t="s">
        <v>8874</v>
      </c>
      <c r="C14367" s="550" t="s">
        <v>704</v>
      </c>
      <c r="D14367" s="739" t="s">
        <v>9307</v>
      </c>
      <c r="E14367" s="551">
        <v>23827</v>
      </c>
      <c r="F14367" s="235"/>
      <c r="G14367" s="122">
        <f t="shared" si="230"/>
        <v>-23827</v>
      </c>
      <c r="H14367" s="708" t="s">
        <v>9258</v>
      </c>
    </row>
    <row r="14368" spans="1:8" ht="15" x14ac:dyDescent="0.2">
      <c r="A14368" s="732">
        <v>44965</v>
      </c>
      <c r="B14368" s="173" t="s">
        <v>8874</v>
      </c>
      <c r="C14368" s="173" t="s">
        <v>704</v>
      </c>
      <c r="D14368" s="227" t="s">
        <v>9308</v>
      </c>
      <c r="E14368" s="235">
        <v>110000</v>
      </c>
      <c r="F14368" s="235"/>
      <c r="G14368" s="122">
        <f t="shared" si="230"/>
        <v>-110000</v>
      </c>
      <c r="H14368" s="708" t="s">
        <v>9258</v>
      </c>
    </row>
    <row r="14369" spans="1:8" ht="15" x14ac:dyDescent="0.2">
      <c r="A14369" s="732">
        <v>44968</v>
      </c>
      <c r="B14369" s="173" t="s">
        <v>8874</v>
      </c>
      <c r="C14369" s="173" t="s">
        <v>8790</v>
      </c>
      <c r="D14369" s="227" t="s">
        <v>9322</v>
      </c>
      <c r="E14369" s="235">
        <v>245000</v>
      </c>
      <c r="F14369" s="235"/>
      <c r="G14369" s="122">
        <f t="shared" si="230"/>
        <v>-245000</v>
      </c>
      <c r="H14369" s="708" t="s">
        <v>9258</v>
      </c>
    </row>
    <row r="14370" spans="1:8" ht="15" customHeight="1" x14ac:dyDescent="0.2">
      <c r="A14370" s="732">
        <v>44971</v>
      </c>
      <c r="B14370" s="173" t="s">
        <v>8655</v>
      </c>
      <c r="C14370" s="173" t="s">
        <v>5680</v>
      </c>
      <c r="D14370" s="227" t="s">
        <v>9336</v>
      </c>
      <c r="E14370" s="235">
        <v>250000</v>
      </c>
      <c r="F14370" s="235"/>
      <c r="G14370" s="122">
        <f t="shared" si="230"/>
        <v>-250000</v>
      </c>
      <c r="H14370" s="708" t="s">
        <v>9258</v>
      </c>
    </row>
    <row r="14371" spans="1:8" ht="15" customHeight="1" x14ac:dyDescent="0.2">
      <c r="A14371" s="732">
        <v>44971</v>
      </c>
      <c r="B14371" s="173" t="s">
        <v>8655</v>
      </c>
      <c r="C14371" s="173" t="s">
        <v>5680</v>
      </c>
      <c r="D14371" s="227" t="s">
        <v>9336</v>
      </c>
      <c r="E14371" s="235">
        <v>60000</v>
      </c>
      <c r="F14371" s="235"/>
      <c r="G14371" s="122">
        <f t="shared" si="230"/>
        <v>-60000</v>
      </c>
      <c r="H14371" s="708" t="s">
        <v>9258</v>
      </c>
    </row>
    <row r="14372" spans="1:8" ht="15" customHeight="1" x14ac:dyDescent="0.2">
      <c r="A14372" s="732">
        <v>44971</v>
      </c>
      <c r="B14372" s="173" t="s">
        <v>8337</v>
      </c>
      <c r="C14372" s="173" t="s">
        <v>7465</v>
      </c>
      <c r="D14372" s="227" t="s">
        <v>9336</v>
      </c>
      <c r="E14372" s="235">
        <v>600000</v>
      </c>
      <c r="F14372" s="235"/>
      <c r="G14372" s="122">
        <f t="shared" si="230"/>
        <v>-600000</v>
      </c>
      <c r="H14372" s="708" t="s">
        <v>9258</v>
      </c>
    </row>
    <row r="14373" spans="1:8" ht="15" customHeight="1" x14ac:dyDescent="0.2">
      <c r="A14373" s="732">
        <v>44978</v>
      </c>
      <c r="B14373" s="173" t="s">
        <v>8041</v>
      </c>
      <c r="C14373" s="173" t="s">
        <v>7221</v>
      </c>
      <c r="D14373" s="227" t="s">
        <v>9372</v>
      </c>
      <c r="E14373" s="235">
        <v>50000</v>
      </c>
      <c r="F14373" s="235"/>
      <c r="G14373" s="122">
        <f t="shared" si="230"/>
        <v>-50000</v>
      </c>
      <c r="H14373" s="708" t="s">
        <v>9258</v>
      </c>
    </row>
    <row r="14374" spans="1:8" s="681" customFormat="1" ht="24" customHeight="1" x14ac:dyDescent="0.25">
      <c r="A14374" s="732">
        <v>44981</v>
      </c>
      <c r="B14374" s="173" t="s">
        <v>6503</v>
      </c>
      <c r="C14374" s="173" t="s">
        <v>3144</v>
      </c>
      <c r="D14374" s="227" t="s">
        <v>9379</v>
      </c>
      <c r="E14374" s="235">
        <v>128000</v>
      </c>
      <c r="F14374" s="235"/>
      <c r="G14374" s="235">
        <f t="shared" si="230"/>
        <v>-128000</v>
      </c>
      <c r="H14374" s="708" t="s">
        <v>9258</v>
      </c>
    </row>
    <row r="14375" spans="1:8" ht="15" x14ac:dyDescent="0.2">
      <c r="A14375" s="729">
        <v>44958</v>
      </c>
      <c r="B14375" s="90" t="s">
        <v>3944</v>
      </c>
      <c r="C14375" s="93" t="s">
        <v>558</v>
      </c>
      <c r="D14375" s="891" t="s">
        <v>9246</v>
      </c>
      <c r="E14375" s="91"/>
      <c r="F14375" s="91">
        <v>337081</v>
      </c>
      <c r="G14375" s="91">
        <f t="shared" si="230"/>
        <v>337081</v>
      </c>
      <c r="H14375" s="701" t="s">
        <v>9258</v>
      </c>
    </row>
    <row r="14376" spans="1:8" ht="15" x14ac:dyDescent="0.2">
      <c r="A14376" s="729">
        <v>44964</v>
      </c>
      <c r="B14376" s="90" t="s">
        <v>8874</v>
      </c>
      <c r="C14376" s="90" t="s">
        <v>558</v>
      </c>
      <c r="D14376" s="800" t="s">
        <v>9273</v>
      </c>
      <c r="E14376" s="91"/>
      <c r="F14376" s="91">
        <v>3593187</v>
      </c>
      <c r="G14376" s="91">
        <f t="shared" si="230"/>
        <v>3593187</v>
      </c>
      <c r="H14376" s="701" t="s">
        <v>9258</v>
      </c>
    </row>
    <row r="14377" spans="1:8" ht="15" x14ac:dyDescent="0.2">
      <c r="A14377" s="729">
        <v>44964</v>
      </c>
      <c r="B14377" s="90" t="s">
        <v>8874</v>
      </c>
      <c r="C14377" s="93" t="s">
        <v>558</v>
      </c>
      <c r="D14377" s="800" t="s">
        <v>8541</v>
      </c>
      <c r="E14377" s="175">
        <v>35932</v>
      </c>
      <c r="F14377" s="175"/>
      <c r="G14377" s="91">
        <f t="shared" si="230"/>
        <v>-35932</v>
      </c>
      <c r="H14377" s="701" t="s">
        <v>9258</v>
      </c>
    </row>
    <row r="14378" spans="1:8" ht="15" customHeight="1" x14ac:dyDescent="0.2">
      <c r="A14378" s="729">
        <v>44967</v>
      </c>
      <c r="B14378" s="90" t="s">
        <v>3945</v>
      </c>
      <c r="C14378" s="174" t="s">
        <v>558</v>
      </c>
      <c r="D14378" s="891" t="s">
        <v>9313</v>
      </c>
      <c r="E14378" s="700"/>
      <c r="F14378" s="91">
        <v>620658</v>
      </c>
      <c r="G14378" s="91">
        <f t="shared" si="230"/>
        <v>620658</v>
      </c>
      <c r="H14378" s="701" t="s">
        <v>9258</v>
      </c>
    </row>
    <row r="14379" spans="1:8" ht="15" customHeight="1" x14ac:dyDescent="0.2">
      <c r="A14379" s="729">
        <v>44968</v>
      </c>
      <c r="B14379" s="90" t="s">
        <v>8866</v>
      </c>
      <c r="C14379" s="174" t="s">
        <v>558</v>
      </c>
      <c r="D14379" s="800" t="s">
        <v>9315</v>
      </c>
      <c r="E14379" s="91"/>
      <c r="F14379" s="91">
        <v>2300000</v>
      </c>
      <c r="G14379" s="91">
        <f t="shared" si="230"/>
        <v>2300000</v>
      </c>
      <c r="H14379" s="701" t="s">
        <v>9258</v>
      </c>
    </row>
    <row r="14380" spans="1:8" ht="15" customHeight="1" x14ac:dyDescent="0.2">
      <c r="A14380" s="729">
        <v>44968</v>
      </c>
      <c r="B14380" s="90" t="s">
        <v>8866</v>
      </c>
      <c r="C14380" s="93" t="s">
        <v>558</v>
      </c>
      <c r="D14380" s="800" t="s">
        <v>8541</v>
      </c>
      <c r="E14380" s="175">
        <v>3135</v>
      </c>
      <c r="F14380" s="175"/>
      <c r="G14380" s="91">
        <f t="shared" si="230"/>
        <v>-3135</v>
      </c>
      <c r="H14380" s="701" t="s">
        <v>9258</v>
      </c>
    </row>
    <row r="14381" spans="1:8" ht="15" customHeight="1" x14ac:dyDescent="0.2">
      <c r="A14381" s="729">
        <v>44973</v>
      </c>
      <c r="B14381" s="90" t="s">
        <v>37</v>
      </c>
      <c r="C14381" s="93" t="s">
        <v>558</v>
      </c>
      <c r="D14381" s="800" t="s">
        <v>9441</v>
      </c>
      <c r="E14381" s="175"/>
      <c r="F14381" s="175">
        <v>188568</v>
      </c>
      <c r="G14381" s="91">
        <f t="shared" si="230"/>
        <v>188568</v>
      </c>
      <c r="H14381" s="701" t="s">
        <v>9258</v>
      </c>
    </row>
    <row r="14382" spans="1:8" ht="15" customHeight="1" x14ac:dyDescent="0.2">
      <c r="A14382" s="733">
        <v>44986</v>
      </c>
      <c r="B14382" s="62" t="s">
        <v>8874</v>
      </c>
      <c r="C14382" s="40" t="s">
        <v>2502</v>
      </c>
      <c r="D14382" s="107" t="s">
        <v>938</v>
      </c>
      <c r="E14382" s="57">
        <v>25000</v>
      </c>
      <c r="F14382" s="125"/>
      <c r="G14382" s="125">
        <f t="shared" si="230"/>
        <v>-25000</v>
      </c>
      <c r="H14382" s="704" t="s">
        <v>9393</v>
      </c>
    </row>
    <row r="14383" spans="1:8" ht="15" customHeight="1" x14ac:dyDescent="0.2">
      <c r="A14383" s="733">
        <v>44986</v>
      </c>
      <c r="B14383" s="62" t="s">
        <v>9407</v>
      </c>
      <c r="C14383" s="40" t="s">
        <v>2502</v>
      </c>
      <c r="D14383" s="107" t="s">
        <v>938</v>
      </c>
      <c r="E14383" s="57">
        <v>25000</v>
      </c>
      <c r="F14383" s="125"/>
      <c r="G14383" s="125">
        <f t="shared" si="230"/>
        <v>-25000</v>
      </c>
      <c r="H14383" s="704" t="s">
        <v>9393</v>
      </c>
    </row>
    <row r="14384" spans="1:8" ht="15" customHeight="1" x14ac:dyDescent="0.2">
      <c r="A14384" s="733">
        <v>44986</v>
      </c>
      <c r="B14384" s="62" t="s">
        <v>9400</v>
      </c>
      <c r="C14384" s="40" t="s">
        <v>2502</v>
      </c>
      <c r="D14384" s="107" t="s">
        <v>141</v>
      </c>
      <c r="E14384" s="57">
        <v>25000</v>
      </c>
      <c r="F14384" s="125"/>
      <c r="G14384" s="125">
        <f t="shared" si="230"/>
        <v>-25000</v>
      </c>
      <c r="H14384" s="704" t="s">
        <v>9393</v>
      </c>
    </row>
    <row r="14385" spans="1:8" ht="15" customHeight="1" x14ac:dyDescent="0.2">
      <c r="A14385" s="733">
        <v>44986</v>
      </c>
      <c r="B14385" s="62" t="s">
        <v>9354</v>
      </c>
      <c r="C14385" s="40" t="s">
        <v>2502</v>
      </c>
      <c r="D14385" s="107" t="s">
        <v>141</v>
      </c>
      <c r="E14385" s="57">
        <v>25000</v>
      </c>
      <c r="F14385" s="125"/>
      <c r="G14385" s="125">
        <f t="shared" si="230"/>
        <v>-25000</v>
      </c>
      <c r="H14385" s="704" t="s">
        <v>9393</v>
      </c>
    </row>
    <row r="14386" spans="1:8" ht="15" customHeight="1" x14ac:dyDescent="0.2">
      <c r="A14386" s="733">
        <v>44986</v>
      </c>
      <c r="B14386" s="62" t="s">
        <v>25</v>
      </c>
      <c r="C14386" s="40" t="s">
        <v>2502</v>
      </c>
      <c r="D14386" s="107" t="s">
        <v>158</v>
      </c>
      <c r="E14386" s="57">
        <v>80000</v>
      </c>
      <c r="F14386" s="125"/>
      <c r="G14386" s="125">
        <f t="shared" si="230"/>
        <v>-80000</v>
      </c>
      <c r="H14386" s="704" t="s">
        <v>9393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9393</v>
      </c>
    </row>
    <row r="14388" spans="1:8" ht="15" customHeight="1" x14ac:dyDescent="0.2">
      <c r="A14388" s="733">
        <v>44986</v>
      </c>
      <c r="B14388" s="62" t="s">
        <v>3944</v>
      </c>
      <c r="C14388" s="40" t="s">
        <v>2502</v>
      </c>
      <c r="D14388" s="107" t="s">
        <v>158</v>
      </c>
      <c r="E14388" s="57">
        <v>115538</v>
      </c>
      <c r="F14388" s="125"/>
      <c r="G14388" s="125">
        <f t="shared" si="231"/>
        <v>-115538</v>
      </c>
      <c r="H14388" s="704" t="s">
        <v>9393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9393</v>
      </c>
    </row>
    <row r="14390" spans="1:8" ht="15" customHeight="1" x14ac:dyDescent="0.2">
      <c r="A14390" s="733">
        <v>44986</v>
      </c>
      <c r="B14390" s="62" t="s">
        <v>6503</v>
      </c>
      <c r="C14390" s="40" t="s">
        <v>2502</v>
      </c>
      <c r="D14390" s="107" t="s">
        <v>158</v>
      </c>
      <c r="E14390" s="57">
        <v>275972</v>
      </c>
      <c r="F14390" s="125"/>
      <c r="G14390" s="125">
        <f t="shared" si="231"/>
        <v>-275972</v>
      </c>
      <c r="H14390" s="704" t="s">
        <v>9393</v>
      </c>
    </row>
    <row r="14391" spans="1:8" ht="15" customHeight="1" x14ac:dyDescent="0.2">
      <c r="A14391" s="733">
        <v>44986</v>
      </c>
      <c r="B14391" s="62" t="s">
        <v>9354</v>
      </c>
      <c r="C14391" s="40" t="s">
        <v>2502</v>
      </c>
      <c r="D14391" s="107" t="s">
        <v>158</v>
      </c>
      <c r="E14391" s="57">
        <v>40000</v>
      </c>
      <c r="F14391" s="125"/>
      <c r="G14391" s="125">
        <f t="shared" si="231"/>
        <v>-40000</v>
      </c>
      <c r="H14391" s="704" t="s">
        <v>9393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9393</v>
      </c>
    </row>
    <row r="14394" spans="1:8" ht="15" customHeight="1" x14ac:dyDescent="0.2">
      <c r="A14394" s="733">
        <v>44986</v>
      </c>
      <c r="B14394" s="62" t="s">
        <v>8874</v>
      </c>
      <c r="C14394" s="40" t="s">
        <v>2502</v>
      </c>
      <c r="D14394" s="107" t="s">
        <v>158</v>
      </c>
      <c r="E14394" s="57">
        <v>128246</v>
      </c>
      <c r="F14394" s="125"/>
      <c r="G14394" s="125">
        <f t="shared" si="231"/>
        <v>-128246</v>
      </c>
      <c r="H14394" s="704" t="s">
        <v>9393</v>
      </c>
    </row>
    <row r="14395" spans="1:8" ht="15" customHeight="1" x14ac:dyDescent="0.2">
      <c r="A14395" s="733">
        <v>44986</v>
      </c>
      <c r="B14395" s="62" t="s">
        <v>9400</v>
      </c>
      <c r="C14395" s="40" t="s">
        <v>2502</v>
      </c>
      <c r="D14395" s="107" t="s">
        <v>158</v>
      </c>
      <c r="E14395" s="57">
        <v>128246</v>
      </c>
      <c r="F14395" s="125"/>
      <c r="G14395" s="125">
        <f t="shared" si="231"/>
        <v>-128246</v>
      </c>
      <c r="H14395" s="704" t="s">
        <v>9393</v>
      </c>
    </row>
    <row r="14396" spans="1:8" ht="15" customHeight="1" x14ac:dyDescent="0.2">
      <c r="A14396" s="733">
        <v>44986</v>
      </c>
      <c r="B14396" s="62" t="s">
        <v>3945</v>
      </c>
      <c r="C14396" s="40" t="s">
        <v>2502</v>
      </c>
      <c r="D14396" s="107" t="s">
        <v>158</v>
      </c>
      <c r="E14396" s="57">
        <v>28000</v>
      </c>
      <c r="F14396" s="125"/>
      <c r="G14396" s="125">
        <f t="shared" si="231"/>
        <v>-28000</v>
      </c>
      <c r="H14396" s="704" t="s">
        <v>9393</v>
      </c>
    </row>
    <row r="14397" spans="1:8" ht="15" customHeight="1" x14ac:dyDescent="0.2">
      <c r="A14397" s="733">
        <v>44986</v>
      </c>
      <c r="B14397" s="62" t="s">
        <v>11</v>
      </c>
      <c r="C14397" s="40" t="s">
        <v>2502</v>
      </c>
      <c r="D14397" s="107" t="s">
        <v>158</v>
      </c>
      <c r="E14397" s="57">
        <v>5000</v>
      </c>
      <c r="F14397" s="125"/>
      <c r="G14397" s="125">
        <f t="shared" si="231"/>
        <v>-5000</v>
      </c>
      <c r="H14397" s="704" t="s">
        <v>9393</v>
      </c>
    </row>
    <row r="14398" spans="1:8" ht="15" customHeight="1" x14ac:dyDescent="0.2">
      <c r="A14398" s="733">
        <v>44986</v>
      </c>
      <c r="B14398" s="62" t="s">
        <v>16</v>
      </c>
      <c r="C14398" s="40" t="s">
        <v>3842</v>
      </c>
      <c r="D14398" s="107" t="s">
        <v>8156</v>
      </c>
      <c r="E14398" s="57">
        <v>4000</v>
      </c>
      <c r="F14398" s="125"/>
      <c r="G14398" s="125">
        <f t="shared" si="231"/>
        <v>-4000</v>
      </c>
      <c r="H14398" s="704" t="s">
        <v>9393</v>
      </c>
    </row>
    <row r="14399" spans="1:8" ht="15" customHeight="1" x14ac:dyDescent="0.2">
      <c r="A14399" s="733">
        <v>44986</v>
      </c>
      <c r="B14399" s="62" t="s">
        <v>8874</v>
      </c>
      <c r="C14399" s="40" t="s">
        <v>285</v>
      </c>
      <c r="D14399" s="107" t="s">
        <v>9395</v>
      </c>
      <c r="E14399" s="57">
        <v>900</v>
      </c>
      <c r="F14399" s="125"/>
      <c r="G14399" s="125">
        <f t="shared" si="231"/>
        <v>-900</v>
      </c>
      <c r="H14399" s="704" t="s">
        <v>9393</v>
      </c>
    </row>
    <row r="14400" spans="1:8" ht="15" customHeight="1" x14ac:dyDescent="0.2">
      <c r="A14400" s="733">
        <v>44986</v>
      </c>
      <c r="B14400" s="62" t="s">
        <v>8655</v>
      </c>
      <c r="C14400" s="40" t="s">
        <v>3144</v>
      </c>
      <c r="D14400" s="107" t="s">
        <v>9396</v>
      </c>
      <c r="E14400" s="57">
        <v>17000</v>
      </c>
      <c r="F14400" s="125"/>
      <c r="G14400" s="125">
        <f t="shared" si="231"/>
        <v>-17000</v>
      </c>
      <c r="H14400" s="704" t="s">
        <v>9393</v>
      </c>
    </row>
    <row r="14401" spans="1:8" ht="15" customHeight="1" x14ac:dyDescent="0.2">
      <c r="A14401" s="733">
        <v>44986</v>
      </c>
      <c r="B14401" s="62" t="s">
        <v>25</v>
      </c>
      <c r="C14401" s="40" t="s">
        <v>391</v>
      </c>
      <c r="D14401" s="107" t="s">
        <v>1916</v>
      </c>
      <c r="E14401" s="57">
        <v>750</v>
      </c>
      <c r="F14401" s="125"/>
      <c r="G14401" s="125">
        <f t="shared" si="231"/>
        <v>-750</v>
      </c>
      <c r="H14401" s="704" t="s">
        <v>9393</v>
      </c>
    </row>
    <row r="14402" spans="1:8" ht="15" customHeight="1" x14ac:dyDescent="0.2">
      <c r="A14402" s="733">
        <v>44986</v>
      </c>
      <c r="B14402" s="62" t="s">
        <v>16</v>
      </c>
      <c r="C14402" s="40" t="s">
        <v>3842</v>
      </c>
      <c r="D14402" s="107" t="s">
        <v>8156</v>
      </c>
      <c r="E14402" s="57">
        <v>4500</v>
      </c>
      <c r="F14402" s="125"/>
      <c r="G14402" s="125">
        <f t="shared" si="231"/>
        <v>-4500</v>
      </c>
      <c r="H14402" s="704" t="s">
        <v>9393</v>
      </c>
    </row>
    <row r="14403" spans="1:8" ht="15" customHeight="1" x14ac:dyDescent="0.2">
      <c r="A14403" s="733">
        <v>44987</v>
      </c>
      <c r="B14403" s="62" t="s">
        <v>8041</v>
      </c>
      <c r="C14403" s="40" t="s">
        <v>391</v>
      </c>
      <c r="D14403" s="107" t="s">
        <v>9397</v>
      </c>
      <c r="E14403" s="57">
        <v>2570</v>
      </c>
      <c r="F14403" s="125"/>
      <c r="G14403" s="125">
        <f t="shared" si="231"/>
        <v>-2570</v>
      </c>
      <c r="H14403" s="704" t="s">
        <v>9393</v>
      </c>
    </row>
    <row r="14404" spans="1:8" ht="15" customHeight="1" x14ac:dyDescent="0.2">
      <c r="A14404" s="733">
        <v>44987</v>
      </c>
      <c r="B14404" s="62" t="s">
        <v>8655</v>
      </c>
      <c r="C14404" s="40" t="s">
        <v>3144</v>
      </c>
      <c r="D14404" s="107" t="s">
        <v>9398</v>
      </c>
      <c r="E14404" s="57">
        <v>2100</v>
      </c>
      <c r="F14404" s="125"/>
      <c r="G14404" s="125">
        <f t="shared" si="231"/>
        <v>-2100</v>
      </c>
      <c r="H14404" s="704" t="s">
        <v>9393</v>
      </c>
    </row>
    <row r="14405" spans="1:8" ht="15" customHeight="1" x14ac:dyDescent="0.2">
      <c r="A14405" s="733">
        <v>44987</v>
      </c>
      <c r="B14405" s="62" t="s">
        <v>16</v>
      </c>
      <c r="C14405" s="40" t="s">
        <v>103</v>
      </c>
      <c r="D14405" s="107" t="s">
        <v>9399</v>
      </c>
      <c r="E14405" s="57">
        <v>600</v>
      </c>
      <c r="F14405" s="125"/>
      <c r="G14405" s="125">
        <f t="shared" si="231"/>
        <v>-600</v>
      </c>
      <c r="H14405" s="704" t="s">
        <v>9393</v>
      </c>
    </row>
    <row r="14406" spans="1:8" ht="15" customHeight="1" x14ac:dyDescent="0.2">
      <c r="A14406" s="733">
        <v>44987</v>
      </c>
      <c r="B14406" s="62" t="s">
        <v>16</v>
      </c>
      <c r="C14406" s="40" t="s">
        <v>3842</v>
      </c>
      <c r="D14406" s="107" t="s">
        <v>8115</v>
      </c>
      <c r="E14406" s="57">
        <v>1000</v>
      </c>
      <c r="F14406" s="125"/>
      <c r="G14406" s="125">
        <f t="shared" si="231"/>
        <v>-1000</v>
      </c>
      <c r="H14406" s="704" t="s">
        <v>9393</v>
      </c>
    </row>
    <row r="14407" spans="1:8" ht="15" customHeight="1" x14ac:dyDescent="0.2">
      <c r="A14407" s="733">
        <v>44988</v>
      </c>
      <c r="B14407" s="62" t="s">
        <v>9400</v>
      </c>
      <c r="C14407" s="40" t="s">
        <v>3144</v>
      </c>
      <c r="D14407" s="107" t="s">
        <v>9401</v>
      </c>
      <c r="E14407" s="57">
        <v>10000</v>
      </c>
      <c r="F14407" s="125"/>
      <c r="G14407" s="125">
        <f t="shared" si="231"/>
        <v>-10000</v>
      </c>
      <c r="H14407" s="704" t="s">
        <v>9393</v>
      </c>
    </row>
    <row r="14408" spans="1:8" ht="15" customHeight="1" x14ac:dyDescent="0.2">
      <c r="A14408" s="733">
        <v>44988</v>
      </c>
      <c r="B14408" s="62" t="s">
        <v>9400</v>
      </c>
      <c r="C14408" s="40" t="s">
        <v>3144</v>
      </c>
      <c r="D14408" s="107" t="s">
        <v>9402</v>
      </c>
      <c r="E14408" s="57">
        <v>64000</v>
      </c>
      <c r="F14408" s="125"/>
      <c r="G14408" s="125">
        <f t="shared" si="231"/>
        <v>-64000</v>
      </c>
      <c r="H14408" s="704" t="s">
        <v>9393</v>
      </c>
    </row>
    <row r="14409" spans="1:8" ht="15" customHeight="1" x14ac:dyDescent="0.2">
      <c r="A14409" s="733">
        <v>44988</v>
      </c>
      <c r="B14409" s="62" t="s">
        <v>16</v>
      </c>
      <c r="C14409" s="40" t="s">
        <v>3363</v>
      </c>
      <c r="E14409" s="57">
        <v>4960</v>
      </c>
      <c r="F14409" s="125"/>
      <c r="G14409" s="125">
        <f t="shared" si="231"/>
        <v>-4960</v>
      </c>
      <c r="H14409" s="704" t="s">
        <v>9393</v>
      </c>
    </row>
    <row r="14410" spans="1:8" ht="15" customHeight="1" x14ac:dyDescent="0.2">
      <c r="A14410" s="733">
        <v>44988</v>
      </c>
      <c r="B14410" s="62" t="s">
        <v>6506</v>
      </c>
      <c r="C14410" s="40" t="s">
        <v>391</v>
      </c>
      <c r="D14410" s="107" t="s">
        <v>9403</v>
      </c>
      <c r="E14410" s="57">
        <v>1000</v>
      </c>
      <c r="F14410" s="125"/>
      <c r="G14410" s="125">
        <f t="shared" si="231"/>
        <v>-1000</v>
      </c>
      <c r="H14410" s="704" t="s">
        <v>9393</v>
      </c>
    </row>
    <row r="14411" spans="1:8" ht="15" customHeight="1" x14ac:dyDescent="0.2">
      <c r="A14411" s="733">
        <v>44988</v>
      </c>
      <c r="B14411" s="62" t="s">
        <v>25</v>
      </c>
      <c r="C14411" s="40" t="s">
        <v>8148</v>
      </c>
      <c r="D14411" s="107" t="s">
        <v>9268</v>
      </c>
      <c r="E14411" s="57">
        <v>250</v>
      </c>
      <c r="F14411" s="125"/>
      <c r="G14411" s="125">
        <f t="shared" si="231"/>
        <v>-250</v>
      </c>
      <c r="H14411" s="704" t="s">
        <v>9393</v>
      </c>
    </row>
    <row r="14412" spans="1:8" ht="15" customHeight="1" x14ac:dyDescent="0.2">
      <c r="A14412" s="733">
        <v>44988</v>
      </c>
      <c r="B14412" s="62" t="s">
        <v>16</v>
      </c>
      <c r="C14412" s="40" t="s">
        <v>8148</v>
      </c>
      <c r="D14412" s="107" t="s">
        <v>9268</v>
      </c>
      <c r="E14412" s="57">
        <v>250</v>
      </c>
      <c r="F14412" s="125"/>
      <c r="G14412" s="125">
        <f t="shared" si="231"/>
        <v>-250</v>
      </c>
      <c r="H14412" s="704" t="s">
        <v>9393</v>
      </c>
    </row>
    <row r="14413" spans="1:8" ht="15" x14ac:dyDescent="0.2">
      <c r="A14413" s="733">
        <v>44988</v>
      </c>
      <c r="B14413" s="62" t="s">
        <v>16</v>
      </c>
      <c r="C14413" s="40" t="s">
        <v>3842</v>
      </c>
      <c r="D14413" s="107" t="s">
        <v>8156</v>
      </c>
      <c r="E14413" s="57">
        <v>1500</v>
      </c>
      <c r="F14413" s="125"/>
      <c r="G14413" s="125">
        <f t="shared" si="231"/>
        <v>-1500</v>
      </c>
      <c r="H14413" s="704" t="s">
        <v>9393</v>
      </c>
    </row>
    <row r="14414" spans="1:8" ht="15" x14ac:dyDescent="0.2">
      <c r="A14414" s="733">
        <v>44989</v>
      </c>
      <c r="B14414" s="62" t="s">
        <v>8874</v>
      </c>
      <c r="C14414" s="40" t="s">
        <v>3144</v>
      </c>
      <c r="D14414" s="107" t="s">
        <v>9406</v>
      </c>
      <c r="E14414" s="57">
        <v>167500</v>
      </c>
      <c r="F14414" s="125"/>
      <c r="G14414" s="125">
        <f t="shared" si="231"/>
        <v>-167500</v>
      </c>
      <c r="H14414" s="704" t="s">
        <v>9393</v>
      </c>
    </row>
    <row r="14415" spans="1:8" ht="15" x14ac:dyDescent="0.2">
      <c r="A14415" s="733">
        <v>44991</v>
      </c>
      <c r="B14415" s="62" t="s">
        <v>9400</v>
      </c>
      <c r="C14415" s="40" t="s">
        <v>285</v>
      </c>
      <c r="D14415" s="107" t="s">
        <v>8532</v>
      </c>
      <c r="E14415" s="57">
        <v>1000</v>
      </c>
      <c r="F14415" s="125"/>
      <c r="G14415" s="125">
        <f t="shared" si="231"/>
        <v>-1000</v>
      </c>
      <c r="H14415" s="704" t="s">
        <v>9393</v>
      </c>
    </row>
    <row r="14416" spans="1:8" ht="15" x14ac:dyDescent="0.2">
      <c r="A14416" s="733">
        <v>44991</v>
      </c>
      <c r="B14416" s="62" t="s">
        <v>6506</v>
      </c>
      <c r="C14416" s="40" t="s">
        <v>391</v>
      </c>
      <c r="D14416" s="107" t="s">
        <v>9404</v>
      </c>
      <c r="E14416" s="57">
        <v>13000</v>
      </c>
      <c r="F14416" s="125"/>
      <c r="G14416" s="125">
        <f t="shared" si="231"/>
        <v>-13000</v>
      </c>
      <c r="H14416" s="704" t="s">
        <v>9393</v>
      </c>
    </row>
    <row r="14417" spans="1:8" ht="15" x14ac:dyDescent="0.2">
      <c r="A14417" s="733">
        <v>44991</v>
      </c>
      <c r="B14417" s="62" t="s">
        <v>9407</v>
      </c>
      <c r="C14417" s="40" t="s">
        <v>3144</v>
      </c>
      <c r="D14417" s="107" t="s">
        <v>4449</v>
      </c>
      <c r="E14417" s="57">
        <v>73175</v>
      </c>
      <c r="F14417" s="125"/>
      <c r="G14417" s="125">
        <f t="shared" si="231"/>
        <v>-73175</v>
      </c>
      <c r="H14417" s="704" t="s">
        <v>9393</v>
      </c>
    </row>
    <row r="14418" spans="1:8" ht="15" x14ac:dyDescent="0.2">
      <c r="A14418" s="733">
        <v>44991</v>
      </c>
      <c r="B14418" s="62" t="s">
        <v>16</v>
      </c>
      <c r="C14418" s="40" t="s">
        <v>3842</v>
      </c>
      <c r="D14418" s="107" t="s">
        <v>8156</v>
      </c>
      <c r="E14418" s="57">
        <v>3000</v>
      </c>
      <c r="F14418" s="125"/>
      <c r="G14418" s="125">
        <f t="shared" si="231"/>
        <v>-3000</v>
      </c>
      <c r="H14418" s="704" t="s">
        <v>9393</v>
      </c>
    </row>
    <row r="14419" spans="1:8" ht="15" x14ac:dyDescent="0.2">
      <c r="A14419" s="733">
        <v>44991</v>
      </c>
      <c r="B14419" s="62" t="s">
        <v>9400</v>
      </c>
      <c r="C14419" s="40" t="s">
        <v>3144</v>
      </c>
      <c r="D14419" s="107" t="s">
        <v>9408</v>
      </c>
      <c r="E14419" s="57">
        <v>72200</v>
      </c>
      <c r="F14419" s="125"/>
      <c r="G14419" s="125">
        <f t="shared" si="231"/>
        <v>-72200</v>
      </c>
      <c r="H14419" s="704" t="s">
        <v>9393</v>
      </c>
    </row>
    <row r="14420" spans="1:8" ht="15" x14ac:dyDescent="0.2">
      <c r="A14420" s="733">
        <v>44991</v>
      </c>
      <c r="B14420" s="62" t="s">
        <v>9354</v>
      </c>
      <c r="C14420" s="40" t="s">
        <v>3144</v>
      </c>
      <c r="D14420" s="107" t="s">
        <v>9409</v>
      </c>
      <c r="E14420" s="57">
        <v>12600</v>
      </c>
      <c r="F14420" s="125"/>
      <c r="G14420" s="125">
        <f t="shared" si="231"/>
        <v>-12600</v>
      </c>
      <c r="H14420" s="704" t="s">
        <v>9393</v>
      </c>
    </row>
    <row r="14421" spans="1:8" ht="15" x14ac:dyDescent="0.2">
      <c r="A14421" s="733">
        <v>44991</v>
      </c>
      <c r="B14421" s="62" t="s">
        <v>8874</v>
      </c>
      <c r="C14421" s="40" t="s">
        <v>3144</v>
      </c>
      <c r="D14421" s="107" t="s">
        <v>9410</v>
      </c>
      <c r="E14421" s="57">
        <v>19900</v>
      </c>
      <c r="F14421" s="125"/>
      <c r="G14421" s="125">
        <f t="shared" si="231"/>
        <v>-19900</v>
      </c>
      <c r="H14421" s="704" t="s">
        <v>9393</v>
      </c>
    </row>
    <row r="14422" spans="1:8" ht="15" x14ac:dyDescent="0.2">
      <c r="A14422" s="733">
        <v>44991</v>
      </c>
      <c r="B14422" s="62" t="s">
        <v>8041</v>
      </c>
      <c r="C14422" s="40" t="s">
        <v>3144</v>
      </c>
      <c r="D14422" s="107" t="s">
        <v>9411</v>
      </c>
      <c r="E14422" s="57">
        <v>27785</v>
      </c>
      <c r="F14422" s="125"/>
      <c r="G14422" s="125">
        <f t="shared" si="231"/>
        <v>-27785</v>
      </c>
      <c r="H14422" s="704" t="s">
        <v>9393</v>
      </c>
    </row>
    <row r="14423" spans="1:8" ht="15" x14ac:dyDescent="0.2">
      <c r="A14423" s="733">
        <v>44991</v>
      </c>
      <c r="B14423" s="62" t="s">
        <v>8041</v>
      </c>
      <c r="C14423" s="40" t="s">
        <v>3144</v>
      </c>
      <c r="D14423" s="107" t="s">
        <v>9412</v>
      </c>
      <c r="E14423" s="57">
        <v>28150</v>
      </c>
      <c r="F14423" s="125"/>
      <c r="G14423" s="125">
        <f t="shared" si="231"/>
        <v>-28150</v>
      </c>
      <c r="H14423" s="704" t="s">
        <v>9393</v>
      </c>
    </row>
    <row r="14424" spans="1:8" ht="15" x14ac:dyDescent="0.2">
      <c r="A14424" s="733">
        <v>44991</v>
      </c>
      <c r="B14424" s="62" t="s">
        <v>9354</v>
      </c>
      <c r="C14424" s="40" t="s">
        <v>3144</v>
      </c>
      <c r="D14424" s="107" t="s">
        <v>9415</v>
      </c>
      <c r="E14424" s="57">
        <v>20000</v>
      </c>
      <c r="F14424" s="125"/>
      <c r="G14424" s="125">
        <f t="shared" si="231"/>
        <v>-20000</v>
      </c>
      <c r="H14424" s="704" t="s">
        <v>9393</v>
      </c>
    </row>
    <row r="14425" spans="1:8" ht="15" x14ac:dyDescent="0.2">
      <c r="A14425" s="733">
        <v>44991</v>
      </c>
      <c r="B14425" s="62" t="s">
        <v>9400</v>
      </c>
      <c r="C14425" s="40" t="s">
        <v>391</v>
      </c>
      <c r="D14425" s="107" t="s">
        <v>8370</v>
      </c>
      <c r="E14425" s="57">
        <v>2000</v>
      </c>
      <c r="F14425" s="125"/>
      <c r="G14425" s="125">
        <f t="shared" si="231"/>
        <v>-2000</v>
      </c>
      <c r="H14425" s="704" t="s">
        <v>9393</v>
      </c>
    </row>
    <row r="14426" spans="1:8" ht="15" x14ac:dyDescent="0.2">
      <c r="A14426" s="733">
        <v>44991</v>
      </c>
      <c r="B14426" s="62" t="s">
        <v>16</v>
      </c>
      <c r="C14426" s="40" t="s">
        <v>103</v>
      </c>
      <c r="D14426" s="107" t="s">
        <v>9416</v>
      </c>
      <c r="E14426" s="57">
        <v>1000</v>
      </c>
      <c r="F14426" s="125"/>
      <c r="G14426" s="125">
        <f t="shared" si="231"/>
        <v>-1000</v>
      </c>
      <c r="H14426" s="704" t="s">
        <v>9393</v>
      </c>
    </row>
    <row r="14427" spans="1:8" ht="15" x14ac:dyDescent="0.2">
      <c r="A14427" s="733">
        <v>44991</v>
      </c>
      <c r="B14427" s="62" t="s">
        <v>16</v>
      </c>
      <c r="C14427" s="40" t="s">
        <v>3842</v>
      </c>
      <c r="D14427" s="107" t="s">
        <v>8156</v>
      </c>
      <c r="E14427" s="57">
        <v>2500</v>
      </c>
      <c r="F14427" s="125"/>
      <c r="G14427" s="125">
        <f t="shared" si="231"/>
        <v>-2500</v>
      </c>
      <c r="H14427" s="704" t="s">
        <v>9393</v>
      </c>
    </row>
    <row r="14428" spans="1:8" ht="15" x14ac:dyDescent="0.2">
      <c r="A14428" s="733">
        <v>44991</v>
      </c>
      <c r="B14428" s="62" t="s">
        <v>7065</v>
      </c>
      <c r="C14428" s="40" t="s">
        <v>3144</v>
      </c>
      <c r="D14428" s="107" t="s">
        <v>9417</v>
      </c>
      <c r="E14428" s="57">
        <v>26800</v>
      </c>
      <c r="F14428" s="125"/>
      <c r="G14428" s="125">
        <f t="shared" si="231"/>
        <v>-26800</v>
      </c>
      <c r="H14428" s="704" t="s">
        <v>9393</v>
      </c>
    </row>
    <row r="14429" spans="1:8" ht="15" x14ac:dyDescent="0.2">
      <c r="A14429" s="733">
        <v>44991</v>
      </c>
      <c r="B14429" s="62" t="s">
        <v>9354</v>
      </c>
      <c r="C14429" s="40" t="s">
        <v>285</v>
      </c>
      <c r="D14429" s="107" t="s">
        <v>9395</v>
      </c>
      <c r="E14429" s="57">
        <v>1000</v>
      </c>
      <c r="F14429" s="125"/>
      <c r="G14429" s="125">
        <f t="shared" si="231"/>
        <v>-1000</v>
      </c>
      <c r="H14429" s="704" t="s">
        <v>9393</v>
      </c>
    </row>
    <row r="14430" spans="1:8" ht="15" x14ac:dyDescent="0.2">
      <c r="A14430" s="733">
        <v>44991</v>
      </c>
      <c r="B14430" s="62" t="s">
        <v>16</v>
      </c>
      <c r="C14430" s="40" t="s">
        <v>3842</v>
      </c>
      <c r="D14430" s="107" t="s">
        <v>8156</v>
      </c>
      <c r="E14430" s="57">
        <v>4500</v>
      </c>
      <c r="F14430" s="125"/>
      <c r="G14430" s="125">
        <f t="shared" si="231"/>
        <v>-4500</v>
      </c>
      <c r="H14430" s="704" t="s">
        <v>9393</v>
      </c>
    </row>
    <row r="14431" spans="1:8" ht="15" x14ac:dyDescent="0.2">
      <c r="A14431" s="733">
        <v>44994</v>
      </c>
      <c r="B14431" s="62" t="s">
        <v>9354</v>
      </c>
      <c r="C14431" s="40" t="s">
        <v>3144</v>
      </c>
      <c r="D14431" s="107" t="s">
        <v>9413</v>
      </c>
      <c r="E14431" s="57">
        <v>5500</v>
      </c>
      <c r="F14431" s="125"/>
      <c r="G14431" s="125">
        <f t="shared" si="231"/>
        <v>-5500</v>
      </c>
      <c r="H14431" s="704" t="s">
        <v>9393</v>
      </c>
    </row>
    <row r="14432" spans="1:8" ht="15" x14ac:dyDescent="0.2">
      <c r="A14432" s="733">
        <v>44994</v>
      </c>
      <c r="B14432" s="62" t="s">
        <v>3944</v>
      </c>
      <c r="C14432" s="40" t="s">
        <v>3144</v>
      </c>
      <c r="D14432" s="107" t="s">
        <v>9414</v>
      </c>
      <c r="E14432" s="57">
        <v>1300</v>
      </c>
      <c r="F14432" s="125"/>
      <c r="G14432" s="125">
        <f t="shared" si="231"/>
        <v>-1300</v>
      </c>
      <c r="H14432" s="704" t="s">
        <v>9393</v>
      </c>
    </row>
    <row r="14433" spans="1:8" ht="15" x14ac:dyDescent="0.2">
      <c r="A14433" s="733">
        <v>44994</v>
      </c>
      <c r="B14433" s="62" t="s">
        <v>8655</v>
      </c>
      <c r="C14433" s="40" t="s">
        <v>789</v>
      </c>
      <c r="E14433" s="57">
        <v>2280</v>
      </c>
      <c r="F14433" s="125"/>
      <c r="G14433" s="125">
        <f t="shared" si="231"/>
        <v>-2280</v>
      </c>
      <c r="H14433" s="704" t="s">
        <v>9393</v>
      </c>
    </row>
    <row r="14434" spans="1:8" ht="15" x14ac:dyDescent="0.2">
      <c r="A14434" s="733">
        <v>44994</v>
      </c>
      <c r="B14434" s="62" t="s">
        <v>8874</v>
      </c>
      <c r="C14434" s="40" t="s">
        <v>789</v>
      </c>
      <c r="E14434" s="57">
        <v>815</v>
      </c>
      <c r="F14434" s="125"/>
      <c r="G14434" s="125">
        <f t="shared" si="231"/>
        <v>-815</v>
      </c>
      <c r="H14434" s="704" t="s">
        <v>9393</v>
      </c>
    </row>
    <row r="14435" spans="1:8" ht="15" x14ac:dyDescent="0.2">
      <c r="A14435" s="733">
        <v>44994</v>
      </c>
      <c r="B14435" s="62" t="s">
        <v>8337</v>
      </c>
      <c r="C14435" s="40" t="s">
        <v>789</v>
      </c>
      <c r="E14435" s="57">
        <v>1980</v>
      </c>
      <c r="F14435" s="125"/>
      <c r="G14435" s="125">
        <f t="shared" si="231"/>
        <v>-1980</v>
      </c>
      <c r="H14435" s="704" t="s">
        <v>9393</v>
      </c>
    </row>
    <row r="14436" spans="1:8" ht="15" x14ac:dyDescent="0.2">
      <c r="A14436" s="733">
        <v>44994</v>
      </c>
      <c r="B14436" s="62" t="s">
        <v>9354</v>
      </c>
      <c r="C14436" s="40" t="s">
        <v>789</v>
      </c>
      <c r="E14436" s="57">
        <v>1160</v>
      </c>
      <c r="F14436" s="125"/>
      <c r="G14436" s="125">
        <f t="shared" si="231"/>
        <v>-1160</v>
      </c>
      <c r="H14436" s="704" t="s">
        <v>9393</v>
      </c>
    </row>
    <row r="14437" spans="1:8" ht="15" x14ac:dyDescent="0.2">
      <c r="A14437" s="733">
        <v>44994</v>
      </c>
      <c r="B14437" s="62" t="s">
        <v>9354</v>
      </c>
      <c r="C14437" s="40" t="s">
        <v>391</v>
      </c>
      <c r="D14437" s="107" t="s">
        <v>9418</v>
      </c>
      <c r="E14437" s="57">
        <v>3500</v>
      </c>
      <c r="F14437" s="125"/>
      <c r="G14437" s="125">
        <f t="shared" si="231"/>
        <v>-3500</v>
      </c>
      <c r="H14437" s="704" t="s">
        <v>9393</v>
      </c>
    </row>
    <row r="14438" spans="1:8" ht="15" x14ac:dyDescent="0.2">
      <c r="A14438" s="733">
        <v>44994</v>
      </c>
      <c r="B14438" s="62" t="s">
        <v>9400</v>
      </c>
      <c r="C14438" s="40" t="s">
        <v>7925</v>
      </c>
      <c r="D14438" s="107" t="s">
        <v>9426</v>
      </c>
      <c r="E14438" s="57">
        <v>69000</v>
      </c>
      <c r="F14438" s="125"/>
      <c r="G14438" s="125">
        <f t="shared" si="231"/>
        <v>-69000</v>
      </c>
      <c r="H14438" s="704" t="s">
        <v>9393</v>
      </c>
    </row>
    <row r="14439" spans="1:8" ht="15" x14ac:dyDescent="0.2">
      <c r="A14439" s="733">
        <v>44994</v>
      </c>
      <c r="B14439" s="62" t="s">
        <v>8874</v>
      </c>
      <c r="C14439" s="40" t="s">
        <v>5740</v>
      </c>
      <c r="D14439" s="107" t="s">
        <v>9419</v>
      </c>
      <c r="E14439" s="57">
        <v>4000</v>
      </c>
      <c r="F14439" s="125"/>
      <c r="G14439" s="125">
        <f t="shared" si="231"/>
        <v>-4000</v>
      </c>
      <c r="H14439" s="704" t="s">
        <v>9393</v>
      </c>
    </row>
    <row r="14440" spans="1:8" ht="15" x14ac:dyDescent="0.2">
      <c r="A14440" s="733">
        <v>44994</v>
      </c>
      <c r="B14440" s="62" t="s">
        <v>8874</v>
      </c>
      <c r="C14440" s="40" t="s">
        <v>5740</v>
      </c>
      <c r="D14440" s="107" t="s">
        <v>9420</v>
      </c>
      <c r="E14440" s="57">
        <v>1500</v>
      </c>
      <c r="F14440" s="125"/>
      <c r="G14440" s="125">
        <f t="shared" si="231"/>
        <v>-1500</v>
      </c>
      <c r="H14440" s="704" t="s">
        <v>9393</v>
      </c>
    </row>
    <row r="14441" spans="1:8" ht="15" x14ac:dyDescent="0.2">
      <c r="A14441" s="733">
        <v>44994</v>
      </c>
      <c r="B14441" s="62" t="s">
        <v>37</v>
      </c>
      <c r="C14441" s="40" t="s">
        <v>391</v>
      </c>
      <c r="D14441" s="107" t="s">
        <v>9421</v>
      </c>
      <c r="E14441" s="57">
        <v>3000</v>
      </c>
      <c r="F14441" s="125"/>
      <c r="G14441" s="125">
        <f t="shared" si="231"/>
        <v>-3000</v>
      </c>
      <c r="H14441" s="704" t="s">
        <v>9393</v>
      </c>
    </row>
    <row r="14442" spans="1:8" ht="15" customHeight="1" x14ac:dyDescent="0.2">
      <c r="A14442" s="733">
        <v>44994</v>
      </c>
      <c r="B14442" s="62" t="s">
        <v>9400</v>
      </c>
      <c r="C14442" s="40" t="s">
        <v>285</v>
      </c>
      <c r="D14442" s="107" t="s">
        <v>8446</v>
      </c>
      <c r="E14442" s="57">
        <v>1000</v>
      </c>
      <c r="F14442" s="125"/>
      <c r="G14442" s="125">
        <f t="shared" si="231"/>
        <v>-1000</v>
      </c>
      <c r="H14442" s="704" t="s">
        <v>9393</v>
      </c>
    </row>
    <row r="14443" spans="1:8" ht="15" customHeight="1" x14ac:dyDescent="0.2">
      <c r="A14443" s="733">
        <v>44994</v>
      </c>
      <c r="B14443" s="62" t="s">
        <v>16</v>
      </c>
      <c r="C14443" s="40" t="s">
        <v>103</v>
      </c>
      <c r="D14443" s="107" t="s">
        <v>9422</v>
      </c>
      <c r="E14443" s="57">
        <v>880</v>
      </c>
      <c r="F14443" s="125"/>
      <c r="G14443" s="125">
        <f t="shared" si="231"/>
        <v>-880</v>
      </c>
      <c r="H14443" s="704" t="s">
        <v>9393</v>
      </c>
    </row>
    <row r="14444" spans="1:8" ht="15" x14ac:dyDescent="0.2">
      <c r="A14444" s="733">
        <v>44994</v>
      </c>
      <c r="B14444" s="62" t="s">
        <v>37</v>
      </c>
      <c r="C14444" s="40" t="s">
        <v>285</v>
      </c>
      <c r="D14444" s="107" t="s">
        <v>2430</v>
      </c>
      <c r="E14444" s="57">
        <v>550</v>
      </c>
      <c r="F14444" s="125"/>
      <c r="G14444" s="125">
        <f t="shared" si="231"/>
        <v>-550</v>
      </c>
      <c r="H14444" s="704" t="s">
        <v>9393</v>
      </c>
    </row>
    <row r="14445" spans="1:8" ht="15" x14ac:dyDescent="0.2">
      <c r="A14445" s="733">
        <v>44994</v>
      </c>
      <c r="B14445" s="62" t="s">
        <v>9407</v>
      </c>
      <c r="C14445" s="40" t="s">
        <v>285</v>
      </c>
      <c r="D14445" s="107" t="s">
        <v>2430</v>
      </c>
      <c r="E14445" s="57">
        <v>250</v>
      </c>
      <c r="F14445" s="125"/>
      <c r="G14445" s="125">
        <f t="shared" si="231"/>
        <v>-250</v>
      </c>
      <c r="H14445" s="704" t="s">
        <v>9393</v>
      </c>
    </row>
    <row r="14446" spans="1:8" ht="15" customHeight="1" x14ac:dyDescent="0.2">
      <c r="A14446" s="733">
        <v>44994</v>
      </c>
      <c r="B14446" s="62" t="s">
        <v>9354</v>
      </c>
      <c r="C14446" s="40" t="s">
        <v>3144</v>
      </c>
      <c r="D14446" s="107" t="s">
        <v>9427</v>
      </c>
      <c r="E14446" s="57">
        <v>1000</v>
      </c>
      <c r="F14446" s="125"/>
      <c r="G14446" s="125">
        <f t="shared" si="231"/>
        <v>-1000</v>
      </c>
      <c r="H14446" s="704" t="s">
        <v>9393</v>
      </c>
    </row>
    <row r="14447" spans="1:8" ht="15" x14ac:dyDescent="0.2">
      <c r="A14447" s="733">
        <v>44994</v>
      </c>
      <c r="B14447" s="62" t="s">
        <v>16</v>
      </c>
      <c r="C14447" s="40" t="s">
        <v>103</v>
      </c>
      <c r="D14447" s="107" t="s">
        <v>9423</v>
      </c>
      <c r="E14447" s="57">
        <v>2500</v>
      </c>
      <c r="F14447" s="125"/>
      <c r="G14447" s="125">
        <f t="shared" si="231"/>
        <v>-2500</v>
      </c>
      <c r="H14447" s="704" t="s">
        <v>9393</v>
      </c>
    </row>
    <row r="14448" spans="1:8" ht="15" x14ac:dyDescent="0.2">
      <c r="A14448" s="733">
        <v>44994</v>
      </c>
      <c r="B14448" s="62" t="s">
        <v>8655</v>
      </c>
      <c r="C14448" s="40" t="s">
        <v>5740</v>
      </c>
      <c r="D14448" s="107" t="s">
        <v>9424</v>
      </c>
      <c r="E14448" s="57">
        <v>900</v>
      </c>
      <c r="F14448" s="125"/>
      <c r="G14448" s="125">
        <f t="shared" si="231"/>
        <v>-900</v>
      </c>
      <c r="H14448" s="704" t="s">
        <v>9393</v>
      </c>
    </row>
    <row r="14449" spans="1:8" ht="15" x14ac:dyDescent="0.2">
      <c r="A14449" s="733">
        <v>44994</v>
      </c>
      <c r="B14449" s="62" t="s">
        <v>9354</v>
      </c>
      <c r="C14449" s="40" t="s">
        <v>391</v>
      </c>
      <c r="D14449" s="107" t="s">
        <v>9428</v>
      </c>
      <c r="E14449" s="57">
        <v>500</v>
      </c>
      <c r="F14449" s="125"/>
      <c r="G14449" s="125">
        <f t="shared" si="231"/>
        <v>-500</v>
      </c>
      <c r="H14449" s="704" t="s">
        <v>9393</v>
      </c>
    </row>
    <row r="14450" spans="1:8" ht="15" x14ac:dyDescent="0.2">
      <c r="A14450" s="733">
        <v>44994</v>
      </c>
      <c r="B14450" s="62" t="s">
        <v>9354</v>
      </c>
      <c r="C14450" s="40" t="s">
        <v>5740</v>
      </c>
      <c r="D14450" s="107" t="s">
        <v>9425</v>
      </c>
      <c r="E14450" s="57">
        <v>300</v>
      </c>
      <c r="F14450" s="125"/>
      <c r="G14450" s="125">
        <f t="shared" si="231"/>
        <v>-300</v>
      </c>
      <c r="H14450" s="704" t="s">
        <v>9393</v>
      </c>
    </row>
    <row r="14451" spans="1:8" ht="15" x14ac:dyDescent="0.2">
      <c r="A14451" s="733">
        <v>44994</v>
      </c>
      <c r="B14451" s="62" t="s">
        <v>16</v>
      </c>
      <c r="C14451" s="40" t="s">
        <v>391</v>
      </c>
      <c r="D14451" s="107" t="s">
        <v>9429</v>
      </c>
      <c r="E14451" s="57">
        <v>1000</v>
      </c>
      <c r="F14451" s="125"/>
      <c r="G14451" s="125">
        <f t="shared" ref="G14451:G14514" si="232">F14451-E14451</f>
        <v>-1000</v>
      </c>
      <c r="H14451" s="704" t="s">
        <v>9393</v>
      </c>
    </row>
    <row r="14452" spans="1:8" ht="15" x14ac:dyDescent="0.2">
      <c r="A14452" s="733">
        <v>44994</v>
      </c>
      <c r="B14452" s="62" t="s">
        <v>16</v>
      </c>
      <c r="C14452" s="40" t="s">
        <v>391</v>
      </c>
      <c r="D14452" s="107" t="s">
        <v>7935</v>
      </c>
      <c r="E14452" s="57">
        <v>500</v>
      </c>
      <c r="F14452" s="125"/>
      <c r="G14452" s="125">
        <f t="shared" si="232"/>
        <v>-500</v>
      </c>
      <c r="H14452" s="704" t="s">
        <v>9393</v>
      </c>
    </row>
    <row r="14453" spans="1:8" ht="15" x14ac:dyDescent="0.2">
      <c r="A14453" s="733">
        <v>44994</v>
      </c>
      <c r="B14453" s="62" t="s">
        <v>8874</v>
      </c>
      <c r="C14453" s="40" t="s">
        <v>3144</v>
      </c>
      <c r="D14453" s="107" t="s">
        <v>4308</v>
      </c>
      <c r="E14453" s="57">
        <v>2500</v>
      </c>
      <c r="F14453" s="125"/>
      <c r="G14453" s="125">
        <f t="shared" si="232"/>
        <v>-2500</v>
      </c>
      <c r="H14453" s="704" t="s">
        <v>9393</v>
      </c>
    </row>
    <row r="14454" spans="1:8" ht="15" x14ac:dyDescent="0.2">
      <c r="A14454" s="733">
        <v>44996</v>
      </c>
      <c r="B14454" s="62" t="s">
        <v>16</v>
      </c>
      <c r="C14454" s="40" t="s">
        <v>103</v>
      </c>
      <c r="D14454" s="107" t="s">
        <v>9423</v>
      </c>
      <c r="E14454" s="57">
        <v>3500</v>
      </c>
      <c r="F14454" s="125"/>
      <c r="G14454" s="125">
        <f t="shared" si="232"/>
        <v>-3500</v>
      </c>
      <c r="H14454" s="704" t="s">
        <v>9393</v>
      </c>
    </row>
    <row r="14455" spans="1:8" ht="15" x14ac:dyDescent="0.2">
      <c r="A14455" s="733">
        <v>44996</v>
      </c>
      <c r="B14455" s="62" t="s">
        <v>8041</v>
      </c>
      <c r="C14455" s="40" t="s">
        <v>6965</v>
      </c>
      <c r="D14455" s="107" t="s">
        <v>9443</v>
      </c>
      <c r="E14455" s="57">
        <v>1600</v>
      </c>
      <c r="F14455" s="125"/>
      <c r="G14455" s="125">
        <f t="shared" si="232"/>
        <v>-1600</v>
      </c>
      <c r="H14455" s="704" t="s">
        <v>9393</v>
      </c>
    </row>
    <row r="14456" spans="1:8" ht="15" x14ac:dyDescent="0.2">
      <c r="A14456" s="733">
        <v>44996</v>
      </c>
      <c r="B14456" s="62" t="s">
        <v>16</v>
      </c>
      <c r="C14456" s="40" t="s">
        <v>103</v>
      </c>
      <c r="D14456" s="107" t="s">
        <v>9444</v>
      </c>
      <c r="E14456" s="57">
        <v>1000</v>
      </c>
      <c r="F14456" s="125"/>
      <c r="G14456" s="125">
        <f t="shared" si="232"/>
        <v>-1000</v>
      </c>
      <c r="H14456" s="704" t="s">
        <v>9393</v>
      </c>
    </row>
    <row r="14457" spans="1:8" ht="15" x14ac:dyDescent="0.2">
      <c r="A14457" s="733">
        <v>44996</v>
      </c>
      <c r="B14457" s="62" t="s">
        <v>6506</v>
      </c>
      <c r="C14457" s="40" t="s">
        <v>391</v>
      </c>
      <c r="D14457" s="107" t="s">
        <v>9445</v>
      </c>
      <c r="E14457" s="57">
        <v>7000</v>
      </c>
      <c r="F14457" s="125"/>
      <c r="G14457" s="125">
        <f t="shared" si="232"/>
        <v>-7000</v>
      </c>
      <c r="H14457" s="704" t="s">
        <v>9393</v>
      </c>
    </row>
    <row r="14458" spans="1:8" ht="15" x14ac:dyDescent="0.2">
      <c r="A14458" s="733">
        <v>44996</v>
      </c>
      <c r="B14458" s="62" t="s">
        <v>6506</v>
      </c>
      <c r="C14458" s="40" t="s">
        <v>391</v>
      </c>
      <c r="D14458" s="107" t="s">
        <v>9446</v>
      </c>
      <c r="E14458" s="57">
        <v>500</v>
      </c>
      <c r="F14458" s="125"/>
      <c r="G14458" s="125">
        <f t="shared" si="232"/>
        <v>-500</v>
      </c>
      <c r="H14458" s="704" t="s">
        <v>9393</v>
      </c>
    </row>
    <row r="14459" spans="1:8" ht="15" x14ac:dyDescent="0.2">
      <c r="A14459" s="733">
        <v>44996</v>
      </c>
      <c r="B14459" s="62" t="s">
        <v>9354</v>
      </c>
      <c r="C14459" s="40" t="s">
        <v>285</v>
      </c>
      <c r="D14459" s="107" t="s">
        <v>8332</v>
      </c>
      <c r="E14459" s="57">
        <v>1000</v>
      </c>
      <c r="F14459" s="125"/>
      <c r="G14459" s="125">
        <f t="shared" si="232"/>
        <v>-1000</v>
      </c>
      <c r="H14459" s="704" t="s">
        <v>9393</v>
      </c>
    </row>
    <row r="14460" spans="1:8" ht="15" x14ac:dyDescent="0.2">
      <c r="A14460" s="733">
        <v>44998</v>
      </c>
      <c r="B14460" s="62" t="s">
        <v>25</v>
      </c>
      <c r="C14460" s="40" t="s">
        <v>2427</v>
      </c>
      <c r="D14460" s="107" t="s">
        <v>9447</v>
      </c>
      <c r="E14460" s="57">
        <v>51000</v>
      </c>
      <c r="F14460" s="125"/>
      <c r="G14460" s="125">
        <f t="shared" si="232"/>
        <v>-51000</v>
      </c>
      <c r="H14460" s="704" t="s">
        <v>9393</v>
      </c>
    </row>
    <row r="14461" spans="1:8" ht="15" x14ac:dyDescent="0.2">
      <c r="A14461" s="733">
        <v>44998</v>
      </c>
      <c r="B14461" s="62" t="s">
        <v>9400</v>
      </c>
      <c r="C14461" s="40" t="s">
        <v>3144</v>
      </c>
      <c r="D14461" s="107" t="s">
        <v>7374</v>
      </c>
      <c r="E14461" s="57">
        <v>17125</v>
      </c>
      <c r="F14461" s="125"/>
      <c r="G14461" s="125">
        <f t="shared" si="232"/>
        <v>-17125</v>
      </c>
      <c r="H14461" s="704" t="s">
        <v>9393</v>
      </c>
    </row>
    <row r="14462" spans="1:8" ht="15" x14ac:dyDescent="0.2">
      <c r="A14462" s="733">
        <v>44998</v>
      </c>
      <c r="B14462" s="62" t="s">
        <v>9354</v>
      </c>
      <c r="C14462" s="40" t="s">
        <v>3144</v>
      </c>
      <c r="D14462" s="107" t="s">
        <v>9448</v>
      </c>
      <c r="E14462" s="57">
        <v>64400</v>
      </c>
      <c r="F14462" s="125"/>
      <c r="G14462" s="125">
        <f t="shared" si="232"/>
        <v>-64400</v>
      </c>
      <c r="H14462" s="704" t="s">
        <v>9393</v>
      </c>
    </row>
    <row r="14463" spans="1:8" ht="15" x14ac:dyDescent="0.2">
      <c r="A14463" s="733">
        <v>44998</v>
      </c>
      <c r="B14463" s="62" t="s">
        <v>2932</v>
      </c>
      <c r="C14463" s="40" t="s">
        <v>3144</v>
      </c>
      <c r="D14463" s="107" t="s">
        <v>4451</v>
      </c>
      <c r="E14463" s="57">
        <v>6100</v>
      </c>
      <c r="F14463" s="125"/>
      <c r="G14463" s="125">
        <f t="shared" si="232"/>
        <v>-6100</v>
      </c>
      <c r="H14463" s="704" t="s">
        <v>9393</v>
      </c>
    </row>
    <row r="14464" spans="1:8" ht="15" x14ac:dyDescent="0.2">
      <c r="A14464" s="733">
        <v>44998</v>
      </c>
      <c r="B14464" s="62" t="s">
        <v>37</v>
      </c>
      <c r="C14464" s="40" t="s">
        <v>3144</v>
      </c>
      <c r="D14464" s="107" t="s">
        <v>4451</v>
      </c>
      <c r="E14464" s="57">
        <v>3050</v>
      </c>
      <c r="F14464" s="125"/>
      <c r="G14464" s="125">
        <f t="shared" si="232"/>
        <v>-3050</v>
      </c>
      <c r="H14464" s="704" t="s">
        <v>9393</v>
      </c>
    </row>
    <row r="14465" spans="1:8" ht="15" x14ac:dyDescent="0.2">
      <c r="A14465" s="733">
        <v>44998</v>
      </c>
      <c r="B14465" s="62" t="s">
        <v>6503</v>
      </c>
      <c r="C14465" s="40" t="s">
        <v>3144</v>
      </c>
      <c r="D14465" s="107" t="s">
        <v>4451</v>
      </c>
      <c r="E14465" s="57">
        <v>4000</v>
      </c>
      <c r="F14465" s="125"/>
      <c r="G14465" s="125">
        <f t="shared" si="232"/>
        <v>-4000</v>
      </c>
      <c r="H14465" s="704" t="s">
        <v>9393</v>
      </c>
    </row>
    <row r="14466" spans="1:8" ht="15" x14ac:dyDescent="0.2">
      <c r="A14466" s="733">
        <v>44998</v>
      </c>
      <c r="B14466" s="62" t="s">
        <v>16</v>
      </c>
      <c r="C14466" s="40" t="s">
        <v>3144</v>
      </c>
      <c r="D14466" s="107" t="s">
        <v>4451</v>
      </c>
      <c r="E14466" s="57">
        <v>5000</v>
      </c>
      <c r="F14466" s="125"/>
      <c r="G14466" s="125">
        <f t="shared" si="232"/>
        <v>-5000</v>
      </c>
      <c r="H14466" s="704" t="s">
        <v>9393</v>
      </c>
    </row>
    <row r="14467" spans="1:8" ht="15" x14ac:dyDescent="0.2">
      <c r="A14467" s="733">
        <v>44998</v>
      </c>
      <c r="B14467" s="62" t="s">
        <v>9407</v>
      </c>
      <c r="C14467" s="40" t="s">
        <v>3144</v>
      </c>
      <c r="D14467" s="107" t="s">
        <v>4451</v>
      </c>
      <c r="E14467" s="57">
        <v>7000</v>
      </c>
      <c r="F14467" s="125"/>
      <c r="G14467" s="125">
        <f t="shared" si="232"/>
        <v>-7000</v>
      </c>
      <c r="H14467" s="704" t="s">
        <v>9393</v>
      </c>
    </row>
    <row r="14468" spans="1:8" ht="15" x14ac:dyDescent="0.2">
      <c r="A14468" s="733">
        <v>44998</v>
      </c>
      <c r="B14468" s="62" t="s">
        <v>9354</v>
      </c>
      <c r="C14468" s="40" t="s">
        <v>285</v>
      </c>
      <c r="D14468" s="107" t="s">
        <v>8332</v>
      </c>
      <c r="E14468" s="57">
        <v>1000</v>
      </c>
      <c r="F14468" s="125"/>
      <c r="G14468" s="125">
        <f t="shared" si="232"/>
        <v>-1000</v>
      </c>
      <c r="H14468" s="704" t="s">
        <v>9393</v>
      </c>
    </row>
    <row r="14469" spans="1:8" ht="15" x14ac:dyDescent="0.2">
      <c r="A14469" s="733">
        <v>44998</v>
      </c>
      <c r="B14469" s="62" t="s">
        <v>6503</v>
      </c>
      <c r="C14469" s="40" t="s">
        <v>9449</v>
      </c>
      <c r="D14469" s="107" t="s">
        <v>9450</v>
      </c>
      <c r="E14469" s="57">
        <v>25000</v>
      </c>
      <c r="F14469" s="125"/>
      <c r="G14469" s="125">
        <f t="shared" si="232"/>
        <v>-25000</v>
      </c>
      <c r="H14469" s="704" t="s">
        <v>9393</v>
      </c>
    </row>
    <row r="14470" spans="1:8" ht="15" x14ac:dyDescent="0.2">
      <c r="A14470" s="733">
        <v>44998</v>
      </c>
      <c r="B14470" s="62" t="s">
        <v>9354</v>
      </c>
      <c r="C14470" s="40" t="s">
        <v>3144</v>
      </c>
      <c r="D14470" s="107" t="s">
        <v>9027</v>
      </c>
      <c r="E14470" s="57">
        <v>2950</v>
      </c>
      <c r="F14470" s="125"/>
      <c r="G14470" s="125">
        <f t="shared" si="232"/>
        <v>-2950</v>
      </c>
      <c r="H14470" s="704" t="s">
        <v>9393</v>
      </c>
    </row>
    <row r="14471" spans="1:8" ht="15" x14ac:dyDescent="0.2">
      <c r="A14471" s="733">
        <v>45000</v>
      </c>
      <c r="B14471" s="62" t="s">
        <v>2932</v>
      </c>
      <c r="C14471" s="40" t="s">
        <v>3144</v>
      </c>
      <c r="D14471" s="107" t="s">
        <v>6485</v>
      </c>
      <c r="E14471" s="57">
        <v>2200</v>
      </c>
      <c r="F14471" s="125"/>
      <c r="G14471" s="125">
        <f t="shared" si="232"/>
        <v>-2200</v>
      </c>
      <c r="H14471" s="704" t="s">
        <v>9393</v>
      </c>
    </row>
    <row r="14472" spans="1:8" ht="15" x14ac:dyDescent="0.2">
      <c r="A14472" s="733">
        <v>45000</v>
      </c>
      <c r="B14472" s="62" t="s">
        <v>9354</v>
      </c>
      <c r="C14472" s="40" t="s">
        <v>285</v>
      </c>
      <c r="D14472" s="107" t="s">
        <v>9457</v>
      </c>
      <c r="E14472" s="57">
        <v>550</v>
      </c>
      <c r="F14472" s="125"/>
      <c r="G14472" s="125">
        <f t="shared" si="232"/>
        <v>-550</v>
      </c>
      <c r="H14472" s="704" t="s">
        <v>9393</v>
      </c>
    </row>
    <row r="14473" spans="1:8" ht="15" x14ac:dyDescent="0.2">
      <c r="A14473" s="733">
        <v>45000</v>
      </c>
      <c r="B14473" s="62" t="s">
        <v>4552</v>
      </c>
      <c r="C14473" s="40" t="s">
        <v>9458</v>
      </c>
      <c r="D14473" s="107" t="s">
        <v>9459</v>
      </c>
      <c r="E14473" s="57">
        <v>12000</v>
      </c>
      <c r="F14473" s="125"/>
      <c r="G14473" s="125">
        <f t="shared" si="232"/>
        <v>-12000</v>
      </c>
      <c r="H14473" s="704" t="s">
        <v>9393</v>
      </c>
    </row>
    <row r="14474" spans="1:8" ht="15" x14ac:dyDescent="0.2">
      <c r="A14474" s="733">
        <v>45000</v>
      </c>
      <c r="B14474" s="62" t="s">
        <v>8874</v>
      </c>
      <c r="C14474" s="40" t="s">
        <v>3144</v>
      </c>
      <c r="D14474" s="107" t="s">
        <v>9460</v>
      </c>
      <c r="E14474" s="57">
        <v>5100</v>
      </c>
      <c r="F14474" s="125"/>
      <c r="G14474" s="125">
        <f t="shared" si="232"/>
        <v>-5100</v>
      </c>
      <c r="H14474" s="704" t="s">
        <v>9393</v>
      </c>
    </row>
    <row r="14475" spans="1:8" ht="15" x14ac:dyDescent="0.2">
      <c r="A14475" s="733">
        <v>45001</v>
      </c>
      <c r="B14475" s="62" t="s">
        <v>6503</v>
      </c>
      <c r="C14475" s="40" t="s">
        <v>6850</v>
      </c>
      <c r="D14475" s="107" t="s">
        <v>9461</v>
      </c>
      <c r="E14475" s="57">
        <v>6000</v>
      </c>
      <c r="F14475" s="125"/>
      <c r="G14475" s="125">
        <f t="shared" si="232"/>
        <v>-6000</v>
      </c>
      <c r="H14475" s="704" t="s">
        <v>9393</v>
      </c>
    </row>
    <row r="14476" spans="1:8" ht="15" customHeight="1" x14ac:dyDescent="0.2">
      <c r="A14476" s="733">
        <v>45001</v>
      </c>
      <c r="B14476" s="62" t="s">
        <v>9462</v>
      </c>
      <c r="C14476" s="40" t="s">
        <v>6850</v>
      </c>
      <c r="D14476" s="107" t="s">
        <v>9461</v>
      </c>
      <c r="E14476" s="57">
        <v>5000</v>
      </c>
      <c r="F14476" s="125"/>
      <c r="G14476" s="125">
        <f t="shared" si="232"/>
        <v>-5000</v>
      </c>
      <c r="H14476" s="704" t="s">
        <v>9393</v>
      </c>
    </row>
    <row r="14477" spans="1:8" ht="15" customHeight="1" x14ac:dyDescent="0.2">
      <c r="A14477" s="733">
        <v>45001</v>
      </c>
      <c r="B14477" s="62" t="s">
        <v>9354</v>
      </c>
      <c r="C14477" s="40" t="s">
        <v>391</v>
      </c>
      <c r="D14477" s="107" t="s">
        <v>9463</v>
      </c>
      <c r="E14477" s="57">
        <v>1000</v>
      </c>
      <c r="F14477" s="125"/>
      <c r="G14477" s="125">
        <f t="shared" si="232"/>
        <v>-1000</v>
      </c>
      <c r="H14477" s="704" t="s">
        <v>9393</v>
      </c>
    </row>
    <row r="14478" spans="1:8" ht="15" x14ac:dyDescent="0.2">
      <c r="A14478" s="733">
        <v>45001</v>
      </c>
      <c r="B14478" s="62" t="s">
        <v>8655</v>
      </c>
      <c r="C14478" s="40" t="s">
        <v>852</v>
      </c>
      <c r="D14478" s="107" t="s">
        <v>9464</v>
      </c>
      <c r="E14478" s="57">
        <v>77500</v>
      </c>
      <c r="F14478" s="125"/>
      <c r="G14478" s="125">
        <f t="shared" si="232"/>
        <v>-77500</v>
      </c>
      <c r="H14478" s="704" t="s">
        <v>9393</v>
      </c>
    </row>
    <row r="14479" spans="1:8" s="681" customFormat="1" ht="15" customHeight="1" x14ac:dyDescent="0.25">
      <c r="A14479" s="733">
        <v>45001</v>
      </c>
      <c r="B14479" s="62" t="s">
        <v>6503</v>
      </c>
      <c r="C14479" s="62" t="s">
        <v>4333</v>
      </c>
      <c r="D14479" s="790" t="s">
        <v>9465</v>
      </c>
      <c r="E14479" s="125">
        <v>40000</v>
      </c>
      <c r="F14479" s="125"/>
      <c r="G14479" s="125">
        <f t="shared" si="232"/>
        <v>-40000</v>
      </c>
      <c r="H14479" s="704" t="s">
        <v>9393</v>
      </c>
    </row>
    <row r="14480" spans="1:8" s="681" customFormat="1" ht="15" customHeight="1" x14ac:dyDescent="0.25">
      <c r="A14480" s="733">
        <v>45002</v>
      </c>
      <c r="B14480" s="62" t="s">
        <v>8041</v>
      </c>
      <c r="C14480" s="62" t="s">
        <v>4983</v>
      </c>
      <c r="D14480" s="790" t="s">
        <v>9470</v>
      </c>
      <c r="E14480" s="125">
        <v>5000</v>
      </c>
      <c r="F14480" s="125"/>
      <c r="G14480" s="125">
        <f t="shared" si="232"/>
        <v>-5000</v>
      </c>
      <c r="H14480" s="704" t="s">
        <v>9393</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9393</v>
      </c>
    </row>
    <row r="14482" spans="1:8" s="681" customFormat="1" ht="15" customHeight="1" x14ac:dyDescent="0.25">
      <c r="A14482" s="733">
        <v>45002</v>
      </c>
      <c r="B14482" s="62" t="s">
        <v>2932</v>
      </c>
      <c r="C14482" s="62" t="s">
        <v>391</v>
      </c>
      <c r="D14482" s="790" t="s">
        <v>9021</v>
      </c>
      <c r="E14482" s="125">
        <v>4000</v>
      </c>
      <c r="F14482" s="125"/>
      <c r="G14482" s="125">
        <f t="shared" si="232"/>
        <v>-4000</v>
      </c>
      <c r="H14482" s="704" t="s">
        <v>9393</v>
      </c>
    </row>
    <row r="14483" spans="1:8" s="681" customFormat="1" ht="15" customHeight="1" x14ac:dyDescent="0.25">
      <c r="A14483" s="733">
        <v>45002</v>
      </c>
      <c r="B14483" s="62" t="s">
        <v>9354</v>
      </c>
      <c r="C14483" s="62" t="s">
        <v>5740</v>
      </c>
      <c r="D14483" s="790" t="s">
        <v>9466</v>
      </c>
      <c r="E14483" s="125">
        <v>10000</v>
      </c>
      <c r="F14483" s="125"/>
      <c r="G14483" s="125">
        <f t="shared" si="232"/>
        <v>-10000</v>
      </c>
      <c r="H14483" s="704" t="s">
        <v>9393</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9393</v>
      </c>
    </row>
    <row r="14485" spans="1:8" s="681" customFormat="1" ht="15" customHeight="1" x14ac:dyDescent="0.25">
      <c r="A14485" s="733">
        <v>45002</v>
      </c>
      <c r="B14485" s="62" t="s">
        <v>25</v>
      </c>
      <c r="C14485" s="62" t="s">
        <v>2427</v>
      </c>
      <c r="D14485" s="790" t="s">
        <v>9467</v>
      </c>
      <c r="E14485" s="125">
        <v>325000</v>
      </c>
      <c r="F14485" s="125"/>
      <c r="G14485" s="125">
        <f t="shared" si="232"/>
        <v>-325000</v>
      </c>
      <c r="H14485" s="704" t="s">
        <v>9393</v>
      </c>
    </row>
    <row r="14486" spans="1:8" s="681" customFormat="1" ht="15" customHeight="1" x14ac:dyDescent="0.25">
      <c r="A14486" s="733">
        <v>45002</v>
      </c>
      <c r="B14486" s="62" t="s">
        <v>25</v>
      </c>
      <c r="C14486" s="62" t="s">
        <v>4064</v>
      </c>
      <c r="D14486" s="790" t="s">
        <v>9468</v>
      </c>
      <c r="E14486" s="125">
        <v>50000</v>
      </c>
      <c r="F14486" s="125"/>
      <c r="G14486" s="125">
        <f t="shared" si="232"/>
        <v>-50000</v>
      </c>
      <c r="H14486" s="704" t="s">
        <v>9393</v>
      </c>
    </row>
    <row r="14487" spans="1:8" s="681" customFormat="1" ht="15" customHeight="1" x14ac:dyDescent="0.25">
      <c r="A14487" s="733">
        <v>45003</v>
      </c>
      <c r="B14487" s="62" t="s">
        <v>9407</v>
      </c>
      <c r="C14487" s="62" t="s">
        <v>9472</v>
      </c>
      <c r="D14487" s="790" t="s">
        <v>9473</v>
      </c>
      <c r="E14487" s="125">
        <v>5000</v>
      </c>
      <c r="F14487" s="125"/>
      <c r="G14487" s="125">
        <f t="shared" si="232"/>
        <v>-5000</v>
      </c>
      <c r="H14487" s="704" t="s">
        <v>9393</v>
      </c>
    </row>
    <row r="14488" spans="1:8" s="681" customFormat="1" ht="24" customHeight="1" x14ac:dyDescent="0.25">
      <c r="A14488" s="733">
        <v>45003</v>
      </c>
      <c r="B14488" s="62" t="s">
        <v>1399</v>
      </c>
      <c r="C14488" s="550" t="s">
        <v>437</v>
      </c>
      <c r="D14488" s="739" t="s">
        <v>9474</v>
      </c>
      <c r="E14488" s="551">
        <v>28596</v>
      </c>
      <c r="F14488" s="125"/>
      <c r="G14488" s="125">
        <f t="shared" si="232"/>
        <v>-28596</v>
      </c>
      <c r="H14488" s="704" t="s">
        <v>9393</v>
      </c>
    </row>
    <row r="14489" spans="1:8" s="681" customFormat="1" ht="24" customHeight="1" x14ac:dyDescent="0.25">
      <c r="A14489" s="733">
        <v>45003</v>
      </c>
      <c r="B14489" s="62" t="s">
        <v>4552</v>
      </c>
      <c r="C14489" s="550" t="s">
        <v>437</v>
      </c>
      <c r="D14489" s="739" t="s">
        <v>9475</v>
      </c>
      <c r="E14489" s="551">
        <v>63245</v>
      </c>
      <c r="F14489" s="125"/>
      <c r="G14489" s="125">
        <f t="shared" si="232"/>
        <v>-63245</v>
      </c>
      <c r="H14489" s="704" t="s">
        <v>9393</v>
      </c>
    </row>
    <row r="14490" spans="1:8" s="681" customFormat="1" ht="24" customHeight="1" x14ac:dyDescent="0.25">
      <c r="A14490" s="733">
        <v>45003</v>
      </c>
      <c r="B14490" s="62" t="s">
        <v>8655</v>
      </c>
      <c r="C14490" s="62" t="s">
        <v>1508</v>
      </c>
      <c r="D14490" s="182" t="s">
        <v>9476</v>
      </c>
      <c r="E14490" s="125">
        <v>100000</v>
      </c>
      <c r="F14490" s="125"/>
      <c r="G14490" s="125">
        <f t="shared" si="232"/>
        <v>-100000</v>
      </c>
      <c r="H14490" s="704" t="s">
        <v>9393</v>
      </c>
    </row>
    <row r="14491" spans="1:8" s="681" customFormat="1" ht="24" customHeight="1" x14ac:dyDescent="0.25">
      <c r="A14491" s="733">
        <v>45003</v>
      </c>
      <c r="B14491" s="62" t="s">
        <v>8874</v>
      </c>
      <c r="C14491" s="550" t="s">
        <v>255</v>
      </c>
      <c r="D14491" s="739" t="s">
        <v>9477</v>
      </c>
      <c r="E14491" s="551">
        <v>411820</v>
      </c>
      <c r="F14491" s="125"/>
      <c r="G14491" s="125">
        <f t="shared" si="232"/>
        <v>-411820</v>
      </c>
      <c r="H14491" s="704" t="s">
        <v>9393</v>
      </c>
    </row>
    <row r="14492" spans="1:8" s="681" customFormat="1" ht="24" customHeight="1" x14ac:dyDescent="0.25">
      <c r="A14492" s="733">
        <v>45003</v>
      </c>
      <c r="B14492" s="62" t="s">
        <v>8866</v>
      </c>
      <c r="C14492" s="550" t="s">
        <v>255</v>
      </c>
      <c r="D14492" s="739" t="s">
        <v>9477</v>
      </c>
      <c r="E14492" s="551">
        <v>164160</v>
      </c>
      <c r="F14492" s="125"/>
      <c r="G14492" s="125">
        <f t="shared" si="232"/>
        <v>-164160</v>
      </c>
      <c r="H14492" s="704" t="s">
        <v>9393</v>
      </c>
    </row>
    <row r="14493" spans="1:8" s="681" customFormat="1" ht="15" customHeight="1" x14ac:dyDescent="0.25">
      <c r="A14493" s="733">
        <v>45003</v>
      </c>
      <c r="B14493" s="62" t="s">
        <v>9354</v>
      </c>
      <c r="C14493" s="62" t="s">
        <v>3144</v>
      </c>
      <c r="D14493" s="790" t="s">
        <v>7196</v>
      </c>
      <c r="E14493" s="125">
        <v>7500</v>
      </c>
      <c r="F14493" s="125"/>
      <c r="G14493" s="125">
        <f t="shared" si="232"/>
        <v>-7500</v>
      </c>
      <c r="H14493" s="704" t="s">
        <v>9393</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9393</v>
      </c>
    </row>
    <row r="14495" spans="1:8" s="681" customFormat="1" ht="15" customHeight="1" x14ac:dyDescent="0.25">
      <c r="A14495" s="733">
        <v>45002</v>
      </c>
      <c r="B14495" s="62" t="s">
        <v>8655</v>
      </c>
      <c r="C14495" s="62" t="s">
        <v>3144</v>
      </c>
      <c r="D14495" s="790" t="s">
        <v>9478</v>
      </c>
      <c r="E14495" s="125">
        <v>44400</v>
      </c>
      <c r="F14495" s="125"/>
      <c r="G14495" s="125">
        <f t="shared" si="232"/>
        <v>-44400</v>
      </c>
      <c r="H14495" s="704" t="s">
        <v>9393</v>
      </c>
    </row>
    <row r="14496" spans="1:8" s="681" customFormat="1" ht="15" customHeight="1" x14ac:dyDescent="0.25">
      <c r="A14496" s="733">
        <v>45002</v>
      </c>
      <c r="B14496" s="62" t="s">
        <v>8866</v>
      </c>
      <c r="C14496" s="62" t="s">
        <v>3144</v>
      </c>
      <c r="D14496" s="790" t="s">
        <v>4308</v>
      </c>
      <c r="E14496" s="125">
        <v>4500</v>
      </c>
      <c r="F14496" s="125"/>
      <c r="G14496" s="125">
        <f t="shared" si="232"/>
        <v>-4500</v>
      </c>
      <c r="H14496" s="704" t="s">
        <v>9393</v>
      </c>
    </row>
    <row r="14497" spans="1:8" s="681" customFormat="1" ht="15" customHeight="1" x14ac:dyDescent="0.25">
      <c r="A14497" s="733">
        <v>45002</v>
      </c>
      <c r="B14497" s="62" t="s">
        <v>8866</v>
      </c>
      <c r="C14497" s="62" t="s">
        <v>3144</v>
      </c>
      <c r="D14497" s="790" t="s">
        <v>4308</v>
      </c>
      <c r="E14497" s="125">
        <v>120</v>
      </c>
      <c r="F14497" s="125"/>
      <c r="G14497" s="125">
        <f t="shared" si="232"/>
        <v>-120</v>
      </c>
      <c r="H14497" s="704" t="s">
        <v>9393</v>
      </c>
    </row>
    <row r="14498" spans="1:8" s="681" customFormat="1" ht="15" customHeight="1" x14ac:dyDescent="0.25">
      <c r="A14498" s="733">
        <v>45002</v>
      </c>
      <c r="B14498" s="62" t="s">
        <v>9462</v>
      </c>
      <c r="C14498" s="62" t="s">
        <v>789</v>
      </c>
      <c r="D14498" s="790"/>
      <c r="E14498" s="125">
        <v>400</v>
      </c>
      <c r="F14498" s="125"/>
      <c r="G14498" s="125">
        <f t="shared" si="232"/>
        <v>-400</v>
      </c>
      <c r="H14498" s="704" t="s">
        <v>9393</v>
      </c>
    </row>
    <row r="14499" spans="1:8" s="681" customFormat="1" ht="15" customHeight="1" x14ac:dyDescent="0.25">
      <c r="A14499" s="733">
        <v>45002</v>
      </c>
      <c r="B14499" s="62" t="s">
        <v>9354</v>
      </c>
      <c r="C14499" s="62" t="s">
        <v>789</v>
      </c>
      <c r="D14499" s="790"/>
      <c r="E14499" s="125">
        <v>2930</v>
      </c>
      <c r="F14499" s="125"/>
      <c r="G14499" s="125">
        <f t="shared" si="232"/>
        <v>-2930</v>
      </c>
      <c r="H14499" s="704" t="s">
        <v>9393</v>
      </c>
    </row>
    <row r="14500" spans="1:8" s="681" customFormat="1" ht="15" customHeight="1" x14ac:dyDescent="0.25">
      <c r="A14500" s="733">
        <v>45002</v>
      </c>
      <c r="B14500" s="62" t="s">
        <v>8874</v>
      </c>
      <c r="C14500" s="62" t="s">
        <v>789</v>
      </c>
      <c r="D14500" s="790"/>
      <c r="E14500" s="125">
        <v>500</v>
      </c>
      <c r="F14500" s="125"/>
      <c r="G14500" s="125">
        <f t="shared" si="232"/>
        <v>-500</v>
      </c>
      <c r="H14500" s="704" t="s">
        <v>9393</v>
      </c>
    </row>
    <row r="14501" spans="1:8" s="681" customFormat="1" ht="15" customHeight="1" x14ac:dyDescent="0.25">
      <c r="A14501" s="733">
        <v>45002</v>
      </c>
      <c r="B14501" s="62" t="s">
        <v>8041</v>
      </c>
      <c r="C14501" s="62" t="s">
        <v>789</v>
      </c>
      <c r="D14501" s="790"/>
      <c r="E14501" s="125">
        <v>1760</v>
      </c>
      <c r="F14501" s="125"/>
      <c r="G14501" s="125">
        <f t="shared" si="232"/>
        <v>-1760</v>
      </c>
      <c r="H14501" s="704" t="s">
        <v>9393</v>
      </c>
    </row>
    <row r="14502" spans="1:8" s="681" customFormat="1" ht="15" customHeight="1" x14ac:dyDescent="0.25">
      <c r="A14502" s="733">
        <v>45002</v>
      </c>
      <c r="B14502" s="62" t="s">
        <v>3945</v>
      </c>
      <c r="C14502" s="62" t="s">
        <v>789</v>
      </c>
      <c r="D14502" s="790"/>
      <c r="E14502" s="125">
        <v>1110</v>
      </c>
      <c r="F14502" s="125"/>
      <c r="G14502" s="125">
        <f t="shared" si="232"/>
        <v>-1110</v>
      </c>
      <c r="H14502" s="704" t="s">
        <v>9393</v>
      </c>
    </row>
    <row r="14503" spans="1:8" s="681" customFormat="1" ht="15" customHeight="1" x14ac:dyDescent="0.25">
      <c r="A14503" s="733">
        <v>45002</v>
      </c>
      <c r="B14503" s="62" t="s">
        <v>2932</v>
      </c>
      <c r="C14503" s="62" t="s">
        <v>789</v>
      </c>
      <c r="D14503" s="790"/>
      <c r="E14503" s="125">
        <v>1300</v>
      </c>
      <c r="F14503" s="125"/>
      <c r="G14503" s="125">
        <f t="shared" si="232"/>
        <v>-1300</v>
      </c>
      <c r="H14503" s="704" t="s">
        <v>9393</v>
      </c>
    </row>
    <row r="14504" spans="1:8" s="681" customFormat="1" ht="15" customHeight="1" x14ac:dyDescent="0.25">
      <c r="A14504" s="733">
        <v>45002</v>
      </c>
      <c r="B14504" s="62" t="s">
        <v>16</v>
      </c>
      <c r="C14504" s="62" t="s">
        <v>789</v>
      </c>
      <c r="D14504" s="790"/>
      <c r="E14504" s="125">
        <v>500</v>
      </c>
      <c r="F14504" s="125"/>
      <c r="G14504" s="125">
        <f t="shared" si="232"/>
        <v>-500</v>
      </c>
      <c r="H14504" s="704" t="s">
        <v>9393</v>
      </c>
    </row>
    <row r="14505" spans="1:8" s="681" customFormat="1" ht="15" customHeight="1" x14ac:dyDescent="0.25">
      <c r="A14505" s="733">
        <v>45002</v>
      </c>
      <c r="B14505" s="62" t="s">
        <v>8866</v>
      </c>
      <c r="C14505" s="62" t="s">
        <v>789</v>
      </c>
      <c r="D14505" s="790"/>
      <c r="E14505" s="125">
        <v>440</v>
      </c>
      <c r="F14505" s="125"/>
      <c r="G14505" s="125">
        <f t="shared" si="232"/>
        <v>-440</v>
      </c>
      <c r="H14505" s="704" t="s">
        <v>9393</v>
      </c>
    </row>
    <row r="14506" spans="1:8" ht="15" customHeight="1" x14ac:dyDescent="0.2">
      <c r="A14506" s="733">
        <v>45002</v>
      </c>
      <c r="B14506" s="62" t="s">
        <v>2932</v>
      </c>
      <c r="C14506" s="62" t="s">
        <v>285</v>
      </c>
      <c r="D14506" s="107" t="s">
        <v>9479</v>
      </c>
      <c r="E14506" s="57">
        <v>700</v>
      </c>
      <c r="F14506" s="125"/>
      <c r="G14506" s="125">
        <f t="shared" si="232"/>
        <v>-700</v>
      </c>
      <c r="H14506" s="704" t="s">
        <v>9393</v>
      </c>
    </row>
    <row r="14507" spans="1:8" ht="15" customHeight="1" x14ac:dyDescent="0.2">
      <c r="A14507" s="733">
        <v>45002</v>
      </c>
      <c r="B14507" s="62" t="s">
        <v>9354</v>
      </c>
      <c r="C14507" s="62" t="s">
        <v>5740</v>
      </c>
      <c r="D14507" s="107" t="s">
        <v>9419</v>
      </c>
      <c r="E14507" s="57">
        <v>1000</v>
      </c>
      <c r="F14507" s="125"/>
      <c r="G14507" s="125">
        <f t="shared" si="232"/>
        <v>-1000</v>
      </c>
      <c r="H14507" s="704" t="s">
        <v>9393</v>
      </c>
    </row>
    <row r="14508" spans="1:8" ht="15" customHeight="1" x14ac:dyDescent="0.2">
      <c r="A14508" s="733">
        <v>45002</v>
      </c>
      <c r="B14508" s="62" t="s">
        <v>8866</v>
      </c>
      <c r="C14508" s="62" t="s">
        <v>5740</v>
      </c>
      <c r="D14508" s="107" t="s">
        <v>9481</v>
      </c>
      <c r="E14508" s="57">
        <v>1400</v>
      </c>
      <c r="F14508" s="125"/>
      <c r="G14508" s="125">
        <f t="shared" si="232"/>
        <v>-1400</v>
      </c>
      <c r="H14508" s="704" t="s">
        <v>9393</v>
      </c>
    </row>
    <row r="14509" spans="1:8" ht="15" customHeight="1" x14ac:dyDescent="0.2">
      <c r="A14509" s="733">
        <v>45002</v>
      </c>
      <c r="B14509" s="62" t="s">
        <v>16</v>
      </c>
      <c r="C14509" s="62" t="s">
        <v>3842</v>
      </c>
      <c r="D14509" s="107" t="s">
        <v>9485</v>
      </c>
      <c r="E14509" s="57">
        <v>3600</v>
      </c>
      <c r="F14509" s="125"/>
      <c r="G14509" s="125">
        <f t="shared" si="232"/>
        <v>-3600</v>
      </c>
      <c r="H14509" s="704" t="s">
        <v>9393</v>
      </c>
    </row>
    <row r="14510" spans="1:8" ht="15" customHeight="1" x14ac:dyDescent="0.2">
      <c r="A14510" s="733">
        <v>45002</v>
      </c>
      <c r="B14510" s="62" t="s">
        <v>9354</v>
      </c>
      <c r="C14510" s="62" t="s">
        <v>5740</v>
      </c>
      <c r="D14510" s="107" t="s">
        <v>9482</v>
      </c>
      <c r="E14510" s="57">
        <v>2000</v>
      </c>
      <c r="F14510" s="125"/>
      <c r="G14510" s="125">
        <f t="shared" si="232"/>
        <v>-2000</v>
      </c>
      <c r="H14510" s="704" t="s">
        <v>9393</v>
      </c>
    </row>
    <row r="14511" spans="1:8" ht="15" customHeight="1" x14ac:dyDescent="0.2">
      <c r="A14511" s="733">
        <v>45002</v>
      </c>
      <c r="B14511" s="62" t="s">
        <v>25</v>
      </c>
      <c r="C14511" s="62" t="s">
        <v>8148</v>
      </c>
      <c r="D14511" s="107" t="s">
        <v>6342</v>
      </c>
      <c r="E14511" s="57">
        <v>2340</v>
      </c>
      <c r="F14511" s="125"/>
      <c r="G14511" s="125">
        <f t="shared" si="232"/>
        <v>-2340</v>
      </c>
      <c r="H14511" s="704" t="s">
        <v>9393</v>
      </c>
    </row>
    <row r="14512" spans="1:8" ht="15" customHeight="1" x14ac:dyDescent="0.2">
      <c r="A14512" s="733">
        <v>45002</v>
      </c>
      <c r="B14512" s="62" t="s">
        <v>16</v>
      </c>
      <c r="C14512" s="62" t="s">
        <v>8148</v>
      </c>
      <c r="D14512" s="107" t="s">
        <v>6342</v>
      </c>
      <c r="E14512" s="57">
        <v>6340</v>
      </c>
      <c r="F14512" s="125"/>
      <c r="G14512" s="125">
        <f t="shared" si="232"/>
        <v>-6340</v>
      </c>
      <c r="H14512" s="704" t="s">
        <v>9393</v>
      </c>
    </row>
    <row r="14513" spans="1:8" ht="15" customHeight="1" x14ac:dyDescent="0.2">
      <c r="A14513" s="733">
        <v>45002</v>
      </c>
      <c r="B14513" s="62" t="s">
        <v>9407</v>
      </c>
      <c r="C14513" s="62" t="s">
        <v>5740</v>
      </c>
      <c r="D14513" s="107" t="s">
        <v>9483</v>
      </c>
      <c r="E14513" s="57">
        <v>500</v>
      </c>
      <c r="F14513" s="125"/>
      <c r="G14513" s="125">
        <f t="shared" si="232"/>
        <v>-500</v>
      </c>
      <c r="H14513" s="704" t="s">
        <v>9393</v>
      </c>
    </row>
    <row r="14514" spans="1:8" ht="15" customHeight="1" x14ac:dyDescent="0.2">
      <c r="A14514" s="733">
        <v>45002</v>
      </c>
      <c r="B14514" s="62" t="s">
        <v>8874</v>
      </c>
      <c r="C14514" s="62" t="s">
        <v>5740</v>
      </c>
      <c r="D14514" s="107" t="s">
        <v>9484</v>
      </c>
      <c r="E14514" s="57">
        <v>500</v>
      </c>
      <c r="F14514" s="125"/>
      <c r="G14514" s="125">
        <f t="shared" si="232"/>
        <v>-500</v>
      </c>
      <c r="H14514" s="704" t="s">
        <v>9393</v>
      </c>
    </row>
    <row r="14515" spans="1:8" ht="15" customHeight="1" x14ac:dyDescent="0.2">
      <c r="A14515" s="733">
        <v>45003</v>
      </c>
      <c r="B14515" s="62" t="s">
        <v>16</v>
      </c>
      <c r="C14515" s="62" t="s">
        <v>9536</v>
      </c>
      <c r="D14515" s="107" t="s">
        <v>9537</v>
      </c>
      <c r="E14515" s="57">
        <v>4100</v>
      </c>
      <c r="F14515" s="125"/>
      <c r="G14515" s="125">
        <f t="shared" ref="G14515:G14578" si="233">F14515-E14515</f>
        <v>-4100</v>
      </c>
      <c r="H14515" s="704" t="s">
        <v>9393</v>
      </c>
    </row>
    <row r="14516" spans="1:8" ht="15" customHeight="1" x14ac:dyDescent="0.2">
      <c r="A14516" s="733">
        <v>45005</v>
      </c>
      <c r="B14516" s="62" t="s">
        <v>8874</v>
      </c>
      <c r="C14516" s="40" t="s">
        <v>3144</v>
      </c>
      <c r="D14516" s="107" t="s">
        <v>9480</v>
      </c>
      <c r="E14516" s="57">
        <v>4560</v>
      </c>
      <c r="F14516" s="125"/>
      <c r="G14516" s="125">
        <f t="shared" si="233"/>
        <v>-4560</v>
      </c>
      <c r="H14516" s="704" t="s">
        <v>9393</v>
      </c>
    </row>
    <row r="14517" spans="1:8" ht="15" customHeight="1" x14ac:dyDescent="0.2">
      <c r="A14517" s="733">
        <v>45005</v>
      </c>
      <c r="B14517" s="62" t="s">
        <v>9505</v>
      </c>
      <c r="C14517" s="40" t="s">
        <v>3144</v>
      </c>
      <c r="D14517" s="107" t="s">
        <v>9506</v>
      </c>
      <c r="E14517" s="57">
        <v>370000</v>
      </c>
      <c r="F14517" s="125"/>
      <c r="G14517" s="125">
        <f t="shared" si="233"/>
        <v>-370000</v>
      </c>
      <c r="H14517" s="704" t="s">
        <v>9393</v>
      </c>
    </row>
    <row r="14518" spans="1:8" s="681" customFormat="1" ht="24" customHeight="1" x14ac:dyDescent="0.25">
      <c r="A14518" s="733">
        <v>45005</v>
      </c>
      <c r="B14518" s="62" t="s">
        <v>8041</v>
      </c>
      <c r="C14518" s="550" t="s">
        <v>8392</v>
      </c>
      <c r="D14518" s="739" t="s">
        <v>9507</v>
      </c>
      <c r="E14518" s="551">
        <v>128554</v>
      </c>
      <c r="F14518" s="125"/>
      <c r="G14518" s="125">
        <f t="shared" si="233"/>
        <v>-128554</v>
      </c>
      <c r="H14518" s="704" t="s">
        <v>9393</v>
      </c>
    </row>
    <row r="14519" spans="1:8" s="681" customFormat="1" ht="24" customHeight="1" x14ac:dyDescent="0.25">
      <c r="A14519" s="733">
        <v>45005</v>
      </c>
      <c r="B14519" s="62" t="s">
        <v>8655</v>
      </c>
      <c r="C14519" s="550" t="s">
        <v>8392</v>
      </c>
      <c r="D14519" s="739" t="s">
        <v>9507</v>
      </c>
      <c r="E14519" s="551">
        <v>371446</v>
      </c>
      <c r="F14519" s="125"/>
      <c r="G14519" s="125">
        <f t="shared" si="233"/>
        <v>-371446</v>
      </c>
      <c r="H14519" s="704" t="s">
        <v>9393</v>
      </c>
    </row>
    <row r="14520" spans="1:8" ht="15" customHeight="1" x14ac:dyDescent="0.2">
      <c r="A14520" s="733">
        <v>45005</v>
      </c>
      <c r="B14520" s="62" t="s">
        <v>8041</v>
      </c>
      <c r="C14520" s="40" t="s">
        <v>391</v>
      </c>
      <c r="D14520" s="107" t="s">
        <v>9508</v>
      </c>
      <c r="E14520" s="57">
        <v>6160</v>
      </c>
      <c r="F14520" s="125"/>
      <c r="G14520" s="125">
        <f t="shared" si="233"/>
        <v>-6160</v>
      </c>
      <c r="H14520" s="704" t="s">
        <v>9393</v>
      </c>
    </row>
    <row r="14521" spans="1:8" ht="15" customHeight="1" x14ac:dyDescent="0.2">
      <c r="A14521" s="733">
        <v>45005</v>
      </c>
      <c r="B14521" s="62" t="s">
        <v>8655</v>
      </c>
      <c r="C14521" s="40" t="s">
        <v>5740</v>
      </c>
      <c r="D14521" s="107" t="s">
        <v>9509</v>
      </c>
      <c r="E14521" s="57">
        <v>700</v>
      </c>
      <c r="F14521" s="125"/>
      <c r="G14521" s="125">
        <f t="shared" si="233"/>
        <v>-700</v>
      </c>
      <c r="H14521" s="704" t="s">
        <v>9393</v>
      </c>
    </row>
    <row r="14522" spans="1:8" ht="15" customHeight="1" x14ac:dyDescent="0.2">
      <c r="A14522" s="733">
        <v>45005</v>
      </c>
      <c r="B14522" s="62" t="s">
        <v>3945</v>
      </c>
      <c r="C14522" s="40" t="s">
        <v>285</v>
      </c>
      <c r="D14522" s="107" t="s">
        <v>9510</v>
      </c>
      <c r="E14522" s="57">
        <v>1500</v>
      </c>
      <c r="F14522" s="125"/>
      <c r="G14522" s="125">
        <f t="shared" si="233"/>
        <v>-1500</v>
      </c>
      <c r="H14522" s="704" t="s">
        <v>9393</v>
      </c>
    </row>
    <row r="14523" spans="1:8" ht="15" customHeight="1" x14ac:dyDescent="0.2">
      <c r="A14523" s="733">
        <v>45005</v>
      </c>
      <c r="B14523" s="62" t="s">
        <v>9354</v>
      </c>
      <c r="C14523" s="40" t="s">
        <v>391</v>
      </c>
      <c r="D14523" s="107" t="s">
        <v>9511</v>
      </c>
      <c r="E14523" s="57">
        <v>1000</v>
      </c>
      <c r="F14523" s="125"/>
      <c r="G14523" s="125">
        <f t="shared" si="233"/>
        <v>-1000</v>
      </c>
      <c r="H14523" s="704" t="s">
        <v>9393</v>
      </c>
    </row>
    <row r="14524" spans="1:8" ht="15" customHeight="1" x14ac:dyDescent="0.2">
      <c r="A14524" s="733">
        <v>45005</v>
      </c>
      <c r="B14524" s="62" t="s">
        <v>9354</v>
      </c>
      <c r="C14524" s="40" t="s">
        <v>391</v>
      </c>
      <c r="D14524" s="107" t="s">
        <v>9512</v>
      </c>
      <c r="E14524" s="57">
        <v>900</v>
      </c>
      <c r="F14524" s="125"/>
      <c r="G14524" s="125">
        <f t="shared" si="233"/>
        <v>-900</v>
      </c>
      <c r="H14524" s="704" t="s">
        <v>9393</v>
      </c>
    </row>
    <row r="14525" spans="1:8" ht="15" customHeight="1" x14ac:dyDescent="0.2">
      <c r="A14525" s="733">
        <v>45005</v>
      </c>
      <c r="B14525" s="62" t="s">
        <v>16</v>
      </c>
      <c r="C14525" s="40" t="s">
        <v>5409</v>
      </c>
      <c r="D14525" s="107" t="s">
        <v>9538</v>
      </c>
      <c r="E14525" s="57">
        <v>5000</v>
      </c>
      <c r="F14525" s="125"/>
      <c r="G14525" s="125">
        <f t="shared" si="233"/>
        <v>-5000</v>
      </c>
      <c r="H14525" s="704" t="s">
        <v>9393</v>
      </c>
    </row>
    <row r="14526" spans="1:8" ht="15" customHeight="1" x14ac:dyDescent="0.2">
      <c r="A14526" s="733">
        <v>45005</v>
      </c>
      <c r="B14526" s="62" t="s">
        <v>9505</v>
      </c>
      <c r="C14526" s="40" t="s">
        <v>9634</v>
      </c>
      <c r="D14526" s="107" t="s">
        <v>9635</v>
      </c>
      <c r="E14526" s="57">
        <v>100000</v>
      </c>
      <c r="F14526" s="125"/>
      <c r="G14526" s="125">
        <f t="shared" si="233"/>
        <v>-100000</v>
      </c>
      <c r="H14526" s="704" t="s">
        <v>9393</v>
      </c>
    </row>
    <row r="14527" spans="1:8" ht="15" customHeight="1" x14ac:dyDescent="0.2">
      <c r="A14527" s="733">
        <v>45006</v>
      </c>
      <c r="B14527" s="62" t="s">
        <v>16</v>
      </c>
      <c r="C14527" s="40" t="s">
        <v>3842</v>
      </c>
      <c r="D14527" s="107" t="s">
        <v>1156</v>
      </c>
      <c r="E14527" s="57">
        <v>3500</v>
      </c>
      <c r="F14527" s="125"/>
      <c r="G14527" s="125">
        <f t="shared" si="233"/>
        <v>-3500</v>
      </c>
      <c r="H14527" s="704" t="s">
        <v>9393</v>
      </c>
    </row>
    <row r="14528" spans="1:8" ht="15" customHeight="1" x14ac:dyDescent="0.2">
      <c r="A14528" s="733">
        <v>45006</v>
      </c>
      <c r="B14528" s="62" t="s">
        <v>9513</v>
      </c>
      <c r="C14528" s="40" t="s">
        <v>3144</v>
      </c>
      <c r="D14528" s="107" t="s">
        <v>9514</v>
      </c>
      <c r="E14528" s="57">
        <v>45500</v>
      </c>
      <c r="F14528" s="125"/>
      <c r="G14528" s="125">
        <f t="shared" si="233"/>
        <v>-45500</v>
      </c>
      <c r="H14528" s="704" t="s">
        <v>9393</v>
      </c>
    </row>
    <row r="14529" spans="1:8" ht="15" customHeight="1" x14ac:dyDescent="0.2">
      <c r="A14529" s="733">
        <v>45006</v>
      </c>
      <c r="B14529" s="62" t="s">
        <v>9513</v>
      </c>
      <c r="C14529" s="40" t="s">
        <v>3144</v>
      </c>
      <c r="D14529" s="107" t="s">
        <v>9514</v>
      </c>
      <c r="E14529" s="57">
        <v>42500</v>
      </c>
      <c r="F14529" s="125"/>
      <c r="G14529" s="125">
        <f t="shared" si="233"/>
        <v>-42500</v>
      </c>
      <c r="H14529" s="704" t="s">
        <v>9393</v>
      </c>
    </row>
    <row r="14530" spans="1:8" ht="15" customHeight="1" x14ac:dyDescent="0.2">
      <c r="A14530" s="733">
        <v>45006</v>
      </c>
      <c r="B14530" s="62" t="s">
        <v>9513</v>
      </c>
      <c r="C14530" s="40" t="s">
        <v>9458</v>
      </c>
      <c r="D14530" s="107" t="s">
        <v>9515</v>
      </c>
      <c r="E14530" s="57">
        <v>40000</v>
      </c>
      <c r="F14530" s="125"/>
      <c r="G14530" s="125">
        <f t="shared" si="233"/>
        <v>-40000</v>
      </c>
      <c r="H14530" s="704" t="s">
        <v>9393</v>
      </c>
    </row>
    <row r="14531" spans="1:8" ht="15" customHeight="1" x14ac:dyDescent="0.2">
      <c r="A14531" s="733">
        <v>45006</v>
      </c>
      <c r="B14531" s="62" t="s">
        <v>9505</v>
      </c>
      <c r="C14531" s="40" t="s">
        <v>3144</v>
      </c>
      <c r="D14531" s="107" t="s">
        <v>9517</v>
      </c>
      <c r="E14531" s="57">
        <v>57950</v>
      </c>
      <c r="F14531" s="125"/>
      <c r="G14531" s="125">
        <f t="shared" si="233"/>
        <v>-57950</v>
      </c>
      <c r="H14531" s="704" t="s">
        <v>9393</v>
      </c>
    </row>
    <row r="14532" spans="1:8" ht="15" customHeight="1" x14ac:dyDescent="0.2">
      <c r="A14532" s="733">
        <v>45006</v>
      </c>
      <c r="B14532" s="62" t="s">
        <v>9505</v>
      </c>
      <c r="C14532" s="40" t="s">
        <v>3144</v>
      </c>
      <c r="D14532" s="107" t="s">
        <v>9518</v>
      </c>
      <c r="E14532" s="57">
        <v>16440</v>
      </c>
      <c r="F14532" s="125"/>
      <c r="G14532" s="125">
        <f t="shared" si="233"/>
        <v>-16440</v>
      </c>
      <c r="H14532" s="704" t="s">
        <v>9393</v>
      </c>
    </row>
    <row r="14533" spans="1:8" ht="15" customHeight="1" x14ac:dyDescent="0.2">
      <c r="A14533" s="733">
        <v>45006</v>
      </c>
      <c r="B14533" s="62" t="s">
        <v>2932</v>
      </c>
      <c r="C14533" s="40" t="s">
        <v>3144</v>
      </c>
      <c r="D14533" s="107" t="s">
        <v>9519</v>
      </c>
      <c r="E14533" s="57">
        <v>2000</v>
      </c>
      <c r="F14533" s="125"/>
      <c r="G14533" s="125">
        <f t="shared" si="233"/>
        <v>-2000</v>
      </c>
      <c r="H14533" s="704" t="s">
        <v>9393</v>
      </c>
    </row>
    <row r="14534" spans="1:8" ht="15" customHeight="1" x14ac:dyDescent="0.2">
      <c r="A14534" s="733">
        <v>45006</v>
      </c>
      <c r="B14534" s="62" t="s">
        <v>16</v>
      </c>
      <c r="C14534" s="40" t="s">
        <v>3842</v>
      </c>
      <c r="D14534" s="107" t="s">
        <v>1156</v>
      </c>
      <c r="E14534" s="57">
        <v>4000</v>
      </c>
      <c r="F14534" s="125"/>
      <c r="G14534" s="125">
        <f t="shared" si="233"/>
        <v>-4000</v>
      </c>
      <c r="H14534" s="704" t="s">
        <v>9393</v>
      </c>
    </row>
    <row r="14535" spans="1:8" ht="15" customHeight="1" x14ac:dyDescent="0.2">
      <c r="A14535" s="733">
        <v>45006</v>
      </c>
      <c r="B14535" s="62" t="s">
        <v>9513</v>
      </c>
      <c r="C14535" s="40" t="s">
        <v>3144</v>
      </c>
      <c r="D14535" s="107" t="s">
        <v>9520</v>
      </c>
      <c r="E14535" s="57">
        <v>136000</v>
      </c>
      <c r="F14535" s="125"/>
      <c r="G14535" s="125">
        <f t="shared" si="233"/>
        <v>-136000</v>
      </c>
      <c r="H14535" s="704" t="s">
        <v>9393</v>
      </c>
    </row>
    <row r="14536" spans="1:8" ht="15" customHeight="1" x14ac:dyDescent="0.2">
      <c r="A14536" s="733">
        <v>45007</v>
      </c>
      <c r="B14536" s="62" t="s">
        <v>9513</v>
      </c>
      <c r="C14536" s="40" t="s">
        <v>3144</v>
      </c>
      <c r="D14536" s="107" t="s">
        <v>9521</v>
      </c>
      <c r="E14536" s="57">
        <v>42000</v>
      </c>
      <c r="F14536" s="125"/>
      <c r="G14536" s="125">
        <f t="shared" si="233"/>
        <v>-42000</v>
      </c>
      <c r="H14536" s="704" t="s">
        <v>9393</v>
      </c>
    </row>
    <row r="14537" spans="1:8" ht="15" customHeight="1" x14ac:dyDescent="0.2">
      <c r="A14537" s="733">
        <v>45007</v>
      </c>
      <c r="B14537" s="62" t="s">
        <v>9505</v>
      </c>
      <c r="C14537" s="40" t="s">
        <v>5740</v>
      </c>
      <c r="D14537" s="107" t="s">
        <v>9522</v>
      </c>
      <c r="E14537" s="57">
        <v>300</v>
      </c>
      <c r="F14537" s="125"/>
      <c r="G14537" s="125">
        <f t="shared" si="233"/>
        <v>-300</v>
      </c>
      <c r="H14537" s="704" t="s">
        <v>9393</v>
      </c>
    </row>
    <row r="14538" spans="1:8" ht="15" customHeight="1" x14ac:dyDescent="0.2">
      <c r="A14538" s="733">
        <v>45007</v>
      </c>
      <c r="B14538" s="62" t="s">
        <v>9505</v>
      </c>
      <c r="C14538" s="40" t="s">
        <v>3144</v>
      </c>
      <c r="D14538" s="107" t="s">
        <v>9636</v>
      </c>
      <c r="E14538" s="57">
        <v>1000</v>
      </c>
      <c r="F14538" s="125"/>
      <c r="G14538" s="125">
        <f t="shared" si="233"/>
        <v>-1000</v>
      </c>
      <c r="H14538" s="704" t="s">
        <v>9393</v>
      </c>
    </row>
    <row r="14539" spans="1:8" ht="15" customHeight="1" x14ac:dyDescent="0.2">
      <c r="A14539" s="733">
        <v>45007</v>
      </c>
      <c r="B14539" s="62" t="s">
        <v>8041</v>
      </c>
      <c r="C14539" s="40" t="s">
        <v>8028</v>
      </c>
      <c r="D14539" s="107" t="s">
        <v>9524</v>
      </c>
      <c r="E14539" s="57">
        <v>100000</v>
      </c>
      <c r="F14539" s="125"/>
      <c r="G14539" s="125">
        <f t="shared" si="233"/>
        <v>-100000</v>
      </c>
      <c r="H14539" s="704" t="s">
        <v>9393</v>
      </c>
    </row>
    <row r="14540" spans="1:8" ht="15" customHeight="1" x14ac:dyDescent="0.2">
      <c r="A14540" s="733">
        <v>45007</v>
      </c>
      <c r="B14540" s="62" t="s">
        <v>9354</v>
      </c>
      <c r="C14540" s="40" t="s">
        <v>285</v>
      </c>
      <c r="D14540" s="107" t="s">
        <v>8332</v>
      </c>
      <c r="E14540" s="57">
        <v>1500</v>
      </c>
      <c r="F14540" s="125"/>
      <c r="G14540" s="125">
        <f t="shared" si="233"/>
        <v>-1500</v>
      </c>
      <c r="H14540" s="704" t="s">
        <v>9393</v>
      </c>
    </row>
    <row r="14541" spans="1:8" ht="15" customHeight="1" x14ac:dyDescent="0.2">
      <c r="A14541" s="733">
        <v>45007</v>
      </c>
      <c r="B14541" s="62" t="s">
        <v>9505</v>
      </c>
      <c r="C14541" s="40" t="s">
        <v>285</v>
      </c>
      <c r="D14541" s="107" t="s">
        <v>8332</v>
      </c>
      <c r="E14541" s="57">
        <v>1200</v>
      </c>
      <c r="F14541" s="125"/>
      <c r="G14541" s="125">
        <f t="shared" si="233"/>
        <v>-1200</v>
      </c>
      <c r="H14541" s="704" t="s">
        <v>9393</v>
      </c>
    </row>
    <row r="14542" spans="1:8" ht="15" customHeight="1" x14ac:dyDescent="0.2">
      <c r="A14542" s="733">
        <v>45007</v>
      </c>
      <c r="B14542" s="62" t="s">
        <v>9505</v>
      </c>
      <c r="C14542" s="40" t="s">
        <v>6782</v>
      </c>
      <c r="D14542" s="107" t="s">
        <v>9523</v>
      </c>
      <c r="E14542" s="57">
        <v>100000</v>
      </c>
      <c r="F14542" s="125"/>
      <c r="G14542" s="125">
        <f t="shared" si="233"/>
        <v>-100000</v>
      </c>
      <c r="H14542" s="704" t="s">
        <v>9393</v>
      </c>
    </row>
    <row r="14543" spans="1:8" ht="15" customHeight="1" x14ac:dyDescent="0.2">
      <c r="A14543" s="733">
        <v>45007</v>
      </c>
      <c r="B14543" s="62" t="s">
        <v>9505</v>
      </c>
      <c r="C14543" s="40" t="s">
        <v>3144</v>
      </c>
      <c r="D14543" s="107" t="s">
        <v>9525</v>
      </c>
      <c r="E14543" s="57">
        <v>6000</v>
      </c>
      <c r="F14543" s="125"/>
      <c r="G14543" s="125">
        <f t="shared" si="233"/>
        <v>-6000</v>
      </c>
      <c r="H14543" s="704" t="s">
        <v>9393</v>
      </c>
    </row>
    <row r="14544" spans="1:8" ht="15" customHeight="1" x14ac:dyDescent="0.2">
      <c r="A14544" s="733">
        <v>45007</v>
      </c>
      <c r="B14544" s="62" t="s">
        <v>37</v>
      </c>
      <c r="C14544" s="40" t="s">
        <v>2502</v>
      </c>
      <c r="D14544" s="107" t="s">
        <v>9526</v>
      </c>
      <c r="E14544" s="57">
        <v>31050</v>
      </c>
      <c r="F14544" s="125"/>
      <c r="G14544" s="125">
        <f t="shared" si="233"/>
        <v>-31050</v>
      </c>
      <c r="H14544" s="704" t="s">
        <v>9393</v>
      </c>
    </row>
    <row r="14545" spans="1:8" ht="15" customHeight="1" x14ac:dyDescent="0.2">
      <c r="A14545" s="733">
        <v>45007</v>
      </c>
      <c r="B14545" s="62" t="s">
        <v>9407</v>
      </c>
      <c r="C14545" s="40" t="s">
        <v>3144</v>
      </c>
      <c r="D14545" s="107" t="s">
        <v>5135</v>
      </c>
      <c r="E14545" s="57">
        <v>103998</v>
      </c>
      <c r="F14545" s="125"/>
      <c r="G14545" s="125">
        <f t="shared" si="233"/>
        <v>-103998</v>
      </c>
      <c r="H14545" s="704" t="s">
        <v>9393</v>
      </c>
    </row>
    <row r="14546" spans="1:8" ht="15" customHeight="1" x14ac:dyDescent="0.2">
      <c r="A14546" s="733">
        <v>45007</v>
      </c>
      <c r="B14546" s="62" t="s">
        <v>9407</v>
      </c>
      <c r="C14546" s="40" t="s">
        <v>9472</v>
      </c>
      <c r="D14546" s="107" t="s">
        <v>9527</v>
      </c>
      <c r="E14546" s="57">
        <v>10000</v>
      </c>
      <c r="F14546" s="125"/>
      <c r="G14546" s="125">
        <f t="shared" si="233"/>
        <v>-10000</v>
      </c>
      <c r="H14546" s="704" t="s">
        <v>9393</v>
      </c>
    </row>
    <row r="14547" spans="1:8" ht="15" customHeight="1" x14ac:dyDescent="0.2">
      <c r="A14547" s="733">
        <v>45007</v>
      </c>
      <c r="B14547" s="62" t="s">
        <v>9354</v>
      </c>
      <c r="C14547" s="40" t="s">
        <v>285</v>
      </c>
      <c r="D14547" s="107" t="s">
        <v>9530</v>
      </c>
      <c r="E14547" s="57">
        <v>5000</v>
      </c>
      <c r="F14547" s="125"/>
      <c r="G14547" s="125">
        <f t="shared" si="233"/>
        <v>-5000</v>
      </c>
      <c r="H14547" s="704" t="s">
        <v>9393</v>
      </c>
    </row>
    <row r="14548" spans="1:8" ht="15" customHeight="1" x14ac:dyDescent="0.2">
      <c r="A14548" s="733">
        <v>45007</v>
      </c>
      <c r="B14548" s="62" t="s">
        <v>6506</v>
      </c>
      <c r="C14548" s="40" t="s">
        <v>391</v>
      </c>
      <c r="D14548" s="107" t="s">
        <v>9528</v>
      </c>
      <c r="E14548" s="57">
        <v>5000</v>
      </c>
      <c r="F14548" s="125"/>
      <c r="G14548" s="125">
        <f t="shared" si="233"/>
        <v>-5000</v>
      </c>
      <c r="H14548" s="704" t="s">
        <v>9393</v>
      </c>
    </row>
    <row r="14549" spans="1:8" ht="15" customHeight="1" x14ac:dyDescent="0.2">
      <c r="A14549" s="733">
        <v>45008</v>
      </c>
      <c r="B14549" s="62" t="s">
        <v>25</v>
      </c>
      <c r="C14549" s="40" t="s">
        <v>8148</v>
      </c>
      <c r="D14549" s="107" t="s">
        <v>9529</v>
      </c>
      <c r="E14549" s="57">
        <v>49804</v>
      </c>
      <c r="F14549" s="125"/>
      <c r="G14549" s="125">
        <f t="shared" si="233"/>
        <v>-49804</v>
      </c>
      <c r="H14549" s="704" t="s">
        <v>9393</v>
      </c>
    </row>
    <row r="14550" spans="1:8" ht="15" customHeight="1" x14ac:dyDescent="0.2">
      <c r="A14550" s="733">
        <v>45008</v>
      </c>
      <c r="B14550" s="62" t="s">
        <v>16</v>
      </c>
      <c r="C14550" s="40" t="s">
        <v>8148</v>
      </c>
      <c r="D14550" s="107" t="s">
        <v>9529</v>
      </c>
      <c r="E14550" s="57">
        <v>15613</v>
      </c>
      <c r="F14550" s="125"/>
      <c r="G14550" s="125">
        <f t="shared" si="233"/>
        <v>-15613</v>
      </c>
      <c r="H14550" s="704" t="s">
        <v>9393</v>
      </c>
    </row>
    <row r="14551" spans="1:8" ht="15" customHeight="1" x14ac:dyDescent="0.2">
      <c r="A14551" s="733">
        <v>45008</v>
      </c>
      <c r="B14551" s="62" t="s">
        <v>25</v>
      </c>
      <c r="C14551" s="40" t="s">
        <v>8148</v>
      </c>
      <c r="D14551" s="107" t="s">
        <v>9580</v>
      </c>
      <c r="E14551" s="57">
        <v>500</v>
      </c>
      <c r="F14551" s="125"/>
      <c r="G14551" s="125">
        <f t="shared" si="233"/>
        <v>-500</v>
      </c>
      <c r="H14551" s="704" t="s">
        <v>9393</v>
      </c>
    </row>
    <row r="14552" spans="1:8" ht="15" customHeight="1" x14ac:dyDescent="0.2">
      <c r="A14552" s="733">
        <v>45008</v>
      </c>
      <c r="B14552" s="62" t="s">
        <v>9354</v>
      </c>
      <c r="C14552" s="40" t="s">
        <v>777</v>
      </c>
      <c r="D14552" s="107" t="s">
        <v>9531</v>
      </c>
      <c r="E14552" s="57">
        <v>11000</v>
      </c>
      <c r="F14552" s="125"/>
      <c r="G14552" s="125">
        <f t="shared" si="233"/>
        <v>-11000</v>
      </c>
      <c r="H14552" s="704" t="s">
        <v>9393</v>
      </c>
    </row>
    <row r="14553" spans="1:8" ht="15" customHeight="1" x14ac:dyDescent="0.2">
      <c r="A14553" s="733">
        <v>45008</v>
      </c>
      <c r="B14553" s="62" t="s">
        <v>9354</v>
      </c>
      <c r="C14553" s="40" t="s">
        <v>5740</v>
      </c>
      <c r="D14553" s="107" t="s">
        <v>9532</v>
      </c>
      <c r="E14553" s="57">
        <v>2500</v>
      </c>
      <c r="F14553" s="125"/>
      <c r="G14553" s="125">
        <f t="shared" si="233"/>
        <v>-2500</v>
      </c>
      <c r="H14553" s="704" t="s">
        <v>9393</v>
      </c>
    </row>
    <row r="14554" spans="1:8" ht="15" customHeight="1" x14ac:dyDescent="0.2">
      <c r="A14554" s="733">
        <v>45008</v>
      </c>
      <c r="B14554" s="62" t="s">
        <v>9505</v>
      </c>
      <c r="C14554" s="40" t="s">
        <v>3144</v>
      </c>
      <c r="D14554" s="107" t="s">
        <v>9533</v>
      </c>
      <c r="E14554" s="57">
        <v>5800</v>
      </c>
      <c r="F14554" s="125"/>
      <c r="G14554" s="125">
        <f t="shared" si="233"/>
        <v>-5800</v>
      </c>
      <c r="H14554" s="704" t="s">
        <v>9393</v>
      </c>
    </row>
    <row r="14555" spans="1:8" ht="15" customHeight="1" x14ac:dyDescent="0.2">
      <c r="A14555" s="733">
        <v>45008</v>
      </c>
      <c r="B14555" s="62" t="s">
        <v>9505</v>
      </c>
      <c r="C14555" s="40" t="s">
        <v>3144</v>
      </c>
      <c r="D14555" s="107" t="s">
        <v>9534</v>
      </c>
      <c r="E14555" s="57">
        <v>9000</v>
      </c>
      <c r="F14555" s="125"/>
      <c r="G14555" s="125">
        <f t="shared" si="233"/>
        <v>-9000</v>
      </c>
      <c r="H14555" s="704" t="s">
        <v>9393</v>
      </c>
    </row>
    <row r="14556" spans="1:8" ht="15" customHeight="1" x14ac:dyDescent="0.2">
      <c r="A14556" s="733">
        <v>45008</v>
      </c>
      <c r="B14556" s="62" t="s">
        <v>16</v>
      </c>
      <c r="C14556" s="40" t="s">
        <v>5409</v>
      </c>
      <c r="D14556" s="107" t="s">
        <v>9535</v>
      </c>
      <c r="E14556" s="57">
        <v>8000</v>
      </c>
      <c r="F14556" s="125"/>
      <c r="G14556" s="125">
        <f t="shared" si="233"/>
        <v>-8000</v>
      </c>
      <c r="H14556" s="704" t="s">
        <v>9393</v>
      </c>
    </row>
    <row r="14557" spans="1:8" ht="15" customHeight="1" x14ac:dyDescent="0.2">
      <c r="A14557" s="733">
        <v>45008</v>
      </c>
      <c r="B14557" s="62" t="s">
        <v>9407</v>
      </c>
      <c r="C14557" s="40" t="s">
        <v>3144</v>
      </c>
      <c r="D14557" s="107" t="s">
        <v>4449</v>
      </c>
      <c r="E14557" s="57">
        <v>47730</v>
      </c>
      <c r="F14557" s="125"/>
      <c r="G14557" s="125">
        <f t="shared" si="233"/>
        <v>-47730</v>
      </c>
      <c r="H14557" s="704" t="s">
        <v>9393</v>
      </c>
    </row>
    <row r="14558" spans="1:8" ht="15" customHeight="1" x14ac:dyDescent="0.2">
      <c r="A14558" s="733">
        <v>45012</v>
      </c>
      <c r="B14558" s="173" t="s">
        <v>9505</v>
      </c>
      <c r="C14558" s="121" t="s">
        <v>9542</v>
      </c>
      <c r="D14558" s="811" t="s">
        <v>9543</v>
      </c>
      <c r="E14558" s="122">
        <v>200000</v>
      </c>
      <c r="F14558" s="235"/>
      <c r="G14558" s="235">
        <f t="shared" si="233"/>
        <v>-200000</v>
      </c>
      <c r="H14558" s="708" t="s">
        <v>9393</v>
      </c>
    </row>
    <row r="14559" spans="1:8" ht="15" customHeight="1" x14ac:dyDescent="0.2">
      <c r="A14559" s="733">
        <v>45012</v>
      </c>
      <c r="B14559" s="62" t="s">
        <v>8874</v>
      </c>
      <c r="C14559" s="40" t="s">
        <v>3144</v>
      </c>
      <c r="D14559" s="107" t="s">
        <v>9544</v>
      </c>
      <c r="E14559" s="57">
        <v>14975</v>
      </c>
      <c r="F14559" s="125"/>
      <c r="G14559" s="125">
        <f t="shared" si="233"/>
        <v>-14975</v>
      </c>
      <c r="H14559" s="704" t="s">
        <v>9393</v>
      </c>
    </row>
    <row r="14560" spans="1:8" ht="15" customHeight="1" x14ac:dyDescent="0.2">
      <c r="A14560" s="733">
        <v>45012</v>
      </c>
      <c r="B14560" s="62" t="s">
        <v>8874</v>
      </c>
      <c r="C14560" s="40" t="s">
        <v>3144</v>
      </c>
      <c r="D14560" s="107" t="s">
        <v>9545</v>
      </c>
      <c r="E14560" s="57">
        <v>37000</v>
      </c>
      <c r="F14560" s="125"/>
      <c r="G14560" s="125">
        <f t="shared" si="233"/>
        <v>-37000</v>
      </c>
      <c r="H14560" s="704" t="s">
        <v>9393</v>
      </c>
    </row>
    <row r="14561" spans="1:8" ht="15" customHeight="1" x14ac:dyDescent="0.2">
      <c r="A14561" s="733">
        <v>45012</v>
      </c>
      <c r="B14561" s="62" t="s">
        <v>8866</v>
      </c>
      <c r="C14561" s="40" t="s">
        <v>3144</v>
      </c>
      <c r="D14561" s="107" t="s">
        <v>9546</v>
      </c>
      <c r="E14561" s="57">
        <v>880</v>
      </c>
      <c r="F14561" s="125"/>
      <c r="G14561" s="125">
        <f t="shared" si="233"/>
        <v>-880</v>
      </c>
      <c r="H14561" s="704" t="s">
        <v>9393</v>
      </c>
    </row>
    <row r="14562" spans="1:8" ht="15" customHeight="1" x14ac:dyDescent="0.2">
      <c r="A14562" s="733">
        <v>45012</v>
      </c>
      <c r="B14562" s="62" t="s">
        <v>9505</v>
      </c>
      <c r="C14562" s="40" t="s">
        <v>9547</v>
      </c>
      <c r="D14562" s="107" t="s">
        <v>9523</v>
      </c>
      <c r="E14562" s="57">
        <v>5000</v>
      </c>
      <c r="F14562" s="125"/>
      <c r="G14562" s="125">
        <f t="shared" si="233"/>
        <v>-5000</v>
      </c>
      <c r="H14562" s="704" t="s">
        <v>9393</v>
      </c>
    </row>
    <row r="14563" spans="1:8" ht="15" customHeight="1" x14ac:dyDescent="0.2">
      <c r="A14563" s="733">
        <v>45012</v>
      </c>
      <c r="B14563" s="62" t="s">
        <v>16</v>
      </c>
      <c r="C14563" s="40" t="s">
        <v>391</v>
      </c>
      <c r="D14563" s="107" t="s">
        <v>9548</v>
      </c>
      <c r="E14563" s="57">
        <v>760</v>
      </c>
      <c r="F14563" s="125"/>
      <c r="G14563" s="125">
        <f t="shared" si="233"/>
        <v>-760</v>
      </c>
      <c r="H14563" s="704" t="s">
        <v>9393</v>
      </c>
    </row>
    <row r="14564" spans="1:8" ht="15" customHeight="1" x14ac:dyDescent="0.2">
      <c r="A14564" s="733">
        <v>45012</v>
      </c>
      <c r="B14564" s="62" t="s">
        <v>3945</v>
      </c>
      <c r="C14564" s="40" t="s">
        <v>3144</v>
      </c>
      <c r="D14564" s="107" t="s">
        <v>9550</v>
      </c>
      <c r="E14564" s="57">
        <v>72000</v>
      </c>
      <c r="F14564" s="125"/>
      <c r="G14564" s="125">
        <f t="shared" si="233"/>
        <v>-72000</v>
      </c>
      <c r="H14564" s="704" t="s">
        <v>9393</v>
      </c>
    </row>
    <row r="14565" spans="1:8" ht="15" x14ac:dyDescent="0.2">
      <c r="A14565" s="733">
        <v>45012</v>
      </c>
      <c r="B14565" s="62" t="s">
        <v>9505</v>
      </c>
      <c r="C14565" s="40" t="s">
        <v>9549</v>
      </c>
      <c r="D14565" s="107" t="s">
        <v>9551</v>
      </c>
      <c r="E14565" s="57">
        <v>78000</v>
      </c>
      <c r="F14565" s="125"/>
      <c r="G14565" s="125">
        <f t="shared" si="233"/>
        <v>-78000</v>
      </c>
      <c r="H14565" s="704" t="s">
        <v>9393</v>
      </c>
    </row>
    <row r="14566" spans="1:8" ht="15" x14ac:dyDescent="0.2">
      <c r="A14566" s="733">
        <v>45012</v>
      </c>
      <c r="B14566" s="62" t="s">
        <v>3945</v>
      </c>
      <c r="C14566" s="40" t="s">
        <v>285</v>
      </c>
      <c r="D14566" s="107" t="s">
        <v>9553</v>
      </c>
      <c r="E14566" s="57">
        <v>1000</v>
      </c>
      <c r="F14566" s="125"/>
      <c r="G14566" s="125">
        <f t="shared" si="233"/>
        <v>-1000</v>
      </c>
      <c r="H14566" s="704" t="s">
        <v>9393</v>
      </c>
    </row>
    <row r="14567" spans="1:8" ht="15" x14ac:dyDescent="0.2">
      <c r="A14567" s="733">
        <v>45012</v>
      </c>
      <c r="B14567" s="62" t="s">
        <v>3945</v>
      </c>
      <c r="C14567" s="40" t="s">
        <v>5740</v>
      </c>
      <c r="D14567" s="107" t="s">
        <v>369</v>
      </c>
      <c r="E14567" s="57">
        <v>500</v>
      </c>
      <c r="F14567" s="125"/>
      <c r="G14567" s="125">
        <f t="shared" si="233"/>
        <v>-500</v>
      </c>
      <c r="H14567" s="704" t="s">
        <v>9393</v>
      </c>
    </row>
    <row r="14568" spans="1:8" ht="15" x14ac:dyDescent="0.2">
      <c r="A14568" s="733">
        <v>45012</v>
      </c>
      <c r="B14568" s="62" t="s">
        <v>9400</v>
      </c>
      <c r="C14568" s="40" t="s">
        <v>391</v>
      </c>
      <c r="D14568" s="107" t="s">
        <v>9552</v>
      </c>
      <c r="E14568" s="57">
        <v>1280</v>
      </c>
      <c r="F14568" s="125"/>
      <c r="G14568" s="125">
        <f t="shared" si="233"/>
        <v>-1280</v>
      </c>
      <c r="H14568" s="704" t="s">
        <v>9393</v>
      </c>
    </row>
    <row r="14569" spans="1:8" ht="15" x14ac:dyDescent="0.2">
      <c r="A14569" s="733">
        <v>45012</v>
      </c>
      <c r="B14569" s="62" t="s">
        <v>9462</v>
      </c>
      <c r="C14569" s="40" t="s">
        <v>391</v>
      </c>
      <c r="D14569" s="107" t="s">
        <v>9418</v>
      </c>
      <c r="E14569" s="57">
        <v>1900</v>
      </c>
      <c r="F14569" s="125"/>
      <c r="G14569" s="125">
        <f t="shared" si="233"/>
        <v>-1900</v>
      </c>
      <c r="H14569" s="704" t="s">
        <v>9393</v>
      </c>
    </row>
    <row r="14570" spans="1:8" ht="15" x14ac:dyDescent="0.2">
      <c r="A14570" s="733">
        <v>45012</v>
      </c>
      <c r="B14570" s="62" t="s">
        <v>3945</v>
      </c>
      <c r="C14570" s="40" t="s">
        <v>7269</v>
      </c>
      <c r="D14570" s="107" t="s">
        <v>2710</v>
      </c>
      <c r="E14570" s="57">
        <v>30000</v>
      </c>
      <c r="F14570" s="125"/>
      <c r="G14570" s="125">
        <f t="shared" si="233"/>
        <v>-30000</v>
      </c>
      <c r="H14570" s="704" t="s">
        <v>9393</v>
      </c>
    </row>
    <row r="14571" spans="1:8" ht="15" x14ac:dyDescent="0.2">
      <c r="A14571" s="733">
        <v>45013</v>
      </c>
      <c r="B14571" s="62" t="s">
        <v>8874</v>
      </c>
      <c r="C14571" s="40" t="s">
        <v>3144</v>
      </c>
      <c r="D14571" s="107" t="s">
        <v>9554</v>
      </c>
      <c r="E14571" s="57">
        <v>8290</v>
      </c>
      <c r="F14571" s="125"/>
      <c r="G14571" s="125">
        <f t="shared" si="233"/>
        <v>-8290</v>
      </c>
      <c r="H14571" s="704" t="s">
        <v>9393</v>
      </c>
    </row>
    <row r="14572" spans="1:8" ht="15" x14ac:dyDescent="0.2">
      <c r="A14572" s="733">
        <v>45013</v>
      </c>
      <c r="B14572" s="62" t="s">
        <v>8874</v>
      </c>
      <c r="C14572" s="40" t="s">
        <v>3144</v>
      </c>
      <c r="D14572" s="107" t="s">
        <v>9555</v>
      </c>
      <c r="E14572" s="57">
        <v>7940</v>
      </c>
      <c r="F14572" s="125"/>
      <c r="G14572" s="125">
        <f t="shared" si="233"/>
        <v>-7940</v>
      </c>
      <c r="H14572" s="704" t="s">
        <v>9393</v>
      </c>
    </row>
    <row r="14573" spans="1:8" ht="15" x14ac:dyDescent="0.2">
      <c r="A14573" s="733">
        <v>45013</v>
      </c>
      <c r="B14573" s="62" t="s">
        <v>8874</v>
      </c>
      <c r="C14573" s="40" t="s">
        <v>3144</v>
      </c>
      <c r="D14573" s="107" t="s">
        <v>9554</v>
      </c>
      <c r="E14573" s="57">
        <v>540</v>
      </c>
      <c r="F14573" s="125"/>
      <c r="G14573" s="125">
        <f t="shared" si="233"/>
        <v>-540</v>
      </c>
      <c r="H14573" s="704" t="s">
        <v>9393</v>
      </c>
    </row>
    <row r="14574" spans="1:8" ht="15" x14ac:dyDescent="0.2">
      <c r="A14574" s="733">
        <v>45013</v>
      </c>
      <c r="B14574" s="62" t="s">
        <v>8874</v>
      </c>
      <c r="C14574" s="40" t="s">
        <v>3144</v>
      </c>
      <c r="D14574" s="107" t="s">
        <v>9406</v>
      </c>
      <c r="E14574" s="57">
        <v>148000</v>
      </c>
      <c r="F14574" s="125"/>
      <c r="G14574" s="125">
        <f t="shared" si="233"/>
        <v>-148000</v>
      </c>
      <c r="H14574" s="704" t="s">
        <v>9393</v>
      </c>
    </row>
    <row r="14575" spans="1:8" ht="120" x14ac:dyDescent="0.2">
      <c r="A14575" s="733">
        <v>45013</v>
      </c>
      <c r="B14575" s="62" t="s">
        <v>16</v>
      </c>
      <c r="C14575" s="62" t="s">
        <v>7701</v>
      </c>
      <c r="D14575" s="182" t="s">
        <v>9556</v>
      </c>
      <c r="E14575" s="125">
        <v>100000</v>
      </c>
      <c r="F14575" s="125"/>
      <c r="G14575" s="125">
        <f t="shared" si="233"/>
        <v>-100000</v>
      </c>
      <c r="H14575" s="704" t="s">
        <v>9393</v>
      </c>
    </row>
    <row r="14576" spans="1:8" ht="15" x14ac:dyDescent="0.2">
      <c r="A14576" s="733">
        <v>45014</v>
      </c>
      <c r="B14576" s="62" t="s">
        <v>8557</v>
      </c>
      <c r="C14576" s="40" t="s">
        <v>3144</v>
      </c>
      <c r="D14576" s="107" t="s">
        <v>9557</v>
      </c>
      <c r="E14576" s="57">
        <v>4000</v>
      </c>
      <c r="F14576" s="125"/>
      <c r="G14576" s="125">
        <f t="shared" si="233"/>
        <v>-4000</v>
      </c>
      <c r="H14576" s="704" t="s">
        <v>9393</v>
      </c>
    </row>
    <row r="14577" spans="1:8" ht="15" x14ac:dyDescent="0.2">
      <c r="A14577" s="733">
        <v>45014</v>
      </c>
      <c r="B14577" s="62" t="s">
        <v>16</v>
      </c>
      <c r="C14577" s="40" t="s">
        <v>8375</v>
      </c>
      <c r="D14577" s="107" t="s">
        <v>9558</v>
      </c>
      <c r="E14577" s="57">
        <v>1980</v>
      </c>
      <c r="F14577" s="125"/>
      <c r="G14577" s="125">
        <f t="shared" si="233"/>
        <v>-1980</v>
      </c>
      <c r="H14577" s="704" t="s">
        <v>9393</v>
      </c>
    </row>
    <row r="14578" spans="1:8" ht="15" x14ac:dyDescent="0.2">
      <c r="A14578" s="733">
        <v>45014</v>
      </c>
      <c r="B14578" s="62" t="s">
        <v>16</v>
      </c>
      <c r="C14578" s="40" t="s">
        <v>2995</v>
      </c>
      <c r="D14578" s="107" t="s">
        <v>369</v>
      </c>
      <c r="E14578" s="57">
        <v>4600</v>
      </c>
      <c r="F14578" s="125"/>
      <c r="G14578" s="125">
        <f t="shared" si="233"/>
        <v>-4600</v>
      </c>
      <c r="H14578" s="704" t="s">
        <v>9393</v>
      </c>
    </row>
    <row r="14579" spans="1:8" ht="15" x14ac:dyDescent="0.2">
      <c r="A14579" s="733">
        <v>45014</v>
      </c>
      <c r="B14579" s="62" t="s">
        <v>16</v>
      </c>
      <c r="C14579" s="40" t="s">
        <v>9560</v>
      </c>
      <c r="D14579" s="107" t="s">
        <v>4875</v>
      </c>
      <c r="E14579" s="57">
        <v>2000</v>
      </c>
      <c r="F14579" s="125"/>
      <c r="G14579" s="125">
        <f t="shared" ref="G14579:G14642" si="234">F14579-E14579</f>
        <v>-2000</v>
      </c>
      <c r="H14579" s="704" t="s">
        <v>9393</v>
      </c>
    </row>
    <row r="14580" spans="1:8" ht="15" x14ac:dyDescent="0.2">
      <c r="A14580" s="733">
        <v>45014</v>
      </c>
      <c r="B14580" s="62" t="s">
        <v>16</v>
      </c>
      <c r="C14580" s="40" t="s">
        <v>3842</v>
      </c>
      <c r="D14580" s="107" t="s">
        <v>1156</v>
      </c>
      <c r="E14580" s="57">
        <v>2000</v>
      </c>
      <c r="F14580" s="125"/>
      <c r="G14580" s="125">
        <f t="shared" si="234"/>
        <v>-2000</v>
      </c>
      <c r="H14580" s="704" t="s">
        <v>9393</v>
      </c>
    </row>
    <row r="14581" spans="1:8" ht="15" x14ac:dyDescent="0.2">
      <c r="A14581" s="733">
        <v>45014</v>
      </c>
      <c r="B14581" s="62" t="s">
        <v>16</v>
      </c>
      <c r="C14581" s="40" t="s">
        <v>285</v>
      </c>
      <c r="D14581" s="107" t="s">
        <v>9559</v>
      </c>
      <c r="E14581" s="57">
        <v>300</v>
      </c>
      <c r="F14581" s="125"/>
      <c r="G14581" s="125">
        <f t="shared" si="234"/>
        <v>-300</v>
      </c>
      <c r="H14581" s="704" t="s">
        <v>9393</v>
      </c>
    </row>
    <row r="14582" spans="1:8" ht="15" x14ac:dyDescent="0.2">
      <c r="A14582" s="733">
        <v>45014</v>
      </c>
      <c r="B14582" s="62" t="s">
        <v>8557</v>
      </c>
      <c r="C14582" s="40" t="s">
        <v>9563</v>
      </c>
      <c r="D14582" s="107" t="s">
        <v>9561</v>
      </c>
      <c r="E14582" s="57">
        <v>8000</v>
      </c>
      <c r="F14582" s="125"/>
      <c r="G14582" s="125">
        <f t="shared" si="234"/>
        <v>-8000</v>
      </c>
      <c r="H14582" s="704" t="s">
        <v>9393</v>
      </c>
    </row>
    <row r="14583" spans="1:8" ht="15" x14ac:dyDescent="0.2">
      <c r="A14583" s="733">
        <v>45014</v>
      </c>
      <c r="B14583" s="62" t="s">
        <v>16</v>
      </c>
      <c r="C14583" s="40" t="s">
        <v>9560</v>
      </c>
      <c r="D14583" s="107" t="s">
        <v>9562</v>
      </c>
      <c r="E14583" s="57">
        <v>1000</v>
      </c>
      <c r="F14583" s="125"/>
      <c r="G14583" s="125">
        <f t="shared" si="234"/>
        <v>-1000</v>
      </c>
      <c r="H14583" s="704" t="s">
        <v>9393</v>
      </c>
    </row>
    <row r="14584" spans="1:8" ht="15" x14ac:dyDescent="0.2">
      <c r="A14584" s="733">
        <v>45014</v>
      </c>
      <c r="B14584" s="62" t="s">
        <v>8874</v>
      </c>
      <c r="C14584" s="40" t="s">
        <v>8249</v>
      </c>
      <c r="D14584" s="107" t="s">
        <v>9564</v>
      </c>
      <c r="E14584" s="57">
        <v>50000</v>
      </c>
      <c r="F14584" s="125"/>
      <c r="G14584" s="125">
        <f t="shared" si="234"/>
        <v>-50000</v>
      </c>
      <c r="H14584" s="704" t="s">
        <v>9393</v>
      </c>
    </row>
    <row r="14585" spans="1:8" ht="15" x14ac:dyDescent="0.2">
      <c r="A14585" s="733">
        <v>45014</v>
      </c>
      <c r="B14585" s="62" t="s">
        <v>9407</v>
      </c>
      <c r="C14585" s="40" t="s">
        <v>9472</v>
      </c>
      <c r="D14585" s="107" t="s">
        <v>9565</v>
      </c>
      <c r="E14585" s="57">
        <v>20000</v>
      </c>
      <c r="F14585" s="125"/>
      <c r="G14585" s="125">
        <f t="shared" si="234"/>
        <v>-20000</v>
      </c>
      <c r="H14585" s="704" t="s">
        <v>9393</v>
      </c>
    </row>
    <row r="14586" spans="1:8" ht="15" x14ac:dyDescent="0.2">
      <c r="A14586" s="733">
        <v>45014</v>
      </c>
      <c r="B14586" s="62" t="s">
        <v>9505</v>
      </c>
      <c r="C14586" s="40" t="s">
        <v>3144</v>
      </c>
      <c r="D14586" s="107" t="s">
        <v>9566</v>
      </c>
      <c r="E14586" s="57">
        <v>1200</v>
      </c>
      <c r="F14586" s="125"/>
      <c r="G14586" s="125">
        <f t="shared" si="234"/>
        <v>-1200</v>
      </c>
      <c r="H14586" s="704" t="s">
        <v>9393</v>
      </c>
    </row>
    <row r="14587" spans="1:8" ht="15" x14ac:dyDescent="0.2">
      <c r="A14587" s="733">
        <v>45015</v>
      </c>
      <c r="B14587" s="62" t="s">
        <v>9407</v>
      </c>
      <c r="C14587" s="40" t="s">
        <v>3144</v>
      </c>
      <c r="D14587" s="107" t="s">
        <v>9568</v>
      </c>
      <c r="E14587" s="57">
        <v>512000</v>
      </c>
      <c r="F14587" s="125"/>
      <c r="G14587" s="125">
        <f t="shared" si="234"/>
        <v>-512000</v>
      </c>
      <c r="H14587" s="704" t="s">
        <v>9393</v>
      </c>
    </row>
    <row r="14588" spans="1:8" ht="15" x14ac:dyDescent="0.2">
      <c r="A14588" s="733">
        <v>45015</v>
      </c>
      <c r="B14588" s="62" t="s">
        <v>25</v>
      </c>
      <c r="C14588" s="40" t="s">
        <v>4064</v>
      </c>
      <c r="D14588" s="107" t="s">
        <v>1916</v>
      </c>
      <c r="E14588" s="57">
        <v>750</v>
      </c>
      <c r="F14588" s="125"/>
      <c r="G14588" s="125">
        <f t="shared" si="234"/>
        <v>-750</v>
      </c>
      <c r="H14588" s="704" t="s">
        <v>9393</v>
      </c>
    </row>
    <row r="14589" spans="1:8" ht="15" x14ac:dyDescent="0.2">
      <c r="A14589" s="733">
        <v>45015</v>
      </c>
      <c r="B14589" s="62" t="s">
        <v>4552</v>
      </c>
      <c r="C14589" s="40" t="s">
        <v>9458</v>
      </c>
      <c r="D14589" s="107" t="s">
        <v>9567</v>
      </c>
      <c r="E14589" s="57">
        <v>8000</v>
      </c>
      <c r="F14589" s="125"/>
      <c r="G14589" s="125">
        <f t="shared" si="234"/>
        <v>-8000</v>
      </c>
      <c r="H14589" s="704" t="s">
        <v>9393</v>
      </c>
    </row>
    <row r="14590" spans="1:8" ht="15" x14ac:dyDescent="0.2">
      <c r="A14590" s="733">
        <v>45015</v>
      </c>
      <c r="B14590" s="62" t="s">
        <v>8557</v>
      </c>
      <c r="C14590" s="40" t="s">
        <v>8898</v>
      </c>
      <c r="D14590" s="107" t="s">
        <v>4435</v>
      </c>
      <c r="E14590" s="57">
        <v>144000</v>
      </c>
      <c r="F14590" s="125"/>
      <c r="G14590" s="125">
        <f t="shared" si="234"/>
        <v>-144000</v>
      </c>
      <c r="H14590" s="704" t="s">
        <v>9393</v>
      </c>
    </row>
    <row r="14591" spans="1:8" ht="15" x14ac:dyDescent="0.2">
      <c r="A14591" s="733">
        <v>45015</v>
      </c>
      <c r="B14591" s="62" t="s">
        <v>16</v>
      </c>
      <c r="C14591" s="40" t="s">
        <v>8375</v>
      </c>
      <c r="D14591" s="107" t="s">
        <v>9569</v>
      </c>
      <c r="E14591" s="57">
        <v>30000</v>
      </c>
      <c r="F14591" s="125"/>
      <c r="G14591" s="125">
        <f t="shared" si="234"/>
        <v>-30000</v>
      </c>
      <c r="H14591" s="704" t="s">
        <v>9393</v>
      </c>
    </row>
    <row r="14592" spans="1:8" ht="15" x14ac:dyDescent="0.2">
      <c r="A14592" s="733">
        <v>45015</v>
      </c>
      <c r="B14592" s="62" t="s">
        <v>16</v>
      </c>
      <c r="C14592" s="40" t="s">
        <v>9560</v>
      </c>
      <c r="D14592" s="107" t="s">
        <v>9570</v>
      </c>
      <c r="E14592" s="57">
        <v>1000</v>
      </c>
      <c r="F14592" s="125"/>
      <c r="G14592" s="125">
        <f t="shared" si="234"/>
        <v>-1000</v>
      </c>
      <c r="H14592" s="704" t="s">
        <v>9393</v>
      </c>
    </row>
    <row r="14593" spans="1:8" ht="15" x14ac:dyDescent="0.2">
      <c r="A14593" s="733">
        <v>45015</v>
      </c>
      <c r="B14593" s="62" t="s">
        <v>8874</v>
      </c>
      <c r="C14593" s="40" t="s">
        <v>7475</v>
      </c>
      <c r="D14593" s="107" t="s">
        <v>7916</v>
      </c>
      <c r="E14593" s="57">
        <v>30000</v>
      </c>
      <c r="F14593" s="125"/>
      <c r="G14593" s="125">
        <f t="shared" si="234"/>
        <v>-30000</v>
      </c>
      <c r="H14593" s="704" t="s">
        <v>9393</v>
      </c>
    </row>
    <row r="14594" spans="1:8" ht="15" x14ac:dyDescent="0.2">
      <c r="A14594" s="733">
        <v>45016</v>
      </c>
      <c r="B14594" s="62" t="s">
        <v>16</v>
      </c>
      <c r="C14594" s="40" t="s">
        <v>8375</v>
      </c>
      <c r="D14594" s="107" t="s">
        <v>9571</v>
      </c>
      <c r="E14594" s="57">
        <v>750</v>
      </c>
      <c r="F14594" s="125"/>
      <c r="G14594" s="125">
        <f t="shared" si="234"/>
        <v>-750</v>
      </c>
      <c r="H14594" s="704" t="s">
        <v>9393</v>
      </c>
    </row>
    <row r="14595" spans="1:8" ht="15" x14ac:dyDescent="0.2">
      <c r="A14595" s="733">
        <v>45016</v>
      </c>
      <c r="B14595" s="62" t="s">
        <v>16</v>
      </c>
      <c r="C14595" s="40" t="s">
        <v>285</v>
      </c>
      <c r="D14595" s="107" t="s">
        <v>9559</v>
      </c>
      <c r="E14595" s="57">
        <v>300</v>
      </c>
      <c r="F14595" s="125"/>
      <c r="G14595" s="125">
        <f t="shared" si="234"/>
        <v>-300</v>
      </c>
      <c r="H14595" s="704" t="s">
        <v>9393</v>
      </c>
    </row>
    <row r="14596" spans="1:8" ht="15" x14ac:dyDescent="0.2">
      <c r="A14596" s="733">
        <v>45016</v>
      </c>
      <c r="B14596" s="62" t="s">
        <v>16</v>
      </c>
      <c r="C14596" s="40" t="s">
        <v>5740</v>
      </c>
      <c r="D14596" s="107" t="s">
        <v>9574</v>
      </c>
      <c r="E14596" s="57">
        <v>1000</v>
      </c>
      <c r="F14596" s="125"/>
      <c r="G14596" s="125">
        <f t="shared" si="234"/>
        <v>-1000</v>
      </c>
      <c r="H14596" s="704" t="s">
        <v>9393</v>
      </c>
    </row>
    <row r="14597" spans="1:8" ht="15" x14ac:dyDescent="0.2">
      <c r="A14597" s="733">
        <v>45016</v>
      </c>
      <c r="B14597" s="62" t="s">
        <v>16</v>
      </c>
      <c r="C14597" s="40" t="s">
        <v>8375</v>
      </c>
      <c r="D14597" s="107" t="s">
        <v>9572</v>
      </c>
      <c r="E14597" s="57">
        <v>550</v>
      </c>
      <c r="F14597" s="125"/>
      <c r="G14597" s="125">
        <f t="shared" si="234"/>
        <v>-550</v>
      </c>
      <c r="H14597" s="704" t="s">
        <v>9393</v>
      </c>
    </row>
    <row r="14598" spans="1:8" ht="15" x14ac:dyDescent="0.2">
      <c r="A14598" s="733">
        <v>45016</v>
      </c>
      <c r="B14598" s="62" t="s">
        <v>8874</v>
      </c>
      <c r="C14598" s="40" t="s">
        <v>285</v>
      </c>
      <c r="D14598" s="107" t="s">
        <v>3628</v>
      </c>
      <c r="E14598" s="57">
        <v>500</v>
      </c>
      <c r="F14598" s="125"/>
      <c r="G14598" s="125">
        <f t="shared" si="234"/>
        <v>-500</v>
      </c>
      <c r="H14598" s="704" t="s">
        <v>9393</v>
      </c>
    </row>
    <row r="14599" spans="1:8" ht="15" x14ac:dyDescent="0.2">
      <c r="A14599" s="733">
        <v>45016</v>
      </c>
      <c r="B14599" s="62" t="s">
        <v>8655</v>
      </c>
      <c r="C14599" s="40" t="s">
        <v>3144</v>
      </c>
      <c r="D14599" s="107" t="s">
        <v>9575</v>
      </c>
      <c r="E14599" s="57">
        <v>74000</v>
      </c>
      <c r="F14599" s="125"/>
      <c r="G14599" s="125">
        <f t="shared" si="234"/>
        <v>-74000</v>
      </c>
      <c r="H14599" s="704" t="s">
        <v>9393</v>
      </c>
    </row>
    <row r="14600" spans="1:8" ht="15" x14ac:dyDescent="0.2">
      <c r="A14600" s="733">
        <v>45016</v>
      </c>
      <c r="B14600" s="62" t="s">
        <v>9505</v>
      </c>
      <c r="C14600" s="40" t="s">
        <v>5740</v>
      </c>
      <c r="D14600" s="107" t="s">
        <v>9573</v>
      </c>
      <c r="E14600" s="57">
        <v>500</v>
      </c>
      <c r="F14600" s="125"/>
      <c r="G14600" s="125">
        <f t="shared" si="234"/>
        <v>-500</v>
      </c>
      <c r="H14600" s="704" t="s">
        <v>9393</v>
      </c>
    </row>
    <row r="14601" spans="1:8" ht="15" x14ac:dyDescent="0.2">
      <c r="A14601" s="733">
        <v>45016</v>
      </c>
      <c r="B14601" s="62" t="s">
        <v>16</v>
      </c>
      <c r="C14601" s="40" t="s">
        <v>3842</v>
      </c>
      <c r="D14601" s="107" t="s">
        <v>1156</v>
      </c>
      <c r="E14601" s="57">
        <v>2250</v>
      </c>
      <c r="F14601" s="125"/>
      <c r="G14601" s="125">
        <f t="shared" si="234"/>
        <v>-2250</v>
      </c>
      <c r="H14601" s="704" t="s">
        <v>9393</v>
      </c>
    </row>
    <row r="14602" spans="1:8" ht="15" x14ac:dyDescent="0.2">
      <c r="A14602" s="733">
        <v>45016</v>
      </c>
      <c r="B14602" s="62" t="s">
        <v>16</v>
      </c>
      <c r="C14602" s="40" t="s">
        <v>285</v>
      </c>
      <c r="D14602" s="107" t="s">
        <v>9559</v>
      </c>
      <c r="E14602" s="57">
        <v>300</v>
      </c>
      <c r="F14602" s="125"/>
      <c r="G14602" s="125">
        <f t="shared" si="234"/>
        <v>-300</v>
      </c>
      <c r="H14602" s="704" t="s">
        <v>9393</v>
      </c>
    </row>
    <row r="14603" spans="1:8" ht="15" x14ac:dyDescent="0.2">
      <c r="A14603" s="733">
        <v>45016</v>
      </c>
      <c r="B14603" s="62" t="s">
        <v>16</v>
      </c>
      <c r="D14603" s="107" t="s">
        <v>9570</v>
      </c>
      <c r="E14603" s="57">
        <v>1000</v>
      </c>
      <c r="F14603" s="125"/>
      <c r="G14603" s="125">
        <f t="shared" si="234"/>
        <v>-1000</v>
      </c>
      <c r="H14603" s="704" t="s">
        <v>9393</v>
      </c>
    </row>
    <row r="14604" spans="1:8" ht="15" x14ac:dyDescent="0.2">
      <c r="A14604" s="733">
        <v>45016</v>
      </c>
      <c r="B14604" s="62" t="s">
        <v>8557</v>
      </c>
      <c r="C14604" s="40" t="s">
        <v>3445</v>
      </c>
      <c r="D14604" s="107" t="s">
        <v>9576</v>
      </c>
      <c r="E14604" s="57">
        <v>10000</v>
      </c>
      <c r="F14604" s="125"/>
      <c r="G14604" s="125">
        <f t="shared" si="234"/>
        <v>-10000</v>
      </c>
      <c r="H14604" s="704" t="s">
        <v>9393</v>
      </c>
    </row>
    <row r="14605" spans="1:8" ht="15" x14ac:dyDescent="0.2">
      <c r="A14605" s="732">
        <v>44991</v>
      </c>
      <c r="B14605" s="173" t="s">
        <v>8041</v>
      </c>
      <c r="C14605" s="173" t="s">
        <v>8249</v>
      </c>
      <c r="D14605" s="227" t="s">
        <v>9405</v>
      </c>
      <c r="E14605" s="235">
        <v>58000</v>
      </c>
      <c r="F14605" s="235"/>
      <c r="G14605" s="235">
        <f t="shared" si="234"/>
        <v>-58000</v>
      </c>
      <c r="H14605" s="708" t="s">
        <v>9393</v>
      </c>
    </row>
    <row r="14606" spans="1:8" ht="15" x14ac:dyDescent="0.2">
      <c r="A14606" s="732">
        <v>44995</v>
      </c>
      <c r="B14606" s="173" t="s">
        <v>3945</v>
      </c>
      <c r="C14606" s="173" t="s">
        <v>3002</v>
      </c>
      <c r="D14606" s="227" t="s">
        <v>9430</v>
      </c>
      <c r="E14606" s="235">
        <v>30152</v>
      </c>
      <c r="F14606" s="235"/>
      <c r="G14606" s="235">
        <f t="shared" si="234"/>
        <v>-30152</v>
      </c>
      <c r="H14606" s="708" t="s">
        <v>9393</v>
      </c>
    </row>
    <row r="14607" spans="1:8" ht="15" x14ac:dyDescent="0.2">
      <c r="A14607" s="732">
        <v>44995</v>
      </c>
      <c r="B14607" s="173" t="s">
        <v>3944</v>
      </c>
      <c r="C14607" s="173" t="s">
        <v>3002</v>
      </c>
      <c r="D14607" s="227" t="s">
        <v>9430</v>
      </c>
      <c r="E14607" s="235">
        <v>32760</v>
      </c>
      <c r="F14607" s="235"/>
      <c r="G14607" s="235">
        <f t="shared" si="234"/>
        <v>-32760</v>
      </c>
      <c r="H14607" s="708" t="s">
        <v>9393</v>
      </c>
    </row>
    <row r="14608" spans="1:8" ht="15" x14ac:dyDescent="0.2">
      <c r="A14608" s="732">
        <v>44995</v>
      </c>
      <c r="B14608" s="173" t="s">
        <v>37</v>
      </c>
      <c r="C14608" s="173" t="s">
        <v>3002</v>
      </c>
      <c r="D14608" s="227" t="s">
        <v>9430</v>
      </c>
      <c r="E14608" s="235">
        <v>15560</v>
      </c>
      <c r="F14608" s="235"/>
      <c r="G14608" s="235">
        <f t="shared" si="234"/>
        <v>-15560</v>
      </c>
      <c r="H14608" s="708" t="s">
        <v>9393</v>
      </c>
    </row>
    <row r="14609" spans="1:8" ht="15" x14ac:dyDescent="0.2">
      <c r="A14609" s="732">
        <v>45000</v>
      </c>
      <c r="B14609" s="173" t="s">
        <v>9354</v>
      </c>
      <c r="C14609" s="173" t="s">
        <v>255</v>
      </c>
      <c r="D14609" s="227" t="s">
        <v>9454</v>
      </c>
      <c r="E14609" s="235">
        <v>852739</v>
      </c>
      <c r="F14609" s="235"/>
      <c r="G14609" s="235">
        <f t="shared" si="234"/>
        <v>-852739</v>
      </c>
      <c r="H14609" s="708" t="s">
        <v>9393</v>
      </c>
    </row>
    <row r="14610" spans="1:8" ht="15" x14ac:dyDescent="0.2">
      <c r="A14610" s="732">
        <v>45000</v>
      </c>
      <c r="B14610" s="173" t="s">
        <v>8655</v>
      </c>
      <c r="C14610" s="173" t="s">
        <v>1508</v>
      </c>
      <c r="D14610" s="227" t="s">
        <v>9455</v>
      </c>
      <c r="E14610" s="235">
        <v>300000</v>
      </c>
      <c r="F14610" s="235"/>
      <c r="G14610" s="235">
        <f t="shared" si="234"/>
        <v>-300000</v>
      </c>
      <c r="H14610" s="708" t="s">
        <v>9393</v>
      </c>
    </row>
    <row r="14611" spans="1:8" ht="24" x14ac:dyDescent="0.2">
      <c r="A14611" s="732">
        <v>45001</v>
      </c>
      <c r="B14611" s="173" t="s">
        <v>8557</v>
      </c>
      <c r="C14611" s="550" t="s">
        <v>166</v>
      </c>
      <c r="D14611" s="739" t="s">
        <v>9456</v>
      </c>
      <c r="E14611" s="551">
        <v>6915</v>
      </c>
      <c r="F14611" s="235"/>
      <c r="G14611" s="235">
        <f t="shared" si="234"/>
        <v>-6915</v>
      </c>
      <c r="H14611" s="708" t="s">
        <v>9393</v>
      </c>
    </row>
    <row r="14612" spans="1:8" ht="24" x14ac:dyDescent="0.2">
      <c r="A14612" s="732">
        <v>45001</v>
      </c>
      <c r="B14612" s="173" t="s">
        <v>8530</v>
      </c>
      <c r="C14612" s="550" t="s">
        <v>166</v>
      </c>
      <c r="D14612" s="739" t="s">
        <v>9456</v>
      </c>
      <c r="E14612" s="551">
        <v>15069</v>
      </c>
      <c r="F14612" s="235"/>
      <c r="G14612" s="235">
        <f t="shared" si="234"/>
        <v>-15069</v>
      </c>
      <c r="H14612" s="708" t="s">
        <v>9393</v>
      </c>
    </row>
    <row r="14613" spans="1:8" ht="24" x14ac:dyDescent="0.2">
      <c r="A14613" s="732">
        <v>45001</v>
      </c>
      <c r="B14613" s="173" t="s">
        <v>8655</v>
      </c>
      <c r="C14613" s="550" t="s">
        <v>166</v>
      </c>
      <c r="D14613" s="739" t="s">
        <v>9456</v>
      </c>
      <c r="E14613" s="551">
        <v>848690</v>
      </c>
      <c r="F14613" s="235"/>
      <c r="G14613" s="235">
        <f t="shared" si="234"/>
        <v>-848690</v>
      </c>
      <c r="H14613" s="708" t="s">
        <v>9393</v>
      </c>
    </row>
    <row r="14614" spans="1:8" ht="24" x14ac:dyDescent="0.2">
      <c r="A14614" s="732">
        <v>45001</v>
      </c>
      <c r="B14614" s="173" t="s">
        <v>8866</v>
      </c>
      <c r="C14614" s="550" t="s">
        <v>166</v>
      </c>
      <c r="D14614" s="739" t="s">
        <v>9456</v>
      </c>
      <c r="E14614" s="551">
        <v>78000</v>
      </c>
      <c r="F14614" s="235"/>
      <c r="G14614" s="235">
        <f t="shared" si="234"/>
        <v>-78000</v>
      </c>
      <c r="H14614" s="708" t="s">
        <v>9393</v>
      </c>
    </row>
    <row r="14615" spans="1:8" ht="24" x14ac:dyDescent="0.2">
      <c r="A14615" s="732">
        <v>45001</v>
      </c>
      <c r="B14615" s="173" t="s">
        <v>8874</v>
      </c>
      <c r="C14615" s="550" t="s">
        <v>166</v>
      </c>
      <c r="D14615" s="739" t="s">
        <v>9456</v>
      </c>
      <c r="E14615" s="551">
        <v>115000</v>
      </c>
      <c r="F14615" s="235"/>
      <c r="G14615" s="235">
        <f t="shared" si="234"/>
        <v>-115000</v>
      </c>
      <c r="H14615" s="708" t="s">
        <v>9393</v>
      </c>
    </row>
    <row r="14616" spans="1:8" ht="15" customHeight="1" x14ac:dyDescent="0.2">
      <c r="A14616" s="732">
        <v>45003</v>
      </c>
      <c r="B14616" s="173" t="s">
        <v>9354</v>
      </c>
      <c r="C14616" s="173" t="s">
        <v>7904</v>
      </c>
      <c r="D14616" s="227" t="s">
        <v>9486</v>
      </c>
      <c r="E14616" s="235">
        <v>556158</v>
      </c>
      <c r="F14616" s="235"/>
      <c r="G14616" s="235">
        <f t="shared" si="234"/>
        <v>-556158</v>
      </c>
      <c r="H14616" s="708" t="s">
        <v>9393</v>
      </c>
    </row>
    <row r="14617" spans="1:8" ht="15" customHeight="1" x14ac:dyDescent="0.2">
      <c r="A14617" s="732">
        <v>45015</v>
      </c>
      <c r="B14617" s="173" t="s">
        <v>8041</v>
      </c>
      <c r="C14617" s="669" t="s">
        <v>6622</v>
      </c>
      <c r="D14617" s="906" t="s">
        <v>9579</v>
      </c>
      <c r="E14617" s="671">
        <v>61000</v>
      </c>
      <c r="F14617" s="235"/>
      <c r="G14617" s="235">
        <f t="shared" si="234"/>
        <v>-61000</v>
      </c>
      <c r="H14617" s="708" t="s">
        <v>9393</v>
      </c>
    </row>
    <row r="14618" spans="1:8" ht="15" customHeight="1" x14ac:dyDescent="0.2">
      <c r="A14618" s="732">
        <v>45015</v>
      </c>
      <c r="B14618" s="173" t="s">
        <v>8337</v>
      </c>
      <c r="C14618" s="669" t="s">
        <v>6622</v>
      </c>
      <c r="D14618" s="906" t="s">
        <v>9579</v>
      </c>
      <c r="E14618" s="671">
        <v>10000</v>
      </c>
      <c r="F14618" s="235"/>
      <c r="G14618" s="235">
        <f t="shared" si="234"/>
        <v>-10000</v>
      </c>
      <c r="H14618" s="708" t="s">
        <v>9393</v>
      </c>
    </row>
    <row r="14619" spans="1:8" ht="15" x14ac:dyDescent="0.2">
      <c r="A14619" s="729">
        <v>44986</v>
      </c>
      <c r="B14619" s="90" t="s">
        <v>3944</v>
      </c>
      <c r="C14619" s="93" t="s">
        <v>558</v>
      </c>
      <c r="D14619" s="891" t="s">
        <v>9394</v>
      </c>
      <c r="E14619" s="91"/>
      <c r="F14619" s="91">
        <v>337081</v>
      </c>
      <c r="G14619" s="91">
        <f t="shared" si="234"/>
        <v>337081</v>
      </c>
      <c r="H14619" s="701" t="s">
        <v>9393</v>
      </c>
    </row>
    <row r="14620" spans="1:8" ht="24" x14ac:dyDescent="0.2">
      <c r="A14620" s="729">
        <v>44986</v>
      </c>
      <c r="B14620" s="93" t="s">
        <v>8889</v>
      </c>
      <c r="C14620" s="93" t="s">
        <v>558</v>
      </c>
      <c r="D14620" s="801" t="s">
        <v>8890</v>
      </c>
      <c r="E14620" s="175"/>
      <c r="F14620" s="175">
        <v>49804</v>
      </c>
      <c r="G14620" s="91">
        <f t="shared" si="234"/>
        <v>49804</v>
      </c>
      <c r="H14620" s="701" t="s">
        <v>9393</v>
      </c>
    </row>
    <row r="14621" spans="1:8" ht="15" customHeight="1" x14ac:dyDescent="0.2">
      <c r="A14621" s="729">
        <v>44986</v>
      </c>
      <c r="B14621" s="93" t="s">
        <v>8889</v>
      </c>
      <c r="C14621" s="93" t="s">
        <v>8850</v>
      </c>
      <c r="D14621" s="801" t="s">
        <v>9469</v>
      </c>
      <c r="E14621" s="175">
        <v>45000</v>
      </c>
      <c r="F14621" s="175"/>
      <c r="G14621" s="91">
        <f t="shared" si="234"/>
        <v>-45000</v>
      </c>
      <c r="H14621" s="701" t="s">
        <v>9393</v>
      </c>
    </row>
    <row r="14622" spans="1:8" ht="15" customHeight="1" x14ac:dyDescent="0.2">
      <c r="A14622" s="729">
        <v>44993</v>
      </c>
      <c r="B14622" s="90" t="s">
        <v>3945</v>
      </c>
      <c r="C14622" s="93" t="s">
        <v>558</v>
      </c>
      <c r="D14622" s="800" t="s">
        <v>9432</v>
      </c>
      <c r="E14622" s="175"/>
      <c r="F14622" s="175">
        <v>310329</v>
      </c>
      <c r="G14622" s="91">
        <f t="shared" si="234"/>
        <v>310329</v>
      </c>
      <c r="H14622" s="701" t="s">
        <v>9393</v>
      </c>
    </row>
    <row r="14623" spans="1:8" ht="15" customHeight="1" x14ac:dyDescent="0.2">
      <c r="A14623" s="729">
        <v>44998</v>
      </c>
      <c r="B14623" s="90" t="s">
        <v>6506</v>
      </c>
      <c r="C14623" s="93" t="s">
        <v>558</v>
      </c>
      <c r="D14623" s="800" t="s">
        <v>9439</v>
      </c>
      <c r="E14623" s="91"/>
      <c r="F14623" s="91">
        <v>45000</v>
      </c>
      <c r="G14623" s="91">
        <f t="shared" si="234"/>
        <v>45000</v>
      </c>
      <c r="H14623" s="701" t="s">
        <v>9393</v>
      </c>
    </row>
    <row r="14624" spans="1:8" ht="15" customHeight="1" x14ac:dyDescent="0.2">
      <c r="A14624" s="729">
        <v>44998</v>
      </c>
      <c r="B14624" s="90" t="s">
        <v>7919</v>
      </c>
      <c r="C14624" s="93" t="s">
        <v>558</v>
      </c>
      <c r="D14624" s="800" t="s">
        <v>9442</v>
      </c>
      <c r="E14624" s="91"/>
      <c r="F14624" s="91">
        <v>3000000</v>
      </c>
      <c r="G14624" s="91">
        <f t="shared" si="234"/>
        <v>3000000</v>
      </c>
      <c r="H14624" s="701" t="s">
        <v>9393</v>
      </c>
    </row>
    <row r="14625" spans="1:8" ht="15" customHeight="1" x14ac:dyDescent="0.2">
      <c r="A14625" s="729">
        <v>44998</v>
      </c>
      <c r="B14625" s="90" t="s">
        <v>7919</v>
      </c>
      <c r="C14625" s="93" t="s">
        <v>558</v>
      </c>
      <c r="D14625" s="800" t="s">
        <v>8541</v>
      </c>
      <c r="E14625" s="175">
        <v>25000</v>
      </c>
      <c r="F14625" s="175"/>
      <c r="G14625" s="91">
        <f t="shared" si="234"/>
        <v>-25000</v>
      </c>
      <c r="H14625" s="701" t="s">
        <v>9393</v>
      </c>
    </row>
    <row r="14626" spans="1:8" ht="15" customHeight="1" x14ac:dyDescent="0.2">
      <c r="A14626" s="729">
        <v>45000</v>
      </c>
      <c r="B14626" s="90" t="s">
        <v>9354</v>
      </c>
      <c r="C14626" s="93" t="s">
        <v>558</v>
      </c>
      <c r="D14626" s="800" t="s">
        <v>9709</v>
      </c>
      <c r="E14626" s="91"/>
      <c r="F14626" s="91">
        <v>852739</v>
      </c>
      <c r="G14626" s="91">
        <f t="shared" si="234"/>
        <v>852739</v>
      </c>
      <c r="H14626" s="701" t="s">
        <v>9393</v>
      </c>
    </row>
    <row r="14627" spans="1:8" ht="15" customHeight="1" x14ac:dyDescent="0.2">
      <c r="A14627" s="729">
        <v>45000</v>
      </c>
      <c r="B14627" s="90" t="s">
        <v>37</v>
      </c>
      <c r="C14627" s="93" t="s">
        <v>558</v>
      </c>
      <c r="D14627" s="800" t="s">
        <v>9453</v>
      </c>
      <c r="E14627" s="175"/>
      <c r="F14627" s="175">
        <v>188568</v>
      </c>
      <c r="G14627" s="91">
        <f t="shared" si="234"/>
        <v>188568</v>
      </c>
      <c r="H14627" s="701" t="s">
        <v>9393</v>
      </c>
    </row>
    <row r="14628" spans="1:8" s="681" customFormat="1" ht="60" customHeight="1" x14ac:dyDescent="0.25">
      <c r="A14628" s="729">
        <v>45000</v>
      </c>
      <c r="B14628" s="93" t="s">
        <v>6506</v>
      </c>
      <c r="C14628" s="93" t="s">
        <v>558</v>
      </c>
      <c r="D14628" s="801" t="s">
        <v>9451</v>
      </c>
      <c r="E14628" s="175"/>
      <c r="F14628" s="175">
        <v>426116</v>
      </c>
      <c r="G14628" s="175">
        <f t="shared" si="234"/>
        <v>426116</v>
      </c>
      <c r="H14628" s="701" t="s">
        <v>9393</v>
      </c>
    </row>
    <row r="14629" spans="1:8" s="681" customFormat="1" ht="72" customHeight="1" x14ac:dyDescent="0.25">
      <c r="A14629" s="729">
        <v>45000</v>
      </c>
      <c r="B14629" s="93" t="s">
        <v>6503</v>
      </c>
      <c r="C14629" s="93" t="s">
        <v>558</v>
      </c>
      <c r="D14629" s="801" t="s">
        <v>9452</v>
      </c>
      <c r="E14629" s="175"/>
      <c r="F14629" s="175">
        <v>473884</v>
      </c>
      <c r="G14629" s="175">
        <f t="shared" si="234"/>
        <v>473884</v>
      </c>
      <c r="H14629" s="701" t="s">
        <v>9393</v>
      </c>
    </row>
    <row r="14630" spans="1:8" ht="36" x14ac:dyDescent="0.2">
      <c r="A14630" s="729">
        <v>45000</v>
      </c>
      <c r="B14630" s="93" t="s">
        <v>1399</v>
      </c>
      <c r="C14630" s="93" t="s">
        <v>558</v>
      </c>
      <c r="D14630" s="801" t="s">
        <v>9471</v>
      </c>
      <c r="E14630" s="175"/>
      <c r="F14630" s="175">
        <v>1063674</v>
      </c>
      <c r="G14630" s="175">
        <f t="shared" si="234"/>
        <v>1063674</v>
      </c>
      <c r="H14630" s="701" t="s">
        <v>9393</v>
      </c>
    </row>
    <row r="14631" spans="1:8" ht="15" customHeight="1" x14ac:dyDescent="0.2">
      <c r="A14631" s="729">
        <v>45000</v>
      </c>
      <c r="B14631" s="90" t="s">
        <v>9354</v>
      </c>
      <c r="C14631" s="93" t="s">
        <v>558</v>
      </c>
      <c r="D14631" s="800" t="s">
        <v>9710</v>
      </c>
      <c r="E14631" s="175"/>
      <c r="F14631" s="91">
        <v>556158</v>
      </c>
      <c r="G14631" s="91">
        <f t="shared" si="234"/>
        <v>556158</v>
      </c>
      <c r="H14631" s="701" t="s">
        <v>9393</v>
      </c>
    </row>
    <row r="14632" spans="1:8" ht="15" customHeight="1" x14ac:dyDescent="0.2">
      <c r="A14632" s="729">
        <v>45003</v>
      </c>
      <c r="B14632" s="90" t="s">
        <v>6506</v>
      </c>
      <c r="C14632" s="93" t="s">
        <v>558</v>
      </c>
      <c r="D14632" s="800" t="s">
        <v>9439</v>
      </c>
      <c r="E14632" s="91"/>
      <c r="F14632" s="91">
        <v>5000</v>
      </c>
      <c r="G14632" s="91">
        <f t="shared" si="234"/>
        <v>5000</v>
      </c>
      <c r="H14632" s="701" t="s">
        <v>9393</v>
      </c>
    </row>
    <row r="14633" spans="1:8" ht="15" customHeight="1" x14ac:dyDescent="0.2">
      <c r="A14633" s="729">
        <v>45007</v>
      </c>
      <c r="B14633" s="90" t="s">
        <v>9400</v>
      </c>
      <c r="C14633" s="93" t="s">
        <v>558</v>
      </c>
      <c r="D14633" s="800" t="s">
        <v>9516</v>
      </c>
      <c r="E14633" s="175"/>
      <c r="F14633" s="91">
        <v>2358850</v>
      </c>
      <c r="G14633" s="91">
        <f t="shared" si="234"/>
        <v>2358850</v>
      </c>
      <c r="H14633" s="701" t="s">
        <v>9393</v>
      </c>
    </row>
    <row r="14634" spans="1:8" ht="15" customHeight="1" x14ac:dyDescent="0.2">
      <c r="A14634" s="729">
        <v>45007</v>
      </c>
      <c r="B14634" s="90" t="s">
        <v>9400</v>
      </c>
      <c r="C14634" s="93" t="s">
        <v>558</v>
      </c>
      <c r="D14634" s="800" t="s">
        <v>8541</v>
      </c>
      <c r="E14634" s="175">
        <v>23589</v>
      </c>
      <c r="F14634" s="91"/>
      <c r="G14634" s="91">
        <f t="shared" si="234"/>
        <v>-23589</v>
      </c>
      <c r="H14634" s="701" t="s">
        <v>9393</v>
      </c>
    </row>
    <row r="14635" spans="1:8" ht="15" customHeight="1" x14ac:dyDescent="0.2">
      <c r="A14635" s="729">
        <v>45007</v>
      </c>
      <c r="B14635" s="90" t="s">
        <v>9505</v>
      </c>
      <c r="C14635" s="93" t="s">
        <v>558</v>
      </c>
      <c r="D14635" s="800" t="s">
        <v>9516</v>
      </c>
      <c r="E14635" s="91"/>
      <c r="F14635" s="91">
        <v>800000</v>
      </c>
      <c r="G14635" s="91">
        <f t="shared" si="234"/>
        <v>800000</v>
      </c>
      <c r="H14635" s="701" t="s">
        <v>9393</v>
      </c>
    </row>
    <row r="14636" spans="1:8" ht="15" customHeight="1" x14ac:dyDescent="0.2">
      <c r="A14636" s="729">
        <v>45007</v>
      </c>
      <c r="B14636" s="90" t="s">
        <v>9505</v>
      </c>
      <c r="C14636" s="93" t="s">
        <v>558</v>
      </c>
      <c r="D14636" s="800" t="s">
        <v>8541</v>
      </c>
      <c r="E14636" s="91">
        <v>8000</v>
      </c>
      <c r="F14636" s="91"/>
      <c r="G14636" s="91">
        <f t="shared" si="234"/>
        <v>-8000</v>
      </c>
      <c r="H14636" s="701" t="s">
        <v>9393</v>
      </c>
    </row>
    <row r="14637" spans="1:8" ht="15" customHeight="1" x14ac:dyDescent="0.2">
      <c r="A14637" s="729">
        <v>45012</v>
      </c>
      <c r="B14637" s="90" t="s">
        <v>3944</v>
      </c>
      <c r="C14637" s="93" t="s">
        <v>558</v>
      </c>
      <c r="D14637" s="891" t="s">
        <v>9541</v>
      </c>
      <c r="E14637" s="91"/>
      <c r="F14637" s="91">
        <v>337081</v>
      </c>
      <c r="G14637" s="91">
        <f t="shared" si="234"/>
        <v>337081</v>
      </c>
      <c r="H14637" s="701" t="s">
        <v>9393</v>
      </c>
    </row>
    <row r="14638" spans="1:8" ht="15" customHeight="1" x14ac:dyDescent="0.2">
      <c r="A14638" s="729">
        <v>45013</v>
      </c>
      <c r="B14638" s="90" t="s">
        <v>3945</v>
      </c>
      <c r="C14638" s="93" t="s">
        <v>558</v>
      </c>
      <c r="D14638" s="800" t="s">
        <v>9708</v>
      </c>
      <c r="E14638" s="91"/>
      <c r="F14638" s="91">
        <v>105000</v>
      </c>
      <c r="G14638" s="91">
        <f t="shared" si="234"/>
        <v>105000</v>
      </c>
      <c r="H14638" s="701" t="s">
        <v>9393</v>
      </c>
    </row>
    <row r="14639" spans="1:8" ht="15" customHeight="1" x14ac:dyDescent="0.2">
      <c r="A14639" s="733">
        <v>45017</v>
      </c>
      <c r="B14639" s="62" t="s">
        <v>8874</v>
      </c>
      <c r="C14639" s="40" t="s">
        <v>2502</v>
      </c>
      <c r="D14639" s="107" t="s">
        <v>938</v>
      </c>
      <c r="E14639" s="57">
        <v>25000</v>
      </c>
      <c r="F14639" s="125"/>
      <c r="G14639" s="125">
        <f t="shared" si="234"/>
        <v>-25000</v>
      </c>
      <c r="H14639" s="704" t="s">
        <v>9585</v>
      </c>
    </row>
    <row r="14640" spans="1:8" ht="15" customHeight="1" x14ac:dyDescent="0.2">
      <c r="A14640" s="733">
        <v>45017</v>
      </c>
      <c r="B14640" s="62" t="s">
        <v>9407</v>
      </c>
      <c r="C14640" s="40" t="s">
        <v>2502</v>
      </c>
      <c r="D14640" s="107" t="s">
        <v>938</v>
      </c>
      <c r="E14640" s="57">
        <v>25000</v>
      </c>
      <c r="F14640" s="125"/>
      <c r="G14640" s="125">
        <f t="shared" si="234"/>
        <v>-25000</v>
      </c>
      <c r="H14640" s="704" t="s">
        <v>9585</v>
      </c>
    </row>
    <row r="14641" spans="1:8" ht="15" customHeight="1" x14ac:dyDescent="0.2">
      <c r="A14641" s="733">
        <v>45017</v>
      </c>
      <c r="B14641" s="62" t="s">
        <v>9659</v>
      </c>
      <c r="C14641" s="40" t="s">
        <v>2502</v>
      </c>
      <c r="D14641" s="107" t="s">
        <v>141</v>
      </c>
      <c r="E14641" s="57">
        <v>25000</v>
      </c>
      <c r="F14641" s="125"/>
      <c r="G14641" s="125">
        <f t="shared" si="234"/>
        <v>-25000</v>
      </c>
      <c r="H14641" s="704" t="s">
        <v>9585</v>
      </c>
    </row>
    <row r="14642" spans="1:8" ht="15" customHeight="1" x14ac:dyDescent="0.2">
      <c r="A14642" s="733">
        <v>45017</v>
      </c>
      <c r="B14642" s="62" t="s">
        <v>9354</v>
      </c>
      <c r="C14642" s="40" t="s">
        <v>2502</v>
      </c>
      <c r="D14642" s="107" t="s">
        <v>141</v>
      </c>
      <c r="E14642" s="57">
        <v>25000</v>
      </c>
      <c r="F14642" s="125"/>
      <c r="G14642" s="125">
        <f t="shared" si="234"/>
        <v>-25000</v>
      </c>
      <c r="H14642" s="704" t="s">
        <v>9585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9585</v>
      </c>
    </row>
    <row r="14645" spans="1:8" ht="15" customHeight="1" x14ac:dyDescent="0.2">
      <c r="A14645" s="733">
        <v>45017</v>
      </c>
      <c r="B14645" s="62" t="s">
        <v>3944</v>
      </c>
      <c r="C14645" s="40" t="s">
        <v>2502</v>
      </c>
      <c r="D14645" s="107" t="s">
        <v>158</v>
      </c>
      <c r="E14645" s="57">
        <v>150485</v>
      </c>
      <c r="F14645" s="125"/>
      <c r="G14645" s="125">
        <f t="shared" si="235"/>
        <v>-150485</v>
      </c>
      <c r="H14645" s="704" t="s">
        <v>9585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9585</v>
      </c>
    </row>
    <row r="14647" spans="1:8" ht="15" x14ac:dyDescent="0.2">
      <c r="A14647" s="733">
        <v>45017</v>
      </c>
      <c r="B14647" s="62" t="s">
        <v>9407</v>
      </c>
      <c r="C14647" s="40" t="s">
        <v>2502</v>
      </c>
      <c r="D14647" s="107" t="s">
        <v>158</v>
      </c>
      <c r="E14647" s="57">
        <v>176056</v>
      </c>
      <c r="F14647" s="125"/>
      <c r="G14647" s="125">
        <f t="shared" si="235"/>
        <v>-176056</v>
      </c>
      <c r="H14647" s="704" t="s">
        <v>9585</v>
      </c>
    </row>
    <row r="14648" spans="1:8" ht="15" x14ac:dyDescent="0.2">
      <c r="A14648" s="733">
        <v>45017</v>
      </c>
      <c r="B14648" s="62" t="s">
        <v>6503</v>
      </c>
      <c r="C14648" s="40" t="s">
        <v>2502</v>
      </c>
      <c r="D14648" s="107" t="s">
        <v>158</v>
      </c>
      <c r="E14648" s="57">
        <v>35000</v>
      </c>
      <c r="F14648" s="125"/>
      <c r="G14648" s="125">
        <f t="shared" si="235"/>
        <v>-35000</v>
      </c>
      <c r="H14648" s="704" t="s">
        <v>9585</v>
      </c>
    </row>
    <row r="14649" spans="1:8" ht="15" x14ac:dyDescent="0.2">
      <c r="A14649" s="733">
        <v>45017</v>
      </c>
      <c r="B14649" s="62" t="s">
        <v>9354</v>
      </c>
      <c r="C14649" s="40" t="s">
        <v>2502</v>
      </c>
      <c r="D14649" s="107" t="s">
        <v>158</v>
      </c>
      <c r="E14649" s="57">
        <v>83542</v>
      </c>
      <c r="F14649" s="125"/>
      <c r="G14649" s="125">
        <f t="shared" si="235"/>
        <v>-83542</v>
      </c>
      <c r="H14649" s="704" t="s">
        <v>9585</v>
      </c>
    </row>
    <row r="14650" spans="1:8" ht="15" x14ac:dyDescent="0.2">
      <c r="A14650" s="733">
        <v>45017</v>
      </c>
      <c r="B14650" s="62" t="s">
        <v>9462</v>
      </c>
      <c r="C14650" s="40" t="s">
        <v>2502</v>
      </c>
      <c r="D14650" s="107" t="s">
        <v>158</v>
      </c>
      <c r="E14650" s="57">
        <v>30000</v>
      </c>
      <c r="F14650" s="125"/>
      <c r="G14650" s="125">
        <f t="shared" si="235"/>
        <v>-30000</v>
      </c>
      <c r="H14650" s="704" t="s">
        <v>9585</v>
      </c>
    </row>
    <row r="14651" spans="1:8" ht="15" x14ac:dyDescent="0.2">
      <c r="A14651" s="733">
        <v>45017</v>
      </c>
      <c r="B14651" s="62" t="s">
        <v>37</v>
      </c>
      <c r="C14651" s="40" t="s">
        <v>2502</v>
      </c>
      <c r="D14651" s="107" t="s">
        <v>158</v>
      </c>
      <c r="E14651" s="57">
        <v>132929.16666666669</v>
      </c>
      <c r="F14651" s="125"/>
      <c r="G14651" s="125">
        <f t="shared" si="235"/>
        <v>-132929.16666666669</v>
      </c>
      <c r="H14651" s="704" t="s">
        <v>9585</v>
      </c>
    </row>
    <row r="14652" spans="1:8" ht="15" x14ac:dyDescent="0.2">
      <c r="A14652" s="733">
        <v>45017</v>
      </c>
      <c r="B14652" s="62" t="s">
        <v>2932</v>
      </c>
      <c r="C14652" s="40" t="s">
        <v>2502</v>
      </c>
      <c r="D14652" s="107" t="s">
        <v>158</v>
      </c>
      <c r="E14652" s="57">
        <v>100004.16666666666</v>
      </c>
      <c r="F14652" s="125"/>
      <c r="G14652" s="125">
        <f t="shared" si="235"/>
        <v>-100004.16666666666</v>
      </c>
      <c r="H14652" s="704" t="s">
        <v>9585</v>
      </c>
    </row>
    <row r="14653" spans="1:8" ht="15" customHeight="1" x14ac:dyDescent="0.2">
      <c r="A14653" s="733">
        <v>45017</v>
      </c>
      <c r="B14653" s="62" t="s">
        <v>8874</v>
      </c>
      <c r="C14653" s="40" t="s">
        <v>2502</v>
      </c>
      <c r="D14653" s="107" t="s">
        <v>158</v>
      </c>
      <c r="E14653" s="57">
        <f>91455+40521</f>
        <v>131976</v>
      </c>
      <c r="F14653" s="125"/>
      <c r="G14653" s="125">
        <f t="shared" si="235"/>
        <v>-131976</v>
      </c>
      <c r="H14653" s="704" t="s">
        <v>9585</v>
      </c>
    </row>
    <row r="14654" spans="1:8" ht="15" x14ac:dyDescent="0.2">
      <c r="A14654" s="733">
        <v>45017</v>
      </c>
      <c r="B14654" s="62" t="s">
        <v>9659</v>
      </c>
      <c r="C14654" s="40" t="s">
        <v>2502</v>
      </c>
      <c r="D14654" s="107" t="s">
        <v>158</v>
      </c>
      <c r="E14654" s="57">
        <f>40000+35625</f>
        <v>75625</v>
      </c>
      <c r="F14654" s="125"/>
      <c r="G14654" s="125">
        <f t="shared" si="235"/>
        <v>-75625</v>
      </c>
      <c r="H14654" s="704" t="s">
        <v>9585</v>
      </c>
    </row>
    <row r="14655" spans="1:8" ht="15" customHeight="1" x14ac:dyDescent="0.2">
      <c r="A14655" s="733">
        <v>45017</v>
      </c>
      <c r="B14655" s="62" t="s">
        <v>3945</v>
      </c>
      <c r="C14655" s="40" t="s">
        <v>2502</v>
      </c>
      <c r="D14655" s="107" t="s">
        <v>158</v>
      </c>
      <c r="E14655" s="57">
        <v>28000</v>
      </c>
      <c r="F14655" s="125"/>
      <c r="G14655" s="125">
        <f t="shared" si="235"/>
        <v>-28000</v>
      </c>
      <c r="H14655" s="704" t="s">
        <v>9585</v>
      </c>
    </row>
    <row r="14656" spans="1:8" ht="15" x14ac:dyDescent="0.2">
      <c r="A14656" s="733">
        <v>45017</v>
      </c>
      <c r="B14656" s="62" t="s">
        <v>11</v>
      </c>
      <c r="C14656" s="40" t="s">
        <v>2502</v>
      </c>
      <c r="D14656" s="107" t="s">
        <v>158</v>
      </c>
      <c r="E14656" s="57">
        <v>5000</v>
      </c>
      <c r="F14656" s="125"/>
      <c r="G14656" s="125">
        <f t="shared" si="235"/>
        <v>-5000</v>
      </c>
      <c r="H14656" s="704" t="s">
        <v>9585</v>
      </c>
    </row>
    <row r="14657" spans="1:8" ht="15" x14ac:dyDescent="0.2">
      <c r="A14657" s="733">
        <v>45017</v>
      </c>
      <c r="B14657" s="62" t="s">
        <v>8874</v>
      </c>
      <c r="C14657" s="40" t="s">
        <v>3144</v>
      </c>
      <c r="D14657" s="107" t="s">
        <v>9577</v>
      </c>
      <c r="E14657" s="57">
        <v>3500</v>
      </c>
      <c r="F14657" s="125"/>
      <c r="G14657" s="125">
        <f t="shared" si="235"/>
        <v>-3500</v>
      </c>
      <c r="H14657" s="704" t="s">
        <v>9585</v>
      </c>
    </row>
    <row r="14658" spans="1:8" ht="15" x14ac:dyDescent="0.2">
      <c r="A14658" s="733">
        <v>45017</v>
      </c>
      <c r="B14658" s="62" t="s">
        <v>3945</v>
      </c>
      <c r="C14658" s="581" t="s">
        <v>3002</v>
      </c>
      <c r="D14658" s="892" t="s">
        <v>9657</v>
      </c>
      <c r="E14658" s="582">
        <v>30152</v>
      </c>
      <c r="F14658" s="125"/>
      <c r="G14658" s="125">
        <f t="shared" si="235"/>
        <v>-30152</v>
      </c>
      <c r="H14658" s="704" t="s">
        <v>9585</v>
      </c>
    </row>
    <row r="14659" spans="1:8" ht="15" x14ac:dyDescent="0.2">
      <c r="A14659" s="733">
        <v>45017</v>
      </c>
      <c r="B14659" s="62" t="s">
        <v>3944</v>
      </c>
      <c r="C14659" s="581" t="s">
        <v>3002</v>
      </c>
      <c r="D14659" s="892" t="s">
        <v>9657</v>
      </c>
      <c r="E14659" s="582">
        <v>32760</v>
      </c>
      <c r="F14659" s="125"/>
      <c r="G14659" s="125">
        <f t="shared" si="235"/>
        <v>-32760</v>
      </c>
      <c r="H14659" s="704" t="s">
        <v>9585</v>
      </c>
    </row>
    <row r="14660" spans="1:8" ht="15" x14ac:dyDescent="0.2">
      <c r="A14660" s="733">
        <v>45017</v>
      </c>
      <c r="B14660" s="62" t="s">
        <v>37</v>
      </c>
      <c r="C14660" s="581" t="s">
        <v>3002</v>
      </c>
      <c r="D14660" s="892" t="s">
        <v>9657</v>
      </c>
      <c r="E14660" s="582">
        <v>15560</v>
      </c>
      <c r="F14660" s="125"/>
      <c r="G14660" s="125">
        <f t="shared" si="235"/>
        <v>-15560</v>
      </c>
      <c r="H14660" s="704" t="s">
        <v>9585</v>
      </c>
    </row>
    <row r="14661" spans="1:8" ht="15" customHeight="1" x14ac:dyDescent="0.2">
      <c r="A14661" s="733">
        <v>45017</v>
      </c>
      <c r="B14661" s="62" t="s">
        <v>7065</v>
      </c>
      <c r="C14661" s="581" t="s">
        <v>3002</v>
      </c>
      <c r="D14661" s="892" t="s">
        <v>9657</v>
      </c>
      <c r="E14661" s="582">
        <v>19452</v>
      </c>
      <c r="F14661" s="125"/>
      <c r="G14661" s="125">
        <f t="shared" si="235"/>
        <v>-19452</v>
      </c>
      <c r="H14661" s="704" t="s">
        <v>9585</v>
      </c>
    </row>
    <row r="14662" spans="1:8" ht="15" customHeight="1" x14ac:dyDescent="0.2">
      <c r="A14662" s="733">
        <v>45017</v>
      </c>
      <c r="B14662" s="62" t="s">
        <v>8874</v>
      </c>
      <c r="C14662" s="40" t="s">
        <v>3144</v>
      </c>
      <c r="D14662" s="107" t="s">
        <v>9578</v>
      </c>
      <c r="E14662" s="57">
        <v>8260</v>
      </c>
      <c r="F14662" s="125"/>
      <c r="G14662" s="125">
        <f t="shared" si="235"/>
        <v>-8260</v>
      </c>
      <c r="H14662" s="704" t="s">
        <v>9585</v>
      </c>
    </row>
    <row r="14663" spans="1:8" ht="15" x14ac:dyDescent="0.2">
      <c r="A14663" s="733">
        <v>45017</v>
      </c>
      <c r="B14663" s="40" t="s">
        <v>9407</v>
      </c>
      <c r="C14663" s="40" t="s">
        <v>3144</v>
      </c>
      <c r="D14663" s="107" t="s">
        <v>4449</v>
      </c>
      <c r="E14663" s="41">
        <v>86890</v>
      </c>
      <c r="G14663" s="125">
        <f t="shared" si="235"/>
        <v>-86890</v>
      </c>
      <c r="H14663" s="704" t="s">
        <v>9585</v>
      </c>
    </row>
    <row r="14664" spans="1:8" ht="15" x14ac:dyDescent="0.2">
      <c r="A14664" s="733">
        <v>45017</v>
      </c>
      <c r="B14664" s="40" t="s">
        <v>8874</v>
      </c>
      <c r="C14664" s="40" t="s">
        <v>3144</v>
      </c>
      <c r="D14664" s="107" t="s">
        <v>4290</v>
      </c>
      <c r="E14664" s="41">
        <v>6090</v>
      </c>
      <c r="G14664" s="41">
        <f t="shared" si="235"/>
        <v>-6090</v>
      </c>
      <c r="H14664" s="704" t="s">
        <v>9585</v>
      </c>
    </row>
    <row r="14665" spans="1:8" ht="15" x14ac:dyDescent="0.2">
      <c r="A14665" s="733">
        <v>45017</v>
      </c>
      <c r="B14665" s="40" t="s">
        <v>8874</v>
      </c>
      <c r="C14665" s="40" t="s">
        <v>9301</v>
      </c>
      <c r="D14665" s="107" t="s">
        <v>9581</v>
      </c>
      <c r="E14665" s="41">
        <v>30000</v>
      </c>
      <c r="G14665" s="41">
        <f t="shared" si="235"/>
        <v>-30000</v>
      </c>
      <c r="H14665" s="704" t="s">
        <v>9585</v>
      </c>
    </row>
    <row r="14666" spans="1:8" ht="15" x14ac:dyDescent="0.2">
      <c r="A14666" s="733">
        <v>45017</v>
      </c>
      <c r="B14666" s="40" t="s">
        <v>9505</v>
      </c>
      <c r="C14666" s="40" t="s">
        <v>3144</v>
      </c>
      <c r="D14666" s="107" t="s">
        <v>9582</v>
      </c>
      <c r="E14666" s="41">
        <v>149000</v>
      </c>
      <c r="G14666" s="41">
        <f t="shared" si="235"/>
        <v>-149000</v>
      </c>
      <c r="H14666" s="704" t="s">
        <v>9585</v>
      </c>
    </row>
    <row r="14667" spans="1:8" ht="15" x14ac:dyDescent="0.2">
      <c r="A14667" s="733">
        <v>45017</v>
      </c>
      <c r="B14667" s="40" t="s">
        <v>9354</v>
      </c>
      <c r="C14667" s="40" t="s">
        <v>777</v>
      </c>
      <c r="D14667" s="107" t="s">
        <v>9586</v>
      </c>
      <c r="E14667" s="41">
        <v>13000</v>
      </c>
      <c r="G14667" s="41">
        <f t="shared" si="235"/>
        <v>-13000</v>
      </c>
      <c r="H14667" s="704" t="s">
        <v>9585</v>
      </c>
    </row>
    <row r="14668" spans="1:8" ht="15" x14ac:dyDescent="0.2">
      <c r="A14668" s="733">
        <v>45017</v>
      </c>
      <c r="B14668" s="40" t="s">
        <v>16</v>
      </c>
      <c r="C14668" s="40" t="s">
        <v>3842</v>
      </c>
      <c r="D14668" s="107" t="s">
        <v>1156</v>
      </c>
      <c r="E14668" s="41">
        <v>2000</v>
      </c>
      <c r="G14668" s="41">
        <f t="shared" si="235"/>
        <v>-2000</v>
      </c>
      <c r="H14668" s="704" t="s">
        <v>9585</v>
      </c>
    </row>
    <row r="14669" spans="1:8" ht="15" x14ac:dyDescent="0.2">
      <c r="A14669" s="733">
        <v>45017</v>
      </c>
      <c r="B14669" s="40" t="s">
        <v>16</v>
      </c>
      <c r="C14669" s="40" t="s">
        <v>9560</v>
      </c>
      <c r="D14669" s="107" t="s">
        <v>9587</v>
      </c>
      <c r="E14669" s="41">
        <v>1000</v>
      </c>
      <c r="G14669" s="41">
        <f t="shared" si="235"/>
        <v>-1000</v>
      </c>
      <c r="H14669" s="704" t="s">
        <v>9585</v>
      </c>
    </row>
    <row r="14670" spans="1:8" ht="15" x14ac:dyDescent="0.2">
      <c r="A14670" s="733">
        <v>45019</v>
      </c>
      <c r="B14670" s="40" t="s">
        <v>16</v>
      </c>
      <c r="C14670" s="40" t="s">
        <v>8375</v>
      </c>
      <c r="D14670" s="107" t="s">
        <v>9583</v>
      </c>
      <c r="E14670" s="41">
        <v>520</v>
      </c>
      <c r="G14670" s="41">
        <f t="shared" si="235"/>
        <v>-520</v>
      </c>
      <c r="H14670" s="704" t="s">
        <v>9585</v>
      </c>
    </row>
    <row r="14671" spans="1:8" ht="15" x14ac:dyDescent="0.2">
      <c r="A14671" s="733">
        <v>45019</v>
      </c>
      <c r="B14671" s="40" t="s">
        <v>8874</v>
      </c>
      <c r="C14671" s="40" t="s">
        <v>4875</v>
      </c>
      <c r="D14671" s="107" t="s">
        <v>9584</v>
      </c>
      <c r="E14671" s="41">
        <v>2000</v>
      </c>
      <c r="G14671" s="41">
        <f t="shared" si="235"/>
        <v>-2000</v>
      </c>
      <c r="H14671" s="704" t="s">
        <v>9585</v>
      </c>
    </row>
    <row r="14672" spans="1:8" ht="15" x14ac:dyDescent="0.2">
      <c r="A14672" s="733">
        <v>45019</v>
      </c>
      <c r="B14672" s="40" t="s">
        <v>8874</v>
      </c>
      <c r="C14672" s="40" t="s">
        <v>5740</v>
      </c>
      <c r="D14672" s="107" t="s">
        <v>9589</v>
      </c>
      <c r="E14672" s="41">
        <v>500</v>
      </c>
      <c r="G14672" s="41">
        <f t="shared" si="235"/>
        <v>-500</v>
      </c>
      <c r="H14672" s="704" t="s">
        <v>9585</v>
      </c>
    </row>
    <row r="14673" spans="1:8" ht="15" x14ac:dyDescent="0.2">
      <c r="A14673" s="733">
        <v>45019</v>
      </c>
      <c r="B14673" s="40" t="s">
        <v>16</v>
      </c>
      <c r="C14673" s="40" t="s">
        <v>9560</v>
      </c>
      <c r="D14673" s="107" t="s">
        <v>9588</v>
      </c>
      <c r="E14673" s="41">
        <v>1500</v>
      </c>
      <c r="G14673" s="41">
        <f t="shared" si="235"/>
        <v>-1500</v>
      </c>
      <c r="H14673" s="704" t="s">
        <v>9585</v>
      </c>
    </row>
    <row r="14674" spans="1:8" ht="15" x14ac:dyDescent="0.2">
      <c r="A14674" s="733">
        <v>45019</v>
      </c>
      <c r="B14674" s="40" t="s">
        <v>16</v>
      </c>
      <c r="C14674" s="40" t="s">
        <v>391</v>
      </c>
      <c r="D14674" s="107" t="s">
        <v>9590</v>
      </c>
      <c r="E14674" s="41">
        <v>1000</v>
      </c>
      <c r="G14674" s="41">
        <f t="shared" si="235"/>
        <v>-1000</v>
      </c>
      <c r="H14674" s="704" t="s">
        <v>9585</v>
      </c>
    </row>
    <row r="14675" spans="1:8" ht="15" x14ac:dyDescent="0.2">
      <c r="A14675" s="733">
        <v>45020</v>
      </c>
      <c r="B14675" s="40" t="s">
        <v>9505</v>
      </c>
      <c r="D14675" s="107" t="s">
        <v>9603</v>
      </c>
      <c r="E14675" s="41">
        <v>800</v>
      </c>
      <c r="G14675" s="41">
        <f t="shared" si="235"/>
        <v>-800</v>
      </c>
      <c r="H14675" s="704" t="s">
        <v>9585</v>
      </c>
    </row>
    <row r="14676" spans="1:8" ht="15" x14ac:dyDescent="0.2">
      <c r="A14676" s="733">
        <v>45020</v>
      </c>
      <c r="B14676" s="40" t="s">
        <v>16</v>
      </c>
      <c r="C14676" s="40" t="s">
        <v>3842</v>
      </c>
      <c r="D14676" s="107" t="s">
        <v>1156</v>
      </c>
      <c r="E14676" s="41">
        <v>2000</v>
      </c>
      <c r="G14676" s="41">
        <f t="shared" si="235"/>
        <v>-2000</v>
      </c>
      <c r="H14676" s="704" t="s">
        <v>9585</v>
      </c>
    </row>
    <row r="14677" spans="1:8" ht="15" x14ac:dyDescent="0.2">
      <c r="A14677" s="733">
        <v>45020</v>
      </c>
      <c r="B14677" s="40" t="s">
        <v>9407</v>
      </c>
      <c r="C14677" s="40" t="s">
        <v>1753</v>
      </c>
      <c r="D14677" s="107" t="s">
        <v>9604</v>
      </c>
      <c r="E14677" s="41">
        <v>30000</v>
      </c>
      <c r="G14677" s="41">
        <f t="shared" si="235"/>
        <v>-30000</v>
      </c>
      <c r="H14677" s="704" t="s">
        <v>9585</v>
      </c>
    </row>
    <row r="14678" spans="1:8" ht="15" x14ac:dyDescent="0.2">
      <c r="A14678" s="733">
        <v>45020</v>
      </c>
      <c r="B14678" s="40" t="s">
        <v>2932</v>
      </c>
      <c r="C14678" s="40" t="s">
        <v>391</v>
      </c>
      <c r="D14678" s="107" t="s">
        <v>8370</v>
      </c>
      <c r="E14678" s="41">
        <v>2200</v>
      </c>
      <c r="G14678" s="41">
        <f t="shared" si="235"/>
        <v>-2200</v>
      </c>
      <c r="H14678" s="704" t="s">
        <v>9585</v>
      </c>
    </row>
    <row r="14679" spans="1:8" ht="15" x14ac:dyDescent="0.2">
      <c r="A14679" s="733">
        <v>45020</v>
      </c>
      <c r="B14679" s="40" t="s">
        <v>16</v>
      </c>
      <c r="C14679" s="40" t="s">
        <v>8375</v>
      </c>
      <c r="D14679" s="107" t="s">
        <v>9583</v>
      </c>
      <c r="E14679" s="41">
        <v>300</v>
      </c>
      <c r="G14679" s="41">
        <f t="shared" si="235"/>
        <v>-300</v>
      </c>
      <c r="H14679" s="704" t="s">
        <v>9585</v>
      </c>
    </row>
    <row r="14680" spans="1:8" ht="15" x14ac:dyDescent="0.2">
      <c r="A14680" s="733">
        <v>45020</v>
      </c>
      <c r="B14680" s="40" t="s">
        <v>16</v>
      </c>
      <c r="C14680" s="40" t="s">
        <v>3363</v>
      </c>
      <c r="D14680" s="107" t="s">
        <v>4435</v>
      </c>
      <c r="E14680" s="41">
        <v>160</v>
      </c>
      <c r="G14680" s="41">
        <f t="shared" si="235"/>
        <v>-160</v>
      </c>
      <c r="H14680" s="704" t="s">
        <v>9585</v>
      </c>
    </row>
    <row r="14681" spans="1:8" ht="15" x14ac:dyDescent="0.2">
      <c r="A14681" s="733">
        <v>45020</v>
      </c>
      <c r="B14681" s="40" t="s">
        <v>8655</v>
      </c>
      <c r="C14681" s="40" t="s">
        <v>5740</v>
      </c>
      <c r="D14681" s="107" t="s">
        <v>9605</v>
      </c>
      <c r="E14681" s="41">
        <v>1600</v>
      </c>
      <c r="G14681" s="41">
        <f t="shared" si="235"/>
        <v>-1600</v>
      </c>
      <c r="H14681" s="704" t="s">
        <v>9585</v>
      </c>
    </row>
    <row r="14682" spans="1:8" ht="15" x14ac:dyDescent="0.2">
      <c r="A14682" s="733">
        <v>45020</v>
      </c>
      <c r="B14682" s="40" t="s">
        <v>16</v>
      </c>
      <c r="C14682" s="40" t="s">
        <v>9560</v>
      </c>
      <c r="D14682" s="107" t="s">
        <v>9606</v>
      </c>
      <c r="E14682" s="41">
        <v>1000</v>
      </c>
      <c r="G14682" s="41">
        <f t="shared" si="235"/>
        <v>-1000</v>
      </c>
      <c r="H14682" s="704" t="s">
        <v>9585</v>
      </c>
    </row>
    <row r="14683" spans="1:8" ht="15" x14ac:dyDescent="0.2">
      <c r="A14683" s="733">
        <v>45020</v>
      </c>
      <c r="B14683" s="40" t="s">
        <v>16</v>
      </c>
      <c r="C14683" s="40" t="s">
        <v>391</v>
      </c>
      <c r="D14683" s="107" t="s">
        <v>9607</v>
      </c>
      <c r="E14683" s="41">
        <v>360</v>
      </c>
      <c r="G14683" s="41">
        <f t="shared" si="235"/>
        <v>-360</v>
      </c>
      <c r="H14683" s="704" t="s">
        <v>9585</v>
      </c>
    </row>
    <row r="14684" spans="1:8" ht="15" x14ac:dyDescent="0.2">
      <c r="A14684" s="733">
        <v>45020</v>
      </c>
      <c r="B14684" s="40" t="s">
        <v>9400</v>
      </c>
      <c r="C14684" s="40" t="s">
        <v>391</v>
      </c>
      <c r="D14684" s="107" t="s">
        <v>8934</v>
      </c>
      <c r="E14684" s="41">
        <v>750</v>
      </c>
      <c r="G14684" s="41">
        <f t="shared" si="235"/>
        <v>-750</v>
      </c>
      <c r="H14684" s="704" t="s">
        <v>9585</v>
      </c>
    </row>
    <row r="14685" spans="1:8" ht="15" x14ac:dyDescent="0.2">
      <c r="A14685" s="733">
        <v>45020</v>
      </c>
      <c r="B14685" s="40" t="s">
        <v>16</v>
      </c>
      <c r="C14685" s="40" t="s">
        <v>1494</v>
      </c>
      <c r="D14685" s="107" t="s">
        <v>9608</v>
      </c>
      <c r="E14685" s="41">
        <v>1400</v>
      </c>
      <c r="G14685" s="41">
        <f t="shared" si="235"/>
        <v>-1400</v>
      </c>
      <c r="H14685" s="704" t="s">
        <v>9585</v>
      </c>
    </row>
    <row r="14686" spans="1:8" ht="15" x14ac:dyDescent="0.2">
      <c r="A14686" s="733">
        <v>45020</v>
      </c>
      <c r="B14686" s="40" t="s">
        <v>16</v>
      </c>
      <c r="C14686" s="40" t="s">
        <v>103</v>
      </c>
      <c r="D14686" s="107" t="s">
        <v>9609</v>
      </c>
      <c r="E14686" s="41">
        <v>300</v>
      </c>
      <c r="G14686" s="41">
        <f t="shared" si="235"/>
        <v>-300</v>
      </c>
      <c r="H14686" s="704" t="s">
        <v>9585</v>
      </c>
    </row>
    <row r="14687" spans="1:8" ht="15" x14ac:dyDescent="0.2">
      <c r="A14687" s="733">
        <v>45020</v>
      </c>
      <c r="B14687" s="40" t="s">
        <v>9400</v>
      </c>
      <c r="C14687" s="40" t="s">
        <v>5740</v>
      </c>
      <c r="D14687" s="107" t="s">
        <v>9610</v>
      </c>
      <c r="E14687" s="41">
        <v>300</v>
      </c>
      <c r="G14687" s="41">
        <f t="shared" si="235"/>
        <v>-300</v>
      </c>
      <c r="H14687" s="704" t="s">
        <v>9585</v>
      </c>
    </row>
    <row r="14688" spans="1:8" ht="15" x14ac:dyDescent="0.2">
      <c r="A14688" s="733">
        <v>45020</v>
      </c>
      <c r="B14688" s="40" t="s">
        <v>37</v>
      </c>
      <c r="C14688" s="40" t="s">
        <v>391</v>
      </c>
      <c r="D14688" s="107" t="s">
        <v>9611</v>
      </c>
      <c r="E14688" s="41">
        <v>3000</v>
      </c>
      <c r="G14688" s="41">
        <f t="shared" si="235"/>
        <v>-3000</v>
      </c>
      <c r="H14688" s="704" t="s">
        <v>9585</v>
      </c>
    </row>
    <row r="14689" spans="1:8" ht="15" x14ac:dyDescent="0.2">
      <c r="A14689" s="733">
        <v>45020</v>
      </c>
      <c r="B14689" s="40" t="s">
        <v>9505</v>
      </c>
      <c r="C14689" s="40" t="s">
        <v>3144</v>
      </c>
      <c r="D14689" s="107" t="s">
        <v>391</v>
      </c>
      <c r="E14689" s="41">
        <v>990</v>
      </c>
      <c r="G14689" s="41">
        <f t="shared" si="235"/>
        <v>-990</v>
      </c>
      <c r="H14689" s="704" t="s">
        <v>9585</v>
      </c>
    </row>
    <row r="14690" spans="1:8" ht="15" x14ac:dyDescent="0.2">
      <c r="A14690" s="733">
        <v>45021</v>
      </c>
      <c r="B14690" s="40" t="s">
        <v>9505</v>
      </c>
      <c r="C14690" s="40" t="s">
        <v>6965</v>
      </c>
      <c r="D14690" s="107" t="s">
        <v>9523</v>
      </c>
      <c r="E14690" s="41">
        <v>5000</v>
      </c>
      <c r="G14690" s="41">
        <f t="shared" si="235"/>
        <v>-5000</v>
      </c>
      <c r="H14690" s="704" t="s">
        <v>9585</v>
      </c>
    </row>
    <row r="14691" spans="1:8" ht="15" x14ac:dyDescent="0.2">
      <c r="A14691" s="733">
        <v>45021</v>
      </c>
      <c r="B14691" s="40" t="s">
        <v>16</v>
      </c>
      <c r="C14691" s="40" t="s">
        <v>3842</v>
      </c>
      <c r="D14691" s="107" t="s">
        <v>1156</v>
      </c>
      <c r="E14691" s="41">
        <v>3000</v>
      </c>
      <c r="G14691" s="41">
        <f t="shared" si="235"/>
        <v>-3000</v>
      </c>
      <c r="H14691" s="704" t="s">
        <v>9585</v>
      </c>
    </row>
    <row r="14692" spans="1:8" ht="15" x14ac:dyDescent="0.2">
      <c r="A14692" s="733">
        <v>45021</v>
      </c>
      <c r="B14692" s="40" t="s">
        <v>9505</v>
      </c>
      <c r="C14692" s="40" t="s">
        <v>5740</v>
      </c>
      <c r="D14692" s="107" t="s">
        <v>9522</v>
      </c>
      <c r="E14692" s="41">
        <v>900</v>
      </c>
      <c r="G14692" s="41">
        <f t="shared" si="235"/>
        <v>-900</v>
      </c>
      <c r="H14692" s="704" t="s">
        <v>9585</v>
      </c>
    </row>
    <row r="14693" spans="1:8" ht="15" x14ac:dyDescent="0.2">
      <c r="A14693" s="733">
        <v>45021</v>
      </c>
      <c r="B14693" s="40" t="s">
        <v>9407</v>
      </c>
      <c r="C14693" s="40" t="s">
        <v>9560</v>
      </c>
      <c r="D14693" s="107" t="s">
        <v>9612</v>
      </c>
      <c r="E14693" s="41">
        <v>3000</v>
      </c>
      <c r="G14693" s="41">
        <f t="shared" si="235"/>
        <v>-3000</v>
      </c>
      <c r="H14693" s="704" t="s">
        <v>9585</v>
      </c>
    </row>
    <row r="14694" spans="1:8" ht="15" x14ac:dyDescent="0.2">
      <c r="A14694" s="733">
        <v>45021</v>
      </c>
      <c r="B14694" s="40" t="s">
        <v>8874</v>
      </c>
      <c r="C14694" s="40" t="s">
        <v>285</v>
      </c>
      <c r="D14694" s="107" t="s">
        <v>9613</v>
      </c>
      <c r="E14694" s="41">
        <v>1250</v>
      </c>
      <c r="G14694" s="41">
        <f t="shared" si="235"/>
        <v>-1250</v>
      </c>
      <c r="H14694" s="704" t="s">
        <v>9585</v>
      </c>
    </row>
    <row r="14695" spans="1:8" ht="15" x14ac:dyDescent="0.2">
      <c r="A14695" s="733">
        <v>45022</v>
      </c>
      <c r="B14695" s="40" t="s">
        <v>8874</v>
      </c>
      <c r="C14695" s="40" t="s">
        <v>391</v>
      </c>
      <c r="D14695" s="107" t="s">
        <v>9615</v>
      </c>
      <c r="E14695" s="41">
        <v>2900</v>
      </c>
      <c r="G14695" s="41">
        <f t="shared" si="235"/>
        <v>-2900</v>
      </c>
      <c r="H14695" s="704" t="s">
        <v>9585</v>
      </c>
    </row>
    <row r="14696" spans="1:8" ht="15" x14ac:dyDescent="0.2">
      <c r="A14696" s="733">
        <v>45022</v>
      </c>
      <c r="B14696" s="40" t="s">
        <v>9407</v>
      </c>
      <c r="C14696" s="40" t="s">
        <v>9622</v>
      </c>
      <c r="D14696" s="107" t="s">
        <v>9623</v>
      </c>
      <c r="E14696" s="41">
        <v>150000</v>
      </c>
      <c r="G14696" s="41">
        <f t="shared" si="235"/>
        <v>-150000</v>
      </c>
      <c r="H14696" s="704" t="s">
        <v>9585</v>
      </c>
    </row>
    <row r="14697" spans="1:8" ht="15" x14ac:dyDescent="0.2">
      <c r="A14697" s="733">
        <v>45022</v>
      </c>
      <c r="B14697" s="40" t="s">
        <v>16</v>
      </c>
      <c r="C14697" s="40" t="s">
        <v>8375</v>
      </c>
      <c r="D14697" s="107" t="s">
        <v>9614</v>
      </c>
      <c r="E14697" s="41">
        <v>700</v>
      </c>
      <c r="G14697" s="41">
        <f t="shared" si="235"/>
        <v>-700</v>
      </c>
      <c r="H14697" s="704" t="s">
        <v>9585</v>
      </c>
    </row>
    <row r="14698" spans="1:8" ht="15" x14ac:dyDescent="0.2">
      <c r="A14698" s="733">
        <v>45022</v>
      </c>
      <c r="B14698" s="40" t="s">
        <v>9354</v>
      </c>
      <c r="C14698" s="40" t="s">
        <v>391</v>
      </c>
      <c r="D14698" s="107" t="s">
        <v>9616</v>
      </c>
      <c r="E14698" s="41">
        <v>250</v>
      </c>
      <c r="G14698" s="41">
        <f t="shared" si="235"/>
        <v>-250</v>
      </c>
      <c r="H14698" s="704" t="s">
        <v>9585</v>
      </c>
    </row>
    <row r="14699" spans="1:8" ht="15" x14ac:dyDescent="0.2">
      <c r="A14699" s="733">
        <v>45022</v>
      </c>
      <c r="B14699" s="40" t="s">
        <v>16</v>
      </c>
      <c r="C14699" s="40" t="s">
        <v>3842</v>
      </c>
      <c r="D14699" s="107" t="s">
        <v>1156</v>
      </c>
      <c r="E14699" s="41">
        <v>2000</v>
      </c>
      <c r="G14699" s="41">
        <f t="shared" si="235"/>
        <v>-2000</v>
      </c>
      <c r="H14699" s="704" t="s">
        <v>9585</v>
      </c>
    </row>
    <row r="14700" spans="1:8" ht="15" x14ac:dyDescent="0.2">
      <c r="A14700" s="733">
        <v>45024</v>
      </c>
      <c r="B14700" s="40" t="s">
        <v>9407</v>
      </c>
      <c r="C14700" s="40" t="s">
        <v>3144</v>
      </c>
      <c r="D14700" s="107" t="s">
        <v>9617</v>
      </c>
      <c r="E14700" s="41">
        <v>10000</v>
      </c>
      <c r="G14700" s="41">
        <f t="shared" si="235"/>
        <v>-10000</v>
      </c>
      <c r="H14700" s="704" t="s">
        <v>9585</v>
      </c>
    </row>
    <row r="14701" spans="1:8" ht="15" x14ac:dyDescent="0.2">
      <c r="A14701" s="733">
        <v>45024</v>
      </c>
      <c r="B14701" s="40" t="s">
        <v>8874</v>
      </c>
      <c r="C14701" s="40" t="s">
        <v>285</v>
      </c>
      <c r="D14701" s="107" t="s">
        <v>3628</v>
      </c>
      <c r="E14701" s="41">
        <v>1500</v>
      </c>
      <c r="G14701" s="41">
        <f t="shared" si="235"/>
        <v>-1500</v>
      </c>
      <c r="H14701" s="704" t="s">
        <v>9585</v>
      </c>
    </row>
    <row r="14702" spans="1:8" ht="15" x14ac:dyDescent="0.2">
      <c r="A14702" s="733">
        <v>45024</v>
      </c>
      <c r="B14702" s="40" t="s">
        <v>8655</v>
      </c>
      <c r="C14702" s="40" t="s">
        <v>3144</v>
      </c>
      <c r="D14702" s="107" t="s">
        <v>9618</v>
      </c>
      <c r="E14702" s="41">
        <v>22500</v>
      </c>
      <c r="G14702" s="41">
        <f t="shared" si="235"/>
        <v>-22500</v>
      </c>
      <c r="H14702" s="704" t="s">
        <v>9585</v>
      </c>
    </row>
    <row r="14703" spans="1:8" ht="15" x14ac:dyDescent="0.2">
      <c r="A14703" s="733">
        <v>45026</v>
      </c>
      <c r="B14703" s="40" t="s">
        <v>9407</v>
      </c>
      <c r="C14703" s="40" t="s">
        <v>3144</v>
      </c>
      <c r="D14703" s="107" t="s">
        <v>3587</v>
      </c>
      <c r="E14703" s="41">
        <v>75100</v>
      </c>
      <c r="G14703" s="41">
        <f t="shared" si="235"/>
        <v>-75100</v>
      </c>
      <c r="H14703" s="704" t="s">
        <v>9585</v>
      </c>
    </row>
    <row r="14704" spans="1:8" ht="15" x14ac:dyDescent="0.2">
      <c r="A14704" s="733">
        <v>45026</v>
      </c>
      <c r="B14704" s="40" t="s">
        <v>16</v>
      </c>
      <c r="C14704" s="40" t="s">
        <v>9560</v>
      </c>
      <c r="D14704" s="107" t="s">
        <v>9619</v>
      </c>
      <c r="E14704" s="41">
        <v>1000</v>
      </c>
      <c r="G14704" s="41">
        <f t="shared" si="235"/>
        <v>-1000</v>
      </c>
      <c r="H14704" s="704" t="s">
        <v>9585</v>
      </c>
    </row>
    <row r="14705" spans="1:8" ht="15" x14ac:dyDescent="0.2">
      <c r="A14705" s="733">
        <v>45026</v>
      </c>
      <c r="B14705" s="40" t="s">
        <v>16</v>
      </c>
      <c r="C14705" s="40" t="s">
        <v>103</v>
      </c>
      <c r="D14705" s="107" t="s">
        <v>9620</v>
      </c>
      <c r="E14705" s="41">
        <v>1990</v>
      </c>
      <c r="G14705" s="41">
        <f t="shared" si="235"/>
        <v>-1990</v>
      </c>
      <c r="H14705" s="704" t="s">
        <v>9585</v>
      </c>
    </row>
    <row r="14706" spans="1:8" ht="15" x14ac:dyDescent="0.2">
      <c r="A14706" s="733">
        <v>45026</v>
      </c>
      <c r="B14706" s="40" t="s">
        <v>9407</v>
      </c>
      <c r="C14706" s="40" t="s">
        <v>6965</v>
      </c>
      <c r="D14706" s="107" t="s">
        <v>9621</v>
      </c>
      <c r="E14706" s="41">
        <v>5000</v>
      </c>
      <c r="G14706" s="41">
        <f t="shared" si="235"/>
        <v>-5000</v>
      </c>
      <c r="H14706" s="704" t="s">
        <v>9585</v>
      </c>
    </row>
    <row r="14707" spans="1:8" ht="15" x14ac:dyDescent="0.2">
      <c r="A14707" s="733">
        <v>45026</v>
      </c>
      <c r="B14707" s="40" t="s">
        <v>16</v>
      </c>
      <c r="C14707" s="40" t="s">
        <v>9560</v>
      </c>
      <c r="D14707" s="107" t="s">
        <v>9624</v>
      </c>
      <c r="E14707" s="41">
        <v>500</v>
      </c>
      <c r="G14707" s="41">
        <f t="shared" ref="G14707:G14770" si="236">F14707-E14707</f>
        <v>-500</v>
      </c>
      <c r="H14707" s="704" t="s">
        <v>9585</v>
      </c>
    </row>
    <row r="14708" spans="1:8" ht="15" x14ac:dyDescent="0.2">
      <c r="A14708" s="733">
        <v>45026</v>
      </c>
      <c r="B14708" s="40" t="s">
        <v>9505</v>
      </c>
      <c r="C14708" s="40" t="s">
        <v>9627</v>
      </c>
      <c r="D14708" s="107" t="s">
        <v>9625</v>
      </c>
      <c r="E14708" s="41">
        <v>2250</v>
      </c>
      <c r="G14708" s="41">
        <f t="shared" si="236"/>
        <v>-2250</v>
      </c>
      <c r="H14708" s="704" t="s">
        <v>9585</v>
      </c>
    </row>
    <row r="14709" spans="1:8" ht="15" x14ac:dyDescent="0.2">
      <c r="A14709" s="733">
        <v>45026</v>
      </c>
      <c r="B14709" s="40" t="s">
        <v>16</v>
      </c>
      <c r="C14709" s="40" t="s">
        <v>285</v>
      </c>
      <c r="D14709" s="107" t="s">
        <v>9626</v>
      </c>
      <c r="E14709" s="41">
        <v>100</v>
      </c>
      <c r="G14709" s="41">
        <f t="shared" si="236"/>
        <v>-100</v>
      </c>
      <c r="H14709" s="704" t="s">
        <v>9585</v>
      </c>
    </row>
    <row r="14710" spans="1:8" ht="15" x14ac:dyDescent="0.2">
      <c r="A14710" s="733">
        <v>45026</v>
      </c>
      <c r="B14710" s="40" t="s">
        <v>16</v>
      </c>
      <c r="C14710" s="40" t="s">
        <v>8148</v>
      </c>
      <c r="D14710" s="107" t="s">
        <v>9268</v>
      </c>
      <c r="E14710" s="41">
        <v>300</v>
      </c>
      <c r="G14710" s="41">
        <f t="shared" si="236"/>
        <v>-300</v>
      </c>
      <c r="H14710" s="704" t="s">
        <v>9585</v>
      </c>
    </row>
    <row r="14711" spans="1:8" ht="15" x14ac:dyDescent="0.2">
      <c r="A14711" s="733">
        <v>45026</v>
      </c>
      <c r="B14711" s="40" t="s">
        <v>25</v>
      </c>
      <c r="C14711" s="40" t="s">
        <v>8148</v>
      </c>
      <c r="D14711" s="107" t="s">
        <v>9268</v>
      </c>
      <c r="E14711" s="41">
        <v>560</v>
      </c>
      <c r="G14711" s="41">
        <f t="shared" si="236"/>
        <v>-560</v>
      </c>
      <c r="H14711" s="704" t="s">
        <v>9585</v>
      </c>
    </row>
    <row r="14712" spans="1:8" ht="15" x14ac:dyDescent="0.2">
      <c r="A14712" s="733">
        <v>45026</v>
      </c>
      <c r="B14712" s="40" t="s">
        <v>16</v>
      </c>
      <c r="C14712" s="40" t="s">
        <v>8375</v>
      </c>
      <c r="D14712" s="107" t="s">
        <v>9620</v>
      </c>
      <c r="E14712" s="41">
        <v>1450</v>
      </c>
      <c r="G14712" s="41">
        <f t="shared" si="236"/>
        <v>-1450</v>
      </c>
      <c r="H14712" s="704" t="s">
        <v>9585</v>
      </c>
    </row>
    <row r="14713" spans="1:8" ht="15" x14ac:dyDescent="0.2">
      <c r="A14713" s="733">
        <v>45026</v>
      </c>
      <c r="B14713" s="40" t="s">
        <v>2932</v>
      </c>
      <c r="C14713" s="40" t="s">
        <v>285</v>
      </c>
      <c r="D14713" s="107" t="s">
        <v>9630</v>
      </c>
      <c r="E14713" s="41">
        <v>700</v>
      </c>
      <c r="G14713" s="41">
        <f t="shared" si="236"/>
        <v>-700</v>
      </c>
      <c r="H14713" s="704" t="s">
        <v>9585</v>
      </c>
    </row>
    <row r="14714" spans="1:8" ht="15" x14ac:dyDescent="0.2">
      <c r="A14714" s="733">
        <v>45026</v>
      </c>
      <c r="B14714" s="40" t="s">
        <v>16</v>
      </c>
      <c r="C14714" s="40" t="s">
        <v>8375</v>
      </c>
      <c r="D14714" s="107" t="s">
        <v>9628</v>
      </c>
      <c r="E14714" s="41">
        <v>400</v>
      </c>
      <c r="G14714" s="41">
        <f t="shared" si="236"/>
        <v>-400</v>
      </c>
      <c r="H14714" s="704" t="s">
        <v>9585</v>
      </c>
    </row>
    <row r="14715" spans="1:8" ht="15" x14ac:dyDescent="0.2">
      <c r="A14715" s="733">
        <v>45026</v>
      </c>
      <c r="B14715" s="40" t="s">
        <v>8041</v>
      </c>
      <c r="C14715" s="40" t="s">
        <v>6965</v>
      </c>
      <c r="D14715" s="107" t="s">
        <v>9629</v>
      </c>
      <c r="E14715" s="41">
        <v>6000</v>
      </c>
      <c r="G14715" s="41">
        <f t="shared" si="236"/>
        <v>-6000</v>
      </c>
      <c r="H14715" s="704" t="s">
        <v>9585</v>
      </c>
    </row>
    <row r="14716" spans="1:8" ht="15" x14ac:dyDescent="0.2">
      <c r="A14716" s="733">
        <v>45027</v>
      </c>
      <c r="B14716" s="40" t="s">
        <v>8041</v>
      </c>
      <c r="C14716" s="581" t="s">
        <v>7221</v>
      </c>
      <c r="D14716" s="892" t="s">
        <v>9631</v>
      </c>
      <c r="E14716" s="582">
        <v>94550</v>
      </c>
      <c r="G14716" s="41">
        <f t="shared" si="236"/>
        <v>-94550</v>
      </c>
      <c r="H14716" s="704" t="s">
        <v>9585</v>
      </c>
    </row>
    <row r="14717" spans="1:8" ht="15" x14ac:dyDescent="0.2">
      <c r="A14717" s="733">
        <v>45027</v>
      </c>
      <c r="B14717" s="40" t="s">
        <v>8337</v>
      </c>
      <c r="C14717" s="581" t="s">
        <v>7221</v>
      </c>
      <c r="D14717" s="892" t="s">
        <v>9631</v>
      </c>
      <c r="E14717" s="582">
        <v>20624</v>
      </c>
      <c r="G14717" s="41">
        <f t="shared" si="236"/>
        <v>-20624</v>
      </c>
      <c r="H14717" s="704" t="s">
        <v>9585</v>
      </c>
    </row>
    <row r="14718" spans="1:8" ht="15" x14ac:dyDescent="0.2">
      <c r="A14718" s="733">
        <v>45027</v>
      </c>
      <c r="B14718" s="40" t="s">
        <v>8874</v>
      </c>
      <c r="C14718" s="581" t="s">
        <v>7221</v>
      </c>
      <c r="D14718" s="892" t="s">
        <v>9631</v>
      </c>
      <c r="E14718" s="582">
        <v>34826</v>
      </c>
      <c r="G14718" s="41">
        <f t="shared" si="236"/>
        <v>-34826</v>
      </c>
      <c r="H14718" s="704" t="s">
        <v>9585</v>
      </c>
    </row>
    <row r="14719" spans="1:8" ht="15" x14ac:dyDescent="0.2">
      <c r="A14719" s="733">
        <v>45027</v>
      </c>
      <c r="B14719" s="40" t="s">
        <v>8655</v>
      </c>
      <c r="C14719" s="40" t="s">
        <v>8392</v>
      </c>
      <c r="D14719" s="107" t="s">
        <v>9005</v>
      </c>
      <c r="E14719" s="41">
        <v>300000</v>
      </c>
      <c r="G14719" s="41">
        <f t="shared" si="236"/>
        <v>-300000</v>
      </c>
      <c r="H14719" s="704" t="s">
        <v>9585</v>
      </c>
    </row>
    <row r="14720" spans="1:8" ht="15" x14ac:dyDescent="0.2">
      <c r="A14720" s="733">
        <v>45027</v>
      </c>
      <c r="B14720" s="40" t="s">
        <v>6503</v>
      </c>
      <c r="C14720" s="40" t="s">
        <v>6850</v>
      </c>
      <c r="D14720" s="107" t="s">
        <v>1156</v>
      </c>
      <c r="E14720" s="41">
        <v>7000</v>
      </c>
      <c r="G14720" s="41">
        <f t="shared" si="236"/>
        <v>-7000</v>
      </c>
      <c r="H14720" s="704" t="s">
        <v>9585</v>
      </c>
    </row>
    <row r="14721" spans="1:8" ht="15" x14ac:dyDescent="0.2">
      <c r="A14721" s="733">
        <v>45027</v>
      </c>
      <c r="B14721" s="40" t="s">
        <v>16</v>
      </c>
      <c r="C14721" s="40" t="s">
        <v>3842</v>
      </c>
      <c r="D14721" s="107" t="s">
        <v>2710</v>
      </c>
      <c r="E14721" s="41">
        <v>2000</v>
      </c>
      <c r="G14721" s="41">
        <f t="shared" si="236"/>
        <v>-2000</v>
      </c>
      <c r="H14721" s="704" t="s">
        <v>9585</v>
      </c>
    </row>
    <row r="14722" spans="1:8" ht="15" x14ac:dyDescent="0.2">
      <c r="A14722" s="733">
        <v>45027</v>
      </c>
      <c r="B14722" s="40" t="s">
        <v>8874</v>
      </c>
      <c r="C14722" s="40" t="s">
        <v>285</v>
      </c>
      <c r="D14722" s="107" t="s">
        <v>9626</v>
      </c>
      <c r="E14722" s="41">
        <v>250</v>
      </c>
      <c r="G14722" s="41">
        <f t="shared" si="236"/>
        <v>-250</v>
      </c>
      <c r="H14722" s="704" t="s">
        <v>9585</v>
      </c>
    </row>
    <row r="14723" spans="1:8" ht="15" x14ac:dyDescent="0.2">
      <c r="A14723" s="733">
        <v>45027</v>
      </c>
      <c r="B14723" s="40" t="s">
        <v>16</v>
      </c>
      <c r="C14723" s="40" t="s">
        <v>285</v>
      </c>
      <c r="D14723" s="107" t="s">
        <v>9633</v>
      </c>
      <c r="E14723" s="41">
        <v>1000</v>
      </c>
      <c r="G14723" s="41">
        <f t="shared" si="236"/>
        <v>-1000</v>
      </c>
      <c r="H14723" s="704" t="s">
        <v>9585</v>
      </c>
    </row>
    <row r="14724" spans="1:8" ht="15" x14ac:dyDescent="0.2">
      <c r="A14724" s="733">
        <v>45027</v>
      </c>
      <c r="B14724" s="40" t="s">
        <v>8874</v>
      </c>
      <c r="C14724" s="40" t="s">
        <v>285</v>
      </c>
      <c r="D14724" s="107" t="s">
        <v>8161</v>
      </c>
      <c r="E14724" s="41">
        <v>300</v>
      </c>
      <c r="G14724" s="41">
        <f t="shared" si="236"/>
        <v>-300</v>
      </c>
      <c r="H14724" s="704" t="s">
        <v>9585</v>
      </c>
    </row>
    <row r="14725" spans="1:8" ht="15" x14ac:dyDescent="0.2">
      <c r="A14725" s="733">
        <v>45027</v>
      </c>
      <c r="B14725" s="40" t="s">
        <v>16</v>
      </c>
      <c r="C14725" s="40" t="s">
        <v>3842</v>
      </c>
      <c r="D14725" s="107" t="s">
        <v>1156</v>
      </c>
      <c r="E14725" s="41">
        <v>2000</v>
      </c>
      <c r="G14725" s="41">
        <f t="shared" si="236"/>
        <v>-2000</v>
      </c>
      <c r="H14725" s="704" t="s">
        <v>9585</v>
      </c>
    </row>
    <row r="14726" spans="1:8" ht="15" x14ac:dyDescent="0.2">
      <c r="A14726" s="733">
        <v>45028</v>
      </c>
      <c r="B14726" s="40" t="s">
        <v>8874</v>
      </c>
      <c r="C14726" s="40" t="s">
        <v>7475</v>
      </c>
      <c r="D14726" s="107" t="s">
        <v>9632</v>
      </c>
      <c r="E14726" s="41">
        <v>50000</v>
      </c>
      <c r="G14726" s="41">
        <f t="shared" si="236"/>
        <v>-50000</v>
      </c>
      <c r="H14726" s="704" t="s">
        <v>9585</v>
      </c>
    </row>
    <row r="14727" spans="1:8" ht="15" x14ac:dyDescent="0.2">
      <c r="A14727" s="733">
        <v>45028</v>
      </c>
      <c r="B14727" s="40" t="s">
        <v>8874</v>
      </c>
      <c r="C14727" s="40" t="s">
        <v>5740</v>
      </c>
      <c r="D14727" s="107" t="s">
        <v>9522</v>
      </c>
      <c r="E14727" s="41">
        <v>400</v>
      </c>
      <c r="G14727" s="41">
        <f t="shared" si="236"/>
        <v>-400</v>
      </c>
      <c r="H14727" s="704" t="s">
        <v>9585</v>
      </c>
    </row>
    <row r="14728" spans="1:8" ht="15" x14ac:dyDescent="0.2">
      <c r="A14728" s="733">
        <v>45028</v>
      </c>
      <c r="B14728" s="40" t="s">
        <v>8655</v>
      </c>
      <c r="C14728" s="40" t="s">
        <v>5740</v>
      </c>
      <c r="D14728" s="107" t="s">
        <v>9522</v>
      </c>
      <c r="E14728" s="41">
        <v>900</v>
      </c>
      <c r="G14728" s="41">
        <f t="shared" si="236"/>
        <v>-900</v>
      </c>
      <c r="H14728" s="704" t="s">
        <v>9585</v>
      </c>
    </row>
    <row r="14729" spans="1:8" ht="15" x14ac:dyDescent="0.2">
      <c r="A14729" s="733">
        <v>45028</v>
      </c>
      <c r="B14729" s="40" t="s">
        <v>9659</v>
      </c>
      <c r="C14729" s="40" t="s">
        <v>3144</v>
      </c>
      <c r="D14729" s="107" t="s">
        <v>9660</v>
      </c>
      <c r="E14729" s="41">
        <v>18030</v>
      </c>
      <c r="G14729" s="41">
        <f t="shared" si="236"/>
        <v>-18030</v>
      </c>
      <c r="H14729" s="704" t="s">
        <v>9585</v>
      </c>
    </row>
    <row r="14730" spans="1:8" ht="15" x14ac:dyDescent="0.2">
      <c r="A14730" s="733">
        <v>45029</v>
      </c>
      <c r="B14730" s="40" t="s">
        <v>8874</v>
      </c>
      <c r="C14730" s="40" t="s">
        <v>3144</v>
      </c>
      <c r="D14730" s="107" t="s">
        <v>9661</v>
      </c>
      <c r="E14730" s="41">
        <v>50000</v>
      </c>
      <c r="G14730" s="41">
        <f t="shared" si="236"/>
        <v>-50000</v>
      </c>
      <c r="H14730" s="704" t="s">
        <v>9585</v>
      </c>
    </row>
    <row r="14731" spans="1:8" ht="15" x14ac:dyDescent="0.2">
      <c r="A14731" s="733">
        <v>45029</v>
      </c>
      <c r="B14731" s="40" t="s">
        <v>9354</v>
      </c>
      <c r="C14731" s="40" t="s">
        <v>9458</v>
      </c>
      <c r="D14731" s="107" t="s">
        <v>9663</v>
      </c>
      <c r="E14731" s="41">
        <v>50000</v>
      </c>
      <c r="G14731" s="41">
        <f t="shared" si="236"/>
        <v>-50000</v>
      </c>
      <c r="H14731" s="704" t="s">
        <v>9585</v>
      </c>
    </row>
    <row r="14732" spans="1:8" ht="15" x14ac:dyDescent="0.2">
      <c r="A14732" s="733">
        <v>45029</v>
      </c>
      <c r="B14732" s="40" t="s">
        <v>1399</v>
      </c>
      <c r="C14732" s="40" t="s">
        <v>3144</v>
      </c>
      <c r="D14732" s="107" t="s">
        <v>9662</v>
      </c>
      <c r="E14732" s="41">
        <v>50000</v>
      </c>
      <c r="G14732" s="41">
        <f t="shared" si="236"/>
        <v>-50000</v>
      </c>
      <c r="H14732" s="704" t="s">
        <v>9585</v>
      </c>
    </row>
    <row r="14733" spans="1:8" ht="15" x14ac:dyDescent="0.2">
      <c r="A14733" s="733">
        <v>45029</v>
      </c>
      <c r="B14733" s="40" t="s">
        <v>8874</v>
      </c>
      <c r="C14733" s="40" t="s">
        <v>285</v>
      </c>
      <c r="D14733" s="107" t="s">
        <v>2430</v>
      </c>
      <c r="E14733" s="41">
        <v>200</v>
      </c>
      <c r="G14733" s="41">
        <f t="shared" si="236"/>
        <v>-200</v>
      </c>
      <c r="H14733" s="704" t="s">
        <v>9585</v>
      </c>
    </row>
    <row r="14734" spans="1:8" ht="15" x14ac:dyDescent="0.2">
      <c r="A14734" s="733">
        <v>45029</v>
      </c>
      <c r="B14734" s="40" t="s">
        <v>25</v>
      </c>
      <c r="C14734" s="40" t="s">
        <v>8148</v>
      </c>
      <c r="D14734" s="107" t="s">
        <v>6342</v>
      </c>
      <c r="E14734" s="41">
        <v>5200</v>
      </c>
      <c r="G14734" s="41">
        <f t="shared" si="236"/>
        <v>-5200</v>
      </c>
      <c r="H14734" s="704" t="s">
        <v>9585</v>
      </c>
    </row>
    <row r="14735" spans="1:8" ht="15" x14ac:dyDescent="0.2">
      <c r="A14735" s="733">
        <v>45029</v>
      </c>
      <c r="B14735" s="40" t="s">
        <v>16</v>
      </c>
      <c r="C14735" s="40" t="s">
        <v>8148</v>
      </c>
      <c r="D14735" s="107" t="s">
        <v>6342</v>
      </c>
      <c r="E14735" s="41">
        <v>1970</v>
      </c>
      <c r="G14735" s="41">
        <f t="shared" si="236"/>
        <v>-1970</v>
      </c>
      <c r="H14735" s="704" t="s">
        <v>9585</v>
      </c>
    </row>
    <row r="14736" spans="1:8" ht="15" x14ac:dyDescent="0.2">
      <c r="A14736" s="733">
        <v>45029</v>
      </c>
      <c r="B14736" s="40" t="s">
        <v>9407</v>
      </c>
      <c r="C14736" s="40" t="s">
        <v>9472</v>
      </c>
      <c r="D14736" s="107" t="s">
        <v>9664</v>
      </c>
      <c r="E14736" s="41">
        <v>40000</v>
      </c>
      <c r="G14736" s="41">
        <f t="shared" si="236"/>
        <v>-40000</v>
      </c>
      <c r="H14736" s="704" t="s">
        <v>9585</v>
      </c>
    </row>
    <row r="14737" spans="1:8" ht="15" x14ac:dyDescent="0.2">
      <c r="A14737" s="733">
        <v>45029</v>
      </c>
      <c r="B14737" s="40" t="s">
        <v>9407</v>
      </c>
      <c r="C14737" s="40" t="s">
        <v>2514</v>
      </c>
      <c r="D14737" s="107" t="s">
        <v>9666</v>
      </c>
      <c r="E14737" s="41">
        <v>10000</v>
      </c>
      <c r="G14737" s="41">
        <f t="shared" si="236"/>
        <v>-10000</v>
      </c>
      <c r="H14737" s="704" t="s">
        <v>9585</v>
      </c>
    </row>
    <row r="14738" spans="1:8" ht="15" x14ac:dyDescent="0.2">
      <c r="A14738" s="733">
        <v>45029</v>
      </c>
      <c r="B14738" s="40" t="s">
        <v>8874</v>
      </c>
      <c r="C14738" s="40" t="s">
        <v>3144</v>
      </c>
      <c r="D14738" s="107" t="s">
        <v>9665</v>
      </c>
      <c r="E14738" s="41">
        <v>3030</v>
      </c>
      <c r="G14738" s="41">
        <f t="shared" si="236"/>
        <v>-3030</v>
      </c>
      <c r="H14738" s="704" t="s">
        <v>9585</v>
      </c>
    </row>
    <row r="14739" spans="1:8" ht="15" x14ac:dyDescent="0.2">
      <c r="A14739" s="733">
        <v>45029</v>
      </c>
      <c r="B14739" s="40" t="s">
        <v>25</v>
      </c>
      <c r="C14739" s="40" t="s">
        <v>9672</v>
      </c>
      <c r="D14739" s="107" t="s">
        <v>9673</v>
      </c>
      <c r="E14739" s="41">
        <v>35000</v>
      </c>
      <c r="G14739" s="41">
        <f t="shared" si="236"/>
        <v>-35000</v>
      </c>
      <c r="H14739" s="704" t="s">
        <v>9585</v>
      </c>
    </row>
    <row r="14740" spans="1:8" ht="15" x14ac:dyDescent="0.2">
      <c r="A14740" s="733">
        <v>45029</v>
      </c>
      <c r="B14740" s="40" t="s">
        <v>25</v>
      </c>
      <c r="C14740" s="40" t="s">
        <v>7593</v>
      </c>
      <c r="D14740" s="107" t="s">
        <v>9674</v>
      </c>
      <c r="E14740" s="41">
        <v>40000</v>
      </c>
      <c r="G14740" s="41">
        <f t="shared" si="236"/>
        <v>-40000</v>
      </c>
      <c r="H14740" s="704" t="s">
        <v>9585</v>
      </c>
    </row>
    <row r="14741" spans="1:8" ht="15" x14ac:dyDescent="0.2">
      <c r="A14741" s="733">
        <v>45029</v>
      </c>
      <c r="B14741" s="40" t="s">
        <v>25</v>
      </c>
      <c r="C14741" s="40" t="s">
        <v>391</v>
      </c>
      <c r="D14741" s="107" t="s">
        <v>9675</v>
      </c>
      <c r="E14741" s="41">
        <v>50000</v>
      </c>
      <c r="G14741" s="41">
        <f t="shared" si="236"/>
        <v>-50000</v>
      </c>
      <c r="H14741" s="704" t="s">
        <v>9585</v>
      </c>
    </row>
    <row r="14742" spans="1:8" ht="15" customHeight="1" x14ac:dyDescent="0.2">
      <c r="A14742" s="733">
        <v>45030</v>
      </c>
      <c r="B14742" s="40" t="s">
        <v>16</v>
      </c>
      <c r="C14742" s="40" t="s">
        <v>9560</v>
      </c>
      <c r="D14742" s="107" t="s">
        <v>9667</v>
      </c>
      <c r="E14742" s="41">
        <v>5000</v>
      </c>
      <c r="G14742" s="41">
        <f t="shared" si="236"/>
        <v>-5000</v>
      </c>
      <c r="H14742" s="704" t="s">
        <v>9585</v>
      </c>
    </row>
    <row r="14743" spans="1:8" ht="15" x14ac:dyDescent="0.2">
      <c r="A14743" s="733">
        <v>45031</v>
      </c>
      <c r="B14743" s="40" t="s">
        <v>8874</v>
      </c>
      <c r="C14743" s="40" t="s">
        <v>6899</v>
      </c>
      <c r="D14743" s="107" t="s">
        <v>9668</v>
      </c>
      <c r="E14743" s="41">
        <v>3750</v>
      </c>
      <c r="G14743" s="41">
        <f t="shared" si="236"/>
        <v>-3750</v>
      </c>
      <c r="H14743" s="704" t="s">
        <v>9585</v>
      </c>
    </row>
    <row r="14744" spans="1:8" ht="15" x14ac:dyDescent="0.2">
      <c r="A14744" s="733">
        <v>45031</v>
      </c>
      <c r="B14744" s="40" t="s">
        <v>8041</v>
      </c>
      <c r="C14744" s="40" t="s">
        <v>6899</v>
      </c>
      <c r="D14744" s="107" t="s">
        <v>9668</v>
      </c>
      <c r="E14744" s="41">
        <v>3750</v>
      </c>
      <c r="G14744" s="41">
        <f t="shared" si="236"/>
        <v>-3750</v>
      </c>
      <c r="H14744" s="704" t="s">
        <v>9585</v>
      </c>
    </row>
    <row r="14745" spans="1:8" ht="15" x14ac:dyDescent="0.2">
      <c r="A14745" s="733">
        <v>45031</v>
      </c>
      <c r="B14745" s="40" t="s">
        <v>8866</v>
      </c>
      <c r="C14745" s="40" t="s">
        <v>6899</v>
      </c>
      <c r="D14745" s="107" t="s">
        <v>9668</v>
      </c>
      <c r="E14745" s="41">
        <v>3750</v>
      </c>
      <c r="G14745" s="41">
        <f t="shared" si="236"/>
        <v>-3750</v>
      </c>
      <c r="H14745" s="704" t="s">
        <v>9585</v>
      </c>
    </row>
    <row r="14746" spans="1:8" ht="15" x14ac:dyDescent="0.2">
      <c r="A14746" s="733">
        <v>45031</v>
      </c>
      <c r="B14746" s="40" t="s">
        <v>7919</v>
      </c>
      <c r="C14746" s="40" t="s">
        <v>6899</v>
      </c>
      <c r="D14746" s="107" t="s">
        <v>9668</v>
      </c>
      <c r="E14746" s="41">
        <v>3750</v>
      </c>
      <c r="G14746" s="41">
        <f t="shared" si="236"/>
        <v>-3750</v>
      </c>
      <c r="H14746" s="704" t="s">
        <v>9585</v>
      </c>
    </row>
    <row r="14747" spans="1:8" ht="15" x14ac:dyDescent="0.2">
      <c r="A14747" s="733">
        <v>45031</v>
      </c>
      <c r="B14747" s="40" t="s">
        <v>9505</v>
      </c>
      <c r="C14747" s="40" t="s">
        <v>3445</v>
      </c>
      <c r="D14747" s="107" t="s">
        <v>9669</v>
      </c>
      <c r="E14747" s="41">
        <v>5000</v>
      </c>
      <c r="G14747" s="41">
        <f t="shared" si="236"/>
        <v>-5000</v>
      </c>
      <c r="H14747" s="704" t="s">
        <v>9585</v>
      </c>
    </row>
    <row r="14748" spans="1:8" ht="15" x14ac:dyDescent="0.2">
      <c r="A14748" s="733">
        <v>45031</v>
      </c>
      <c r="B14748" s="40" t="s">
        <v>9717</v>
      </c>
      <c r="C14748" s="40" t="s">
        <v>6850</v>
      </c>
      <c r="D14748" s="107" t="s">
        <v>369</v>
      </c>
      <c r="E14748" s="41">
        <v>8000</v>
      </c>
      <c r="G14748" s="41">
        <f t="shared" si="236"/>
        <v>-8000</v>
      </c>
      <c r="H14748" s="704" t="s">
        <v>9585</v>
      </c>
    </row>
    <row r="14749" spans="1:8" ht="15" x14ac:dyDescent="0.2">
      <c r="A14749" s="733">
        <v>45031</v>
      </c>
      <c r="B14749" s="40" t="s">
        <v>8655</v>
      </c>
      <c r="C14749" s="40" t="s">
        <v>3144</v>
      </c>
      <c r="D14749" s="107" t="s">
        <v>9718</v>
      </c>
      <c r="E14749" s="41">
        <v>115500</v>
      </c>
      <c r="G14749" s="41">
        <f t="shared" si="236"/>
        <v>-115500</v>
      </c>
      <c r="H14749" s="704" t="s">
        <v>9585</v>
      </c>
    </row>
    <row r="14750" spans="1:8" ht="15" x14ac:dyDescent="0.2">
      <c r="A14750" s="733">
        <v>45031</v>
      </c>
      <c r="B14750" s="40" t="s">
        <v>8874</v>
      </c>
      <c r="C14750" s="40" t="s">
        <v>285</v>
      </c>
      <c r="D14750" s="107" t="s">
        <v>6919</v>
      </c>
      <c r="E14750" s="41">
        <v>900</v>
      </c>
      <c r="G14750" s="41">
        <f t="shared" si="236"/>
        <v>-900</v>
      </c>
      <c r="H14750" s="704" t="s">
        <v>9585</v>
      </c>
    </row>
    <row r="14751" spans="1:8" ht="15" x14ac:dyDescent="0.2">
      <c r="A14751" s="733">
        <v>45031</v>
      </c>
      <c r="B14751" s="40" t="s">
        <v>9354</v>
      </c>
      <c r="C14751" s="40" t="s">
        <v>3144</v>
      </c>
      <c r="D14751" s="107" t="s">
        <v>9670</v>
      </c>
      <c r="E14751" s="41">
        <v>16500</v>
      </c>
      <c r="G14751" s="41">
        <f t="shared" si="236"/>
        <v>-16500</v>
      </c>
      <c r="H14751" s="704" t="s">
        <v>9585</v>
      </c>
    </row>
    <row r="14752" spans="1:8" ht="15" x14ac:dyDescent="0.2">
      <c r="A14752" s="733">
        <v>45031</v>
      </c>
      <c r="B14752" s="40" t="s">
        <v>9354</v>
      </c>
      <c r="C14752" s="40" t="s">
        <v>5740</v>
      </c>
      <c r="D14752" s="107" t="s">
        <v>369</v>
      </c>
      <c r="E14752" s="41">
        <v>500</v>
      </c>
      <c r="G14752" s="41">
        <f t="shared" si="236"/>
        <v>-500</v>
      </c>
      <c r="H14752" s="704" t="s">
        <v>9585</v>
      </c>
    </row>
    <row r="14753" spans="1:8" ht="15" x14ac:dyDescent="0.2">
      <c r="A14753" s="733">
        <v>45031</v>
      </c>
      <c r="B14753" s="40" t="s">
        <v>9505</v>
      </c>
      <c r="C14753" s="40" t="s">
        <v>5740</v>
      </c>
      <c r="D14753" s="107" t="s">
        <v>9671</v>
      </c>
      <c r="E14753" s="41">
        <v>900</v>
      </c>
      <c r="G14753" s="41">
        <f t="shared" si="236"/>
        <v>-900</v>
      </c>
      <c r="H14753" s="704" t="s">
        <v>9585</v>
      </c>
    </row>
    <row r="14754" spans="1:8" ht="15" x14ac:dyDescent="0.2">
      <c r="A14754" s="733">
        <v>45031</v>
      </c>
      <c r="B14754" s="40" t="s">
        <v>9659</v>
      </c>
      <c r="C14754" s="40" t="s">
        <v>5740</v>
      </c>
      <c r="D14754" s="107" t="s">
        <v>1885</v>
      </c>
      <c r="E14754" s="41">
        <v>1000</v>
      </c>
      <c r="G14754" s="41">
        <f t="shared" si="236"/>
        <v>-1000</v>
      </c>
      <c r="H14754" s="704" t="s">
        <v>9585</v>
      </c>
    </row>
    <row r="14755" spans="1:8" ht="15" x14ac:dyDescent="0.2">
      <c r="A14755" s="733">
        <v>45031</v>
      </c>
      <c r="B14755" s="40" t="s">
        <v>8655</v>
      </c>
      <c r="C14755" s="40" t="s">
        <v>5740</v>
      </c>
      <c r="D14755" s="107" t="s">
        <v>9680</v>
      </c>
      <c r="E14755" s="41">
        <v>4300</v>
      </c>
      <c r="G14755" s="41">
        <f t="shared" si="236"/>
        <v>-4300</v>
      </c>
      <c r="H14755" s="704" t="s">
        <v>9585</v>
      </c>
    </row>
    <row r="14756" spans="1:8" ht="15" x14ac:dyDescent="0.2">
      <c r="A14756" s="733">
        <v>45031</v>
      </c>
      <c r="B14756" s="40" t="s">
        <v>9505</v>
      </c>
      <c r="C14756" s="40" t="s">
        <v>3144</v>
      </c>
      <c r="D14756" s="107" t="s">
        <v>9681</v>
      </c>
      <c r="E14756" s="41">
        <v>1000</v>
      </c>
      <c r="G14756" s="41">
        <f t="shared" si="236"/>
        <v>-1000</v>
      </c>
      <c r="H14756" s="704" t="s">
        <v>9585</v>
      </c>
    </row>
    <row r="14757" spans="1:8" ht="15" x14ac:dyDescent="0.2">
      <c r="A14757" s="733">
        <v>45031</v>
      </c>
      <c r="B14757" s="40" t="s">
        <v>8041</v>
      </c>
      <c r="C14757" s="40" t="s">
        <v>285</v>
      </c>
      <c r="D14757" s="107" t="s">
        <v>9682</v>
      </c>
      <c r="E14757" s="41">
        <v>1100</v>
      </c>
      <c r="G14757" s="41">
        <f t="shared" si="236"/>
        <v>-1100</v>
      </c>
      <c r="H14757" s="704" t="s">
        <v>9585</v>
      </c>
    </row>
    <row r="14758" spans="1:8" ht="15" x14ac:dyDescent="0.2">
      <c r="A14758" s="733">
        <v>45031</v>
      </c>
      <c r="B14758" s="40" t="s">
        <v>16</v>
      </c>
      <c r="C14758" s="40" t="s">
        <v>103</v>
      </c>
      <c r="D14758" s="107" t="s">
        <v>9683</v>
      </c>
      <c r="E14758" s="41">
        <v>1500</v>
      </c>
      <c r="G14758" s="41">
        <f t="shared" si="236"/>
        <v>-1500</v>
      </c>
      <c r="H14758" s="704" t="s">
        <v>9585</v>
      </c>
    </row>
    <row r="14759" spans="1:8" ht="15" x14ac:dyDescent="0.2">
      <c r="A14759" s="733">
        <v>45031</v>
      </c>
      <c r="B14759" s="40" t="s">
        <v>25</v>
      </c>
      <c r="C14759" s="40" t="s">
        <v>4064</v>
      </c>
      <c r="D14759" s="107" t="s">
        <v>9684</v>
      </c>
      <c r="E14759" s="41">
        <v>3750</v>
      </c>
      <c r="G14759" s="41">
        <f t="shared" si="236"/>
        <v>-3750</v>
      </c>
      <c r="H14759" s="704" t="s">
        <v>9585</v>
      </c>
    </row>
    <row r="14760" spans="1:8" ht="15" x14ac:dyDescent="0.2">
      <c r="A14760" s="733">
        <v>45031</v>
      </c>
      <c r="B14760" s="40" t="s">
        <v>8655</v>
      </c>
      <c r="C14760" s="40" t="s">
        <v>5740</v>
      </c>
      <c r="D14760" s="107" t="s">
        <v>9685</v>
      </c>
      <c r="E14760" s="41">
        <v>1300</v>
      </c>
      <c r="G14760" s="41">
        <f t="shared" si="236"/>
        <v>-1300</v>
      </c>
      <c r="H14760" s="704" t="s">
        <v>9585</v>
      </c>
    </row>
    <row r="14761" spans="1:8" ht="15" x14ac:dyDescent="0.2">
      <c r="A14761" s="733">
        <v>45031</v>
      </c>
      <c r="B14761" s="40" t="s">
        <v>8874</v>
      </c>
      <c r="C14761" s="40" t="s">
        <v>5740</v>
      </c>
      <c r="D14761" s="107" t="s">
        <v>1885</v>
      </c>
      <c r="E14761" s="41">
        <v>1000</v>
      </c>
      <c r="G14761" s="41">
        <f t="shared" si="236"/>
        <v>-1000</v>
      </c>
      <c r="H14761" s="704" t="s">
        <v>9585</v>
      </c>
    </row>
    <row r="14762" spans="1:8" ht="15" x14ac:dyDescent="0.2">
      <c r="A14762" s="733">
        <v>45031</v>
      </c>
      <c r="B14762" s="40" t="s">
        <v>9354</v>
      </c>
      <c r="C14762" s="40" t="s">
        <v>5740</v>
      </c>
      <c r="D14762" s="107" t="s">
        <v>9686</v>
      </c>
      <c r="E14762" s="41">
        <v>650</v>
      </c>
      <c r="G14762" s="41">
        <f t="shared" si="236"/>
        <v>-650</v>
      </c>
      <c r="H14762" s="704" t="s">
        <v>9585</v>
      </c>
    </row>
    <row r="14763" spans="1:8" ht="15" x14ac:dyDescent="0.2">
      <c r="A14763" s="733">
        <v>45034</v>
      </c>
      <c r="B14763" s="40" t="s">
        <v>9659</v>
      </c>
      <c r="C14763" s="40" t="s">
        <v>6965</v>
      </c>
      <c r="D14763" s="107" t="s">
        <v>9687</v>
      </c>
      <c r="E14763" s="41">
        <v>70000</v>
      </c>
      <c r="G14763" s="41">
        <f t="shared" si="236"/>
        <v>-70000</v>
      </c>
      <c r="H14763" s="704" t="s">
        <v>9585</v>
      </c>
    </row>
    <row r="14764" spans="1:8" ht="15" x14ac:dyDescent="0.2">
      <c r="A14764" s="733">
        <v>45034</v>
      </c>
      <c r="B14764" s="40" t="s">
        <v>8874</v>
      </c>
      <c r="C14764" s="40" t="s">
        <v>3144</v>
      </c>
      <c r="D14764" s="107" t="s">
        <v>9688</v>
      </c>
      <c r="E14764" s="41">
        <v>4000</v>
      </c>
      <c r="G14764" s="41">
        <f t="shared" si="236"/>
        <v>-4000</v>
      </c>
      <c r="H14764" s="704" t="s">
        <v>9585</v>
      </c>
    </row>
    <row r="14765" spans="1:8" ht="15" x14ac:dyDescent="0.2">
      <c r="A14765" s="733">
        <v>45034</v>
      </c>
      <c r="B14765" s="40" t="s">
        <v>8655</v>
      </c>
      <c r="C14765" s="40" t="s">
        <v>5740</v>
      </c>
      <c r="D14765" s="107" t="s">
        <v>9689</v>
      </c>
      <c r="E14765" s="41">
        <v>1500</v>
      </c>
      <c r="G14765" s="41">
        <f t="shared" si="236"/>
        <v>-1500</v>
      </c>
      <c r="H14765" s="704" t="s">
        <v>9585</v>
      </c>
    </row>
    <row r="14766" spans="1:8" ht="15" x14ac:dyDescent="0.2">
      <c r="A14766" s="733">
        <v>45034</v>
      </c>
      <c r="B14766" s="40" t="s">
        <v>8874</v>
      </c>
      <c r="C14766" s="40" t="s">
        <v>391</v>
      </c>
      <c r="D14766" s="107" t="s">
        <v>9692</v>
      </c>
      <c r="E14766" s="41">
        <v>1000</v>
      </c>
      <c r="G14766" s="41">
        <f t="shared" si="236"/>
        <v>-1000</v>
      </c>
      <c r="H14766" s="704" t="s">
        <v>9585</v>
      </c>
    </row>
    <row r="14767" spans="1:8" ht="15" x14ac:dyDescent="0.2">
      <c r="A14767" s="733">
        <v>45034</v>
      </c>
      <c r="B14767" s="40" t="s">
        <v>16</v>
      </c>
      <c r="C14767" s="40" t="s">
        <v>9693</v>
      </c>
      <c r="D14767" s="107" t="s">
        <v>9690</v>
      </c>
      <c r="E14767" s="41">
        <v>17000</v>
      </c>
      <c r="G14767" s="41">
        <f t="shared" si="236"/>
        <v>-17000</v>
      </c>
      <c r="H14767" s="704" t="s">
        <v>9585</v>
      </c>
    </row>
    <row r="14768" spans="1:8" ht="15" x14ac:dyDescent="0.2">
      <c r="A14768" s="733">
        <v>45034</v>
      </c>
      <c r="B14768" s="40" t="s">
        <v>8041</v>
      </c>
      <c r="C14768" s="40" t="s">
        <v>8249</v>
      </c>
      <c r="D14768" s="107" t="s">
        <v>2710</v>
      </c>
      <c r="E14768" s="41">
        <v>2500</v>
      </c>
      <c r="G14768" s="41">
        <f t="shared" si="236"/>
        <v>-2500</v>
      </c>
      <c r="H14768" s="704" t="s">
        <v>9585</v>
      </c>
    </row>
    <row r="14769" spans="1:8" ht="15" x14ac:dyDescent="0.2">
      <c r="A14769" s="733">
        <v>45034</v>
      </c>
      <c r="B14769" s="40" t="s">
        <v>16</v>
      </c>
      <c r="C14769" s="40" t="s">
        <v>8148</v>
      </c>
      <c r="D14769" s="107" t="s">
        <v>9691</v>
      </c>
      <c r="E14769" s="41">
        <v>15638</v>
      </c>
      <c r="G14769" s="41">
        <f t="shared" si="236"/>
        <v>-15638</v>
      </c>
      <c r="H14769" s="704" t="s">
        <v>9585</v>
      </c>
    </row>
    <row r="14770" spans="1:8" ht="15" x14ac:dyDescent="0.2">
      <c r="A14770" s="733">
        <v>45034</v>
      </c>
      <c r="B14770" s="40" t="s">
        <v>25</v>
      </c>
      <c r="C14770" s="40" t="s">
        <v>8148</v>
      </c>
      <c r="D14770" s="107" t="s">
        <v>9691</v>
      </c>
      <c r="E14770" s="41">
        <v>43516</v>
      </c>
      <c r="G14770" s="41">
        <f t="shared" si="236"/>
        <v>-43516</v>
      </c>
      <c r="H14770" s="704" t="s">
        <v>9585</v>
      </c>
    </row>
    <row r="14771" spans="1:8" ht="15" x14ac:dyDescent="0.2">
      <c r="A14771" s="733">
        <v>45034</v>
      </c>
      <c r="B14771" s="40" t="s">
        <v>8557</v>
      </c>
      <c r="C14771" s="40" t="s">
        <v>6704</v>
      </c>
      <c r="D14771" s="107" t="s">
        <v>9694</v>
      </c>
      <c r="E14771" s="41">
        <v>300000</v>
      </c>
      <c r="G14771" s="41">
        <f t="shared" ref="G14771:G14834" si="237">F14771-E14771</f>
        <v>-300000</v>
      </c>
      <c r="H14771" s="704" t="s">
        <v>9585</v>
      </c>
    </row>
    <row r="14772" spans="1:8" ht="15" x14ac:dyDescent="0.2">
      <c r="A14772" s="733">
        <v>45034</v>
      </c>
      <c r="B14772" s="40" t="s">
        <v>8655</v>
      </c>
      <c r="C14772" s="40" t="s">
        <v>1508</v>
      </c>
      <c r="D14772" s="107" t="s">
        <v>2710</v>
      </c>
      <c r="E14772" s="41">
        <v>316600</v>
      </c>
      <c r="G14772" s="41">
        <f t="shared" si="237"/>
        <v>-316600</v>
      </c>
      <c r="H14772" s="704" t="s">
        <v>9585</v>
      </c>
    </row>
    <row r="14773" spans="1:8" ht="15" x14ac:dyDescent="0.2">
      <c r="A14773" s="733">
        <v>45034</v>
      </c>
      <c r="B14773" s="40" t="s">
        <v>8655</v>
      </c>
      <c r="C14773" s="40" t="s">
        <v>3144</v>
      </c>
      <c r="D14773" s="107" t="s">
        <v>9696</v>
      </c>
      <c r="E14773" s="41">
        <v>570</v>
      </c>
      <c r="G14773" s="41">
        <f t="shared" si="237"/>
        <v>-570</v>
      </c>
      <c r="H14773" s="704" t="s">
        <v>9585</v>
      </c>
    </row>
    <row r="14774" spans="1:8" ht="15" x14ac:dyDescent="0.2">
      <c r="A14774" s="733">
        <v>45034</v>
      </c>
      <c r="B14774" s="40" t="s">
        <v>8874</v>
      </c>
      <c r="C14774" s="40" t="s">
        <v>4875</v>
      </c>
      <c r="D14774" s="107" t="s">
        <v>9695</v>
      </c>
      <c r="E14774" s="41">
        <v>2000</v>
      </c>
      <c r="G14774" s="41">
        <f t="shared" si="237"/>
        <v>-2000</v>
      </c>
      <c r="H14774" s="704" t="s">
        <v>9585</v>
      </c>
    </row>
    <row r="14775" spans="1:8" ht="15" x14ac:dyDescent="0.2">
      <c r="A14775" s="733">
        <v>45034</v>
      </c>
      <c r="B14775" s="40" t="s">
        <v>3945</v>
      </c>
      <c r="C14775" s="40" t="s">
        <v>391</v>
      </c>
      <c r="D14775" s="107" t="s">
        <v>9697</v>
      </c>
      <c r="E14775" s="41">
        <v>2800</v>
      </c>
      <c r="G14775" s="41">
        <f t="shared" si="237"/>
        <v>-2800</v>
      </c>
      <c r="H14775" s="704" t="s">
        <v>9585</v>
      </c>
    </row>
    <row r="14776" spans="1:8" ht="15" x14ac:dyDescent="0.2">
      <c r="A14776" s="733">
        <v>45034</v>
      </c>
      <c r="B14776" s="40" t="s">
        <v>9400</v>
      </c>
      <c r="C14776" s="40" t="s">
        <v>3144</v>
      </c>
      <c r="D14776" s="107" t="s">
        <v>9698</v>
      </c>
      <c r="E14776" s="41">
        <v>1350</v>
      </c>
      <c r="G14776" s="41">
        <f t="shared" si="237"/>
        <v>-1350</v>
      </c>
      <c r="H14776" s="704" t="s">
        <v>9585</v>
      </c>
    </row>
    <row r="14777" spans="1:8" ht="15" x14ac:dyDescent="0.2">
      <c r="A14777" s="733">
        <v>45034</v>
      </c>
      <c r="B14777" s="40" t="s">
        <v>9659</v>
      </c>
      <c r="C14777" s="40" t="s">
        <v>3144</v>
      </c>
      <c r="D14777" s="107" t="s">
        <v>9699</v>
      </c>
      <c r="E14777" s="41">
        <v>6000</v>
      </c>
      <c r="G14777" s="41">
        <f t="shared" si="237"/>
        <v>-6000</v>
      </c>
      <c r="H14777" s="704" t="s">
        <v>9585</v>
      </c>
    </row>
    <row r="14778" spans="1:8" ht="15" x14ac:dyDescent="0.2">
      <c r="A14778" s="733">
        <v>45034</v>
      </c>
      <c r="B14778" s="40" t="s">
        <v>9659</v>
      </c>
      <c r="C14778" s="40" t="s">
        <v>3144</v>
      </c>
      <c r="D14778" s="107" t="s">
        <v>9603</v>
      </c>
      <c r="E14778" s="41">
        <v>800</v>
      </c>
      <c r="G14778" s="41">
        <f t="shared" si="237"/>
        <v>-800</v>
      </c>
      <c r="H14778" s="704" t="s">
        <v>9585</v>
      </c>
    </row>
    <row r="14779" spans="1:8" ht="15" x14ac:dyDescent="0.2">
      <c r="A14779" s="733">
        <v>45034</v>
      </c>
      <c r="B14779" s="40" t="s">
        <v>9505</v>
      </c>
      <c r="C14779" s="40" t="s">
        <v>6782</v>
      </c>
      <c r="D14779" s="107" t="s">
        <v>9515</v>
      </c>
      <c r="E14779" s="41">
        <v>250000</v>
      </c>
      <c r="G14779" s="41">
        <f t="shared" si="237"/>
        <v>-250000</v>
      </c>
      <c r="H14779" s="704" t="s">
        <v>9585</v>
      </c>
    </row>
    <row r="14780" spans="1:8" ht="15" x14ac:dyDescent="0.2">
      <c r="A14780" s="733">
        <v>45034</v>
      </c>
      <c r="B14780" s="40" t="s">
        <v>9505</v>
      </c>
      <c r="C14780" s="40" t="s">
        <v>3144</v>
      </c>
      <c r="D14780" s="107" t="s">
        <v>9700</v>
      </c>
      <c r="E14780" s="41">
        <v>29000</v>
      </c>
      <c r="G14780" s="41">
        <f t="shared" si="237"/>
        <v>-29000</v>
      </c>
      <c r="H14780" s="704" t="s">
        <v>9585</v>
      </c>
    </row>
    <row r="14781" spans="1:8" ht="24" x14ac:dyDescent="0.2">
      <c r="A14781" s="733">
        <v>45034</v>
      </c>
      <c r="B14781" s="40" t="s">
        <v>8655</v>
      </c>
      <c r="C14781" s="40" t="s">
        <v>8085</v>
      </c>
      <c r="D14781" s="128" t="s">
        <v>9701</v>
      </c>
      <c r="E14781" s="41">
        <v>27000</v>
      </c>
      <c r="G14781" s="41">
        <f t="shared" si="237"/>
        <v>-27000</v>
      </c>
      <c r="H14781" s="704" t="s">
        <v>9585</v>
      </c>
    </row>
    <row r="14782" spans="1:8" ht="15" x14ac:dyDescent="0.2">
      <c r="A14782" s="733">
        <v>45035</v>
      </c>
      <c r="B14782" s="40" t="s">
        <v>9659</v>
      </c>
      <c r="C14782" s="40" t="s">
        <v>9547</v>
      </c>
      <c r="D14782" s="107" t="s">
        <v>9576</v>
      </c>
      <c r="E14782" s="41">
        <v>35000</v>
      </c>
      <c r="G14782" s="41">
        <f t="shared" si="237"/>
        <v>-35000</v>
      </c>
      <c r="H14782" s="704" t="s">
        <v>9585</v>
      </c>
    </row>
    <row r="14783" spans="1:8" ht="15" x14ac:dyDescent="0.2">
      <c r="A14783" s="733">
        <v>45035</v>
      </c>
      <c r="B14783" s="40" t="s">
        <v>9354</v>
      </c>
      <c r="C14783" s="40" t="s">
        <v>9704</v>
      </c>
      <c r="D14783" s="107" t="s">
        <v>9702</v>
      </c>
      <c r="E14783" s="41">
        <v>600000</v>
      </c>
      <c r="G14783" s="41">
        <f t="shared" si="237"/>
        <v>-600000</v>
      </c>
      <c r="H14783" s="704" t="s">
        <v>9585</v>
      </c>
    </row>
    <row r="14784" spans="1:8" ht="15" x14ac:dyDescent="0.2">
      <c r="A14784" s="733">
        <v>45035</v>
      </c>
      <c r="B14784" s="40" t="s">
        <v>9505</v>
      </c>
      <c r="C14784" s="40" t="s">
        <v>8790</v>
      </c>
      <c r="D14784" s="107" t="s">
        <v>9705</v>
      </c>
      <c r="E14784" s="41">
        <v>100000</v>
      </c>
      <c r="G14784" s="41">
        <f t="shared" si="237"/>
        <v>-100000</v>
      </c>
      <c r="H14784" s="704" t="s">
        <v>9585</v>
      </c>
    </row>
    <row r="14785" spans="1:8" ht="15" x14ac:dyDescent="0.2">
      <c r="A14785" s="733">
        <v>45035</v>
      </c>
      <c r="B14785" s="40" t="s">
        <v>9354</v>
      </c>
      <c r="C14785" s="40" t="s">
        <v>5740</v>
      </c>
      <c r="D14785" s="107" t="s">
        <v>9703</v>
      </c>
      <c r="E14785" s="41">
        <v>500</v>
      </c>
      <c r="G14785" s="41">
        <f t="shared" si="237"/>
        <v>-500</v>
      </c>
      <c r="H14785" s="704" t="s">
        <v>9585</v>
      </c>
    </row>
    <row r="14786" spans="1:8" ht="15" x14ac:dyDescent="0.2">
      <c r="A14786" s="733">
        <v>45035</v>
      </c>
      <c r="B14786" s="40" t="s">
        <v>9400</v>
      </c>
      <c r="C14786" s="40" t="s">
        <v>3144</v>
      </c>
      <c r="D14786" s="107" t="s">
        <v>9719</v>
      </c>
      <c r="E14786" s="41">
        <v>24000</v>
      </c>
      <c r="G14786" s="41">
        <f t="shared" si="237"/>
        <v>-24000</v>
      </c>
      <c r="H14786" s="704" t="s">
        <v>9585</v>
      </c>
    </row>
    <row r="14787" spans="1:8" ht="24" x14ac:dyDescent="0.2">
      <c r="A14787" s="733">
        <v>45035</v>
      </c>
      <c r="B14787" s="40" t="s">
        <v>9407</v>
      </c>
      <c r="C14787" s="40" t="s">
        <v>2514</v>
      </c>
      <c r="D14787" s="128" t="s">
        <v>9720</v>
      </c>
      <c r="E14787" s="41">
        <v>25000</v>
      </c>
      <c r="G14787" s="41">
        <f t="shared" si="237"/>
        <v>-25000</v>
      </c>
      <c r="H14787" s="704" t="s">
        <v>9585</v>
      </c>
    </row>
    <row r="14788" spans="1:8" s="681" customFormat="1" ht="15" customHeight="1" x14ac:dyDescent="0.25">
      <c r="A14788" s="733">
        <v>45035</v>
      </c>
      <c r="B14788" s="62" t="s">
        <v>8874</v>
      </c>
      <c r="C14788" s="62" t="s">
        <v>430</v>
      </c>
      <c r="D14788" s="182" t="s">
        <v>9721</v>
      </c>
      <c r="E14788" s="74">
        <v>100000</v>
      </c>
      <c r="F14788" s="74"/>
      <c r="G14788" s="74">
        <f t="shared" si="237"/>
        <v>-100000</v>
      </c>
      <c r="H14788" s="704" t="s">
        <v>9585</v>
      </c>
    </row>
    <row r="14789" spans="1:8" s="681" customFormat="1" ht="15" customHeight="1" x14ac:dyDescent="0.25">
      <c r="A14789" s="733">
        <v>45035</v>
      </c>
      <c r="B14789" s="62" t="s">
        <v>9354</v>
      </c>
      <c r="C14789" s="62" t="s">
        <v>391</v>
      </c>
      <c r="D14789" s="182" t="s">
        <v>2107</v>
      </c>
      <c r="E14789" s="74">
        <v>250</v>
      </c>
      <c r="F14789" s="74"/>
      <c r="G14789" s="74">
        <f t="shared" si="237"/>
        <v>-250</v>
      </c>
      <c r="H14789" s="704" t="s">
        <v>9585</v>
      </c>
    </row>
    <row r="14790" spans="1:8" s="681" customFormat="1" ht="15" customHeight="1" x14ac:dyDescent="0.25">
      <c r="A14790" s="733">
        <v>45035</v>
      </c>
      <c r="B14790" s="62" t="s">
        <v>16</v>
      </c>
      <c r="C14790" s="62" t="s">
        <v>9731</v>
      </c>
      <c r="D14790" s="182" t="s">
        <v>9732</v>
      </c>
      <c r="E14790" s="74">
        <v>70000</v>
      </c>
      <c r="F14790" s="74"/>
      <c r="G14790" s="74">
        <f t="shared" si="237"/>
        <v>-70000</v>
      </c>
      <c r="H14790" s="704" t="s">
        <v>9585</v>
      </c>
    </row>
    <row r="14791" spans="1:8" s="681" customFormat="1" ht="15" customHeight="1" x14ac:dyDescent="0.25">
      <c r="A14791" s="733">
        <v>45035</v>
      </c>
      <c r="B14791" s="62" t="s">
        <v>8874</v>
      </c>
      <c r="C14791" s="62" t="s">
        <v>7475</v>
      </c>
      <c r="D14791" s="182" t="s">
        <v>9722</v>
      </c>
      <c r="E14791" s="74">
        <v>45000</v>
      </c>
      <c r="F14791" s="74"/>
      <c r="G14791" s="74">
        <f t="shared" si="237"/>
        <v>-45000</v>
      </c>
      <c r="H14791" s="704" t="s">
        <v>9585</v>
      </c>
    </row>
    <row r="14792" spans="1:8" s="681" customFormat="1" ht="15" customHeight="1" x14ac:dyDescent="0.25">
      <c r="A14792" s="733">
        <v>45035</v>
      </c>
      <c r="B14792" s="62" t="s">
        <v>9354</v>
      </c>
      <c r="C14792" s="62" t="s">
        <v>8249</v>
      </c>
      <c r="D14792" s="182" t="s">
        <v>9723</v>
      </c>
      <c r="E14792" s="74">
        <v>30000</v>
      </c>
      <c r="F14792" s="74"/>
      <c r="G14792" s="74">
        <f t="shared" si="237"/>
        <v>-30000</v>
      </c>
      <c r="H14792" s="704" t="s">
        <v>9585</v>
      </c>
    </row>
    <row r="14793" spans="1:8" s="681" customFormat="1" ht="24" customHeight="1" x14ac:dyDescent="0.25">
      <c r="A14793" s="733">
        <v>45035</v>
      </c>
      <c r="B14793" s="62" t="s">
        <v>3945</v>
      </c>
      <c r="C14793" s="550" t="s">
        <v>8392</v>
      </c>
      <c r="D14793" s="739" t="s">
        <v>9724</v>
      </c>
      <c r="E14793" s="551">
        <v>8745</v>
      </c>
      <c r="F14793" s="74"/>
      <c r="G14793" s="74">
        <f t="shared" si="237"/>
        <v>-8745</v>
      </c>
      <c r="H14793" s="704" t="s">
        <v>9585</v>
      </c>
    </row>
    <row r="14794" spans="1:8" s="681" customFormat="1" ht="24" customHeight="1" x14ac:dyDescent="0.25">
      <c r="A14794" s="733">
        <v>45035</v>
      </c>
      <c r="B14794" s="62" t="s">
        <v>8655</v>
      </c>
      <c r="C14794" s="550" t="s">
        <v>8392</v>
      </c>
      <c r="D14794" s="739" t="s">
        <v>9724</v>
      </c>
      <c r="E14794" s="551">
        <v>51861</v>
      </c>
      <c r="F14794" s="74"/>
      <c r="G14794" s="74">
        <f t="shared" si="237"/>
        <v>-51861</v>
      </c>
      <c r="H14794" s="704" t="s">
        <v>9585</v>
      </c>
    </row>
    <row r="14795" spans="1:8" s="681" customFormat="1" ht="24" customHeight="1" x14ac:dyDescent="0.25">
      <c r="A14795" s="733">
        <v>45035</v>
      </c>
      <c r="B14795" s="62" t="s">
        <v>8874</v>
      </c>
      <c r="C14795" s="550" t="s">
        <v>8392</v>
      </c>
      <c r="D14795" s="739" t="s">
        <v>9724</v>
      </c>
      <c r="E14795" s="551">
        <v>17015</v>
      </c>
      <c r="F14795" s="74"/>
      <c r="G14795" s="74">
        <f t="shared" si="237"/>
        <v>-17015</v>
      </c>
      <c r="H14795" s="704" t="s">
        <v>9585</v>
      </c>
    </row>
    <row r="14796" spans="1:8" s="681" customFormat="1" ht="24" customHeight="1" x14ac:dyDescent="0.25">
      <c r="A14796" s="733">
        <v>45035</v>
      </c>
      <c r="B14796" s="62" t="s">
        <v>9505</v>
      </c>
      <c r="C14796" s="550" t="s">
        <v>8392</v>
      </c>
      <c r="D14796" s="739" t="s">
        <v>9724</v>
      </c>
      <c r="E14796" s="551">
        <v>28496</v>
      </c>
      <c r="F14796" s="74"/>
      <c r="G14796" s="74">
        <f t="shared" si="237"/>
        <v>-28496</v>
      </c>
      <c r="H14796" s="704" t="s">
        <v>9585</v>
      </c>
    </row>
    <row r="14797" spans="1:8" s="681" customFormat="1" ht="24" customHeight="1" x14ac:dyDescent="0.25">
      <c r="A14797" s="733">
        <v>45035</v>
      </c>
      <c r="B14797" s="62" t="s">
        <v>9354</v>
      </c>
      <c r="C14797" s="550" t="s">
        <v>8392</v>
      </c>
      <c r="D14797" s="739" t="s">
        <v>9724</v>
      </c>
      <c r="E14797" s="551">
        <v>93883</v>
      </c>
      <c r="F14797" s="74"/>
      <c r="G14797" s="74">
        <f t="shared" si="237"/>
        <v>-93883</v>
      </c>
      <c r="H14797" s="704" t="s">
        <v>9585</v>
      </c>
    </row>
    <row r="14798" spans="1:8" s="681" customFormat="1" ht="15" customHeight="1" x14ac:dyDescent="0.25">
      <c r="A14798" s="733">
        <v>45036</v>
      </c>
      <c r="B14798" s="62" t="s">
        <v>16</v>
      </c>
      <c r="C14798" s="62" t="s">
        <v>9729</v>
      </c>
      <c r="D14798" s="182" t="s">
        <v>8608</v>
      </c>
      <c r="E14798" s="125">
        <v>75000</v>
      </c>
      <c r="F14798" s="125"/>
      <c r="G14798" s="125">
        <f t="shared" si="237"/>
        <v>-75000</v>
      </c>
      <c r="H14798" s="704" t="s">
        <v>9585</v>
      </c>
    </row>
    <row r="14799" spans="1:8" s="681" customFormat="1" ht="15" customHeight="1" x14ac:dyDescent="0.25">
      <c r="A14799" s="733">
        <v>45036</v>
      </c>
      <c r="B14799" s="62" t="s">
        <v>3944</v>
      </c>
      <c r="C14799" s="62" t="s">
        <v>9729</v>
      </c>
      <c r="D14799" s="182" t="s">
        <v>9800</v>
      </c>
      <c r="E14799" s="125">
        <v>36000</v>
      </c>
      <c r="F14799" s="125"/>
      <c r="G14799" s="125">
        <f t="shared" si="237"/>
        <v>-36000</v>
      </c>
      <c r="H14799" s="704" t="s">
        <v>9585</v>
      </c>
    </row>
    <row r="14800" spans="1:8" s="681" customFormat="1" ht="15" customHeight="1" x14ac:dyDescent="0.25">
      <c r="A14800" s="733">
        <v>45036</v>
      </c>
      <c r="B14800" s="62" t="s">
        <v>3945</v>
      </c>
      <c r="C14800" s="62" t="s">
        <v>9729</v>
      </c>
      <c r="D14800" s="182" t="s">
        <v>9800</v>
      </c>
      <c r="E14800" s="125">
        <v>45000</v>
      </c>
      <c r="F14800" s="125"/>
      <c r="G14800" s="125">
        <f t="shared" si="237"/>
        <v>-45000</v>
      </c>
      <c r="H14800" s="704" t="s">
        <v>9585</v>
      </c>
    </row>
    <row r="14801" spans="1:8" s="681" customFormat="1" ht="15" customHeight="1" x14ac:dyDescent="0.25">
      <c r="A14801" s="733">
        <v>45036</v>
      </c>
      <c r="B14801" s="62" t="s">
        <v>6503</v>
      </c>
      <c r="C14801" s="62" t="s">
        <v>9729</v>
      </c>
      <c r="D14801" s="182" t="s">
        <v>9800</v>
      </c>
      <c r="E14801" s="125">
        <v>80000</v>
      </c>
      <c r="F14801" s="125"/>
      <c r="G14801" s="125">
        <f t="shared" si="237"/>
        <v>-80000</v>
      </c>
      <c r="H14801" s="704" t="s">
        <v>9585</v>
      </c>
    </row>
    <row r="14802" spans="1:8" s="681" customFormat="1" ht="15" customHeight="1" x14ac:dyDescent="0.25">
      <c r="A14802" s="733">
        <v>45036</v>
      </c>
      <c r="B14802" s="62" t="s">
        <v>1399</v>
      </c>
      <c r="C14802" s="62" t="s">
        <v>9729</v>
      </c>
      <c r="D14802" s="182" t="s">
        <v>9800</v>
      </c>
      <c r="E14802" s="125">
        <v>30000</v>
      </c>
      <c r="F14802" s="125"/>
      <c r="G14802" s="125">
        <f t="shared" si="237"/>
        <v>-30000</v>
      </c>
      <c r="H14802" s="704" t="s">
        <v>9585</v>
      </c>
    </row>
    <row r="14803" spans="1:8" s="681" customFormat="1" ht="15" customHeight="1" x14ac:dyDescent="0.25">
      <c r="A14803" s="733">
        <v>45036</v>
      </c>
      <c r="B14803" s="62" t="s">
        <v>9407</v>
      </c>
      <c r="C14803" s="62" t="s">
        <v>9729</v>
      </c>
      <c r="D14803" s="182" t="s">
        <v>9800</v>
      </c>
      <c r="E14803" s="125">
        <v>15000</v>
      </c>
      <c r="F14803" s="125"/>
      <c r="G14803" s="125">
        <f t="shared" si="237"/>
        <v>-15000</v>
      </c>
      <c r="H14803" s="704" t="s">
        <v>9585</v>
      </c>
    </row>
    <row r="14804" spans="1:8" s="681" customFormat="1" ht="15" customHeight="1" x14ac:dyDescent="0.25">
      <c r="A14804" s="733">
        <v>45036</v>
      </c>
      <c r="B14804" s="62" t="s">
        <v>37</v>
      </c>
      <c r="C14804" s="62" t="s">
        <v>9729</v>
      </c>
      <c r="D14804" s="182" t="s">
        <v>9800</v>
      </c>
      <c r="E14804" s="125">
        <v>57500</v>
      </c>
      <c r="F14804" s="125"/>
      <c r="G14804" s="125">
        <f t="shared" si="237"/>
        <v>-57500</v>
      </c>
      <c r="H14804" s="704" t="s">
        <v>9585</v>
      </c>
    </row>
    <row r="14805" spans="1:8" s="681" customFormat="1" ht="15" customHeight="1" x14ac:dyDescent="0.25">
      <c r="A14805" s="733">
        <v>45036</v>
      </c>
      <c r="B14805" s="62" t="s">
        <v>2932</v>
      </c>
      <c r="C14805" s="62" t="s">
        <v>9729</v>
      </c>
      <c r="D14805" s="182" t="s">
        <v>9800</v>
      </c>
      <c r="E14805" s="125">
        <v>55000</v>
      </c>
      <c r="F14805" s="125"/>
      <c r="G14805" s="125">
        <f t="shared" si="237"/>
        <v>-55000</v>
      </c>
      <c r="H14805" s="704" t="s">
        <v>9585</v>
      </c>
    </row>
    <row r="14806" spans="1:8" s="681" customFormat="1" ht="15" customHeight="1" x14ac:dyDescent="0.25">
      <c r="A14806" s="733">
        <v>45036</v>
      </c>
      <c r="B14806" s="62" t="s">
        <v>8874</v>
      </c>
      <c r="C14806" s="62" t="s">
        <v>9729</v>
      </c>
      <c r="D14806" s="182" t="s">
        <v>9800</v>
      </c>
      <c r="E14806" s="125">
        <v>50000</v>
      </c>
      <c r="F14806" s="125"/>
      <c r="G14806" s="125">
        <f t="shared" si="237"/>
        <v>-50000</v>
      </c>
      <c r="H14806" s="704" t="s">
        <v>9585</v>
      </c>
    </row>
    <row r="14807" spans="1:8" s="681" customFormat="1" ht="15" customHeight="1" x14ac:dyDescent="0.25">
      <c r="A14807" s="733">
        <v>45036</v>
      </c>
      <c r="B14807" s="62" t="s">
        <v>7919</v>
      </c>
      <c r="C14807" s="62" t="s">
        <v>9729</v>
      </c>
      <c r="D14807" s="182" t="s">
        <v>9800</v>
      </c>
      <c r="E14807" s="125">
        <v>30000</v>
      </c>
      <c r="F14807" s="125"/>
      <c r="G14807" s="125">
        <f t="shared" si="237"/>
        <v>-30000</v>
      </c>
      <c r="H14807" s="704" t="s">
        <v>9585</v>
      </c>
    </row>
    <row r="14808" spans="1:8" s="681" customFormat="1" ht="15" customHeight="1" x14ac:dyDescent="0.25">
      <c r="A14808" s="733">
        <v>45041</v>
      </c>
      <c r="B14808" s="62" t="s">
        <v>8866</v>
      </c>
      <c r="C14808" s="62" t="s">
        <v>3445</v>
      </c>
      <c r="D14808" s="182" t="s">
        <v>9725</v>
      </c>
      <c r="E14808" s="125">
        <v>45000</v>
      </c>
      <c r="F14808" s="125"/>
      <c r="G14808" s="125">
        <f t="shared" si="237"/>
        <v>-45000</v>
      </c>
      <c r="H14808" s="704" t="s">
        <v>9585</v>
      </c>
    </row>
    <row r="14809" spans="1:8" s="681" customFormat="1" ht="15" customHeight="1" x14ac:dyDescent="0.25">
      <c r="A14809" s="733">
        <v>45041</v>
      </c>
      <c r="B14809" s="62" t="s">
        <v>16</v>
      </c>
      <c r="C14809" s="62" t="s">
        <v>103</v>
      </c>
      <c r="D14809" s="182" t="s">
        <v>9423</v>
      </c>
      <c r="E14809" s="125">
        <v>1630</v>
      </c>
      <c r="F14809" s="125"/>
      <c r="G14809" s="125">
        <f t="shared" si="237"/>
        <v>-1630</v>
      </c>
      <c r="H14809" s="704" t="s">
        <v>9585</v>
      </c>
    </row>
    <row r="14810" spans="1:8" s="681" customFormat="1" ht="15" customHeight="1" x14ac:dyDescent="0.25">
      <c r="A14810" s="733">
        <v>45041</v>
      </c>
      <c r="B14810" s="62" t="s">
        <v>9505</v>
      </c>
      <c r="C14810" s="62" t="s">
        <v>5740</v>
      </c>
      <c r="D14810" s="182" t="s">
        <v>369</v>
      </c>
      <c r="E14810" s="125">
        <v>1000</v>
      </c>
      <c r="F14810" s="125"/>
      <c r="G14810" s="125">
        <f t="shared" si="237"/>
        <v>-1000</v>
      </c>
      <c r="H14810" s="704" t="s">
        <v>9585</v>
      </c>
    </row>
    <row r="14811" spans="1:8" s="681" customFormat="1" ht="15" customHeight="1" x14ac:dyDescent="0.25">
      <c r="A14811" s="733">
        <v>45041</v>
      </c>
      <c r="B14811" s="62" t="s">
        <v>8655</v>
      </c>
      <c r="C14811" s="62" t="s">
        <v>391</v>
      </c>
      <c r="D14811" s="182" t="s">
        <v>9726</v>
      </c>
      <c r="E14811" s="125">
        <v>50000</v>
      </c>
      <c r="F14811" s="125"/>
      <c r="G14811" s="125">
        <f t="shared" si="237"/>
        <v>-50000</v>
      </c>
      <c r="H14811" s="704" t="s">
        <v>9585</v>
      </c>
    </row>
    <row r="14812" spans="1:8" s="681" customFormat="1" ht="15" customHeight="1" x14ac:dyDescent="0.25">
      <c r="A14812" s="733">
        <v>45041</v>
      </c>
      <c r="B14812" s="62" t="s">
        <v>8041</v>
      </c>
      <c r="C14812" s="62" t="s">
        <v>9729</v>
      </c>
      <c r="D14812" s="182" t="s">
        <v>9728</v>
      </c>
      <c r="E14812" s="125">
        <v>25000</v>
      </c>
      <c r="F14812" s="125"/>
      <c r="G14812" s="125">
        <f t="shared" si="237"/>
        <v>-25000</v>
      </c>
      <c r="H14812" s="704" t="s">
        <v>9585</v>
      </c>
    </row>
    <row r="14813" spans="1:8" s="681" customFormat="1" ht="15" customHeight="1" x14ac:dyDescent="0.25">
      <c r="A14813" s="733">
        <v>45041</v>
      </c>
      <c r="B14813" s="62" t="s">
        <v>8874</v>
      </c>
      <c r="C14813" s="62" t="s">
        <v>285</v>
      </c>
      <c r="D14813" s="182" t="s">
        <v>8661</v>
      </c>
      <c r="E14813" s="125">
        <v>1100</v>
      </c>
      <c r="F14813" s="125"/>
      <c r="G14813" s="125">
        <f t="shared" si="237"/>
        <v>-1100</v>
      </c>
      <c r="H14813" s="704" t="s">
        <v>9585</v>
      </c>
    </row>
    <row r="14814" spans="1:8" s="681" customFormat="1" ht="15" customHeight="1" x14ac:dyDescent="0.25">
      <c r="A14814" s="733">
        <v>45041</v>
      </c>
      <c r="B14814" s="62" t="s">
        <v>9659</v>
      </c>
      <c r="C14814" s="62" t="s">
        <v>3144</v>
      </c>
      <c r="D14814" s="182" t="s">
        <v>9730</v>
      </c>
      <c r="E14814" s="125">
        <v>3000</v>
      </c>
      <c r="F14814" s="125"/>
      <c r="G14814" s="125">
        <f t="shared" si="237"/>
        <v>-3000</v>
      </c>
      <c r="H14814" s="704" t="s">
        <v>9585</v>
      </c>
    </row>
    <row r="14815" spans="1:8" s="681" customFormat="1" ht="15" customHeight="1" x14ac:dyDescent="0.25">
      <c r="A14815" s="733">
        <v>45041</v>
      </c>
      <c r="B14815" s="62" t="s">
        <v>16</v>
      </c>
      <c r="C14815" s="62" t="s">
        <v>391</v>
      </c>
      <c r="D14815" s="182" t="s">
        <v>9733</v>
      </c>
      <c r="E14815" s="125">
        <v>500</v>
      </c>
      <c r="F14815" s="125"/>
      <c r="G14815" s="125">
        <f t="shared" si="237"/>
        <v>-500</v>
      </c>
      <c r="H14815" s="704" t="s">
        <v>9585</v>
      </c>
    </row>
    <row r="14816" spans="1:8" s="681" customFormat="1" ht="15" customHeight="1" x14ac:dyDescent="0.25">
      <c r="A14816" s="733">
        <v>45041</v>
      </c>
      <c r="B14816" s="62" t="s">
        <v>16</v>
      </c>
      <c r="C14816" s="62" t="s">
        <v>391</v>
      </c>
      <c r="D14816" s="182" t="s">
        <v>9423</v>
      </c>
      <c r="E14816" s="125">
        <v>2500</v>
      </c>
      <c r="F14816" s="125"/>
      <c r="G14816" s="125">
        <f t="shared" si="237"/>
        <v>-2500</v>
      </c>
      <c r="H14816" s="704" t="s">
        <v>9585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9585</v>
      </c>
    </row>
    <row r="14818" spans="1:8" s="681" customFormat="1" ht="15" customHeight="1" x14ac:dyDescent="0.25">
      <c r="A14818" s="733">
        <v>45042</v>
      </c>
      <c r="B14818" s="62" t="s">
        <v>16</v>
      </c>
      <c r="C14818" s="62" t="s">
        <v>103</v>
      </c>
      <c r="D14818" s="182" t="s">
        <v>9423</v>
      </c>
      <c r="E14818" s="125">
        <v>1680</v>
      </c>
      <c r="F14818" s="125"/>
      <c r="G14818" s="125">
        <f t="shared" si="237"/>
        <v>-1680</v>
      </c>
      <c r="H14818" s="704" t="s">
        <v>9585</v>
      </c>
    </row>
    <row r="14819" spans="1:8" s="681" customFormat="1" ht="15" customHeight="1" x14ac:dyDescent="0.25">
      <c r="A14819" s="733">
        <v>45042</v>
      </c>
      <c r="B14819" s="62" t="s">
        <v>9659</v>
      </c>
      <c r="C14819" s="550" t="s">
        <v>8392</v>
      </c>
      <c r="D14819" s="739" t="s">
        <v>9736</v>
      </c>
      <c r="E14819" s="551">
        <v>315888</v>
      </c>
      <c r="F14819" s="125"/>
      <c r="G14819" s="125">
        <f t="shared" si="237"/>
        <v>-315888</v>
      </c>
      <c r="H14819" s="704" t="s">
        <v>9585</v>
      </c>
    </row>
    <row r="14820" spans="1:8" s="681" customFormat="1" ht="15" customHeight="1" x14ac:dyDescent="0.25">
      <c r="A14820" s="733">
        <v>45042</v>
      </c>
      <c r="B14820" s="62" t="s">
        <v>8655</v>
      </c>
      <c r="C14820" s="550" t="s">
        <v>8392</v>
      </c>
      <c r="D14820" s="739" t="s">
        <v>9736</v>
      </c>
      <c r="E14820" s="551">
        <v>447612</v>
      </c>
      <c r="F14820" s="125"/>
      <c r="G14820" s="125">
        <f t="shared" si="237"/>
        <v>-447612</v>
      </c>
      <c r="H14820" s="704" t="s">
        <v>9585</v>
      </c>
    </row>
    <row r="14821" spans="1:8" s="681" customFormat="1" ht="15" customHeight="1" x14ac:dyDescent="0.25">
      <c r="A14821" s="733">
        <v>45042</v>
      </c>
      <c r="B14821" s="62" t="s">
        <v>9407</v>
      </c>
      <c r="C14821" s="62" t="s">
        <v>391</v>
      </c>
      <c r="D14821" s="182" t="s">
        <v>9737</v>
      </c>
      <c r="E14821" s="125">
        <v>100000</v>
      </c>
      <c r="F14821" s="125"/>
      <c r="G14821" s="125">
        <f t="shared" si="237"/>
        <v>-100000</v>
      </c>
      <c r="H14821" s="704" t="s">
        <v>9585</v>
      </c>
    </row>
    <row r="14822" spans="1:8" s="681" customFormat="1" ht="15" customHeight="1" x14ac:dyDescent="0.25">
      <c r="A14822" s="733">
        <v>45042</v>
      </c>
      <c r="B14822" s="62" t="s">
        <v>9659</v>
      </c>
      <c r="C14822" s="62" t="s">
        <v>6965</v>
      </c>
      <c r="D14822" s="182" t="s">
        <v>9738</v>
      </c>
      <c r="E14822" s="125">
        <v>16000</v>
      </c>
      <c r="F14822" s="125"/>
      <c r="G14822" s="125">
        <f t="shared" si="237"/>
        <v>-16000</v>
      </c>
      <c r="H14822" s="704" t="s">
        <v>9585</v>
      </c>
    </row>
    <row r="14823" spans="1:8" s="681" customFormat="1" ht="15" customHeight="1" x14ac:dyDescent="0.25">
      <c r="A14823" s="733">
        <v>45044</v>
      </c>
      <c r="B14823" s="62" t="s">
        <v>9659</v>
      </c>
      <c r="C14823" s="62" t="s">
        <v>9547</v>
      </c>
      <c r="D14823" s="182" t="s">
        <v>9739</v>
      </c>
      <c r="E14823" s="125">
        <v>15000</v>
      </c>
      <c r="F14823" s="125"/>
      <c r="G14823" s="125">
        <f t="shared" si="237"/>
        <v>-15000</v>
      </c>
      <c r="H14823" s="704" t="s">
        <v>9585</v>
      </c>
    </row>
    <row r="14824" spans="1:8" s="681" customFormat="1" ht="15" customHeight="1" x14ac:dyDescent="0.25">
      <c r="A14824" s="733">
        <v>45044</v>
      </c>
      <c r="B14824" s="62" t="s">
        <v>9659</v>
      </c>
      <c r="C14824" s="62" t="s">
        <v>3144</v>
      </c>
      <c r="D14824" s="182" t="s">
        <v>9740</v>
      </c>
      <c r="E14824" s="125">
        <v>35000</v>
      </c>
      <c r="F14824" s="125"/>
      <c r="G14824" s="125">
        <f t="shared" si="237"/>
        <v>-35000</v>
      </c>
      <c r="H14824" s="704" t="s">
        <v>9585</v>
      </c>
    </row>
    <row r="14825" spans="1:8" s="681" customFormat="1" ht="15" customHeight="1" x14ac:dyDescent="0.25">
      <c r="A14825" s="733">
        <v>45044</v>
      </c>
      <c r="B14825" s="62" t="s">
        <v>9659</v>
      </c>
      <c r="C14825" s="62" t="s">
        <v>3144</v>
      </c>
      <c r="D14825" s="182" t="s">
        <v>9750</v>
      </c>
      <c r="E14825" s="125">
        <v>70500</v>
      </c>
      <c r="F14825" s="125"/>
      <c r="G14825" s="125">
        <f t="shared" si="237"/>
        <v>-70500</v>
      </c>
      <c r="H14825" s="704" t="s">
        <v>9585</v>
      </c>
    </row>
    <row r="14826" spans="1:8" s="681" customFormat="1" ht="15" customHeight="1" x14ac:dyDescent="0.25">
      <c r="A14826" s="733">
        <v>45044</v>
      </c>
      <c r="B14826" s="62" t="s">
        <v>2932</v>
      </c>
      <c r="C14826" s="62" t="s">
        <v>285</v>
      </c>
      <c r="D14826" s="182" t="s">
        <v>9751</v>
      </c>
      <c r="E14826" s="125">
        <v>700</v>
      </c>
      <c r="F14826" s="125"/>
      <c r="G14826" s="125">
        <f t="shared" si="237"/>
        <v>-700</v>
      </c>
      <c r="H14826" s="704" t="s">
        <v>9585</v>
      </c>
    </row>
    <row r="14827" spans="1:8" s="681" customFormat="1" ht="15" customHeight="1" x14ac:dyDescent="0.25">
      <c r="A14827" s="733">
        <v>45044</v>
      </c>
      <c r="B14827" s="62" t="s">
        <v>9407</v>
      </c>
      <c r="C14827" s="62" t="s">
        <v>3144</v>
      </c>
      <c r="D14827" s="182" t="s">
        <v>9752</v>
      </c>
      <c r="E14827" s="125">
        <v>52940</v>
      </c>
      <c r="F14827" s="125"/>
      <c r="G14827" s="125">
        <f t="shared" si="237"/>
        <v>-52940</v>
      </c>
      <c r="H14827" s="704" t="s">
        <v>9585</v>
      </c>
    </row>
    <row r="14828" spans="1:8" s="681" customFormat="1" ht="15" customHeight="1" x14ac:dyDescent="0.25">
      <c r="A14828" s="733">
        <v>45044</v>
      </c>
      <c r="B14828" s="62" t="s">
        <v>2932</v>
      </c>
      <c r="C14828" s="62" t="s">
        <v>391</v>
      </c>
      <c r="D14828" s="182" t="s">
        <v>9753</v>
      </c>
      <c r="E14828" s="125">
        <v>13600</v>
      </c>
      <c r="F14828" s="125"/>
      <c r="G14828" s="125">
        <f t="shared" si="237"/>
        <v>-13600</v>
      </c>
      <c r="H14828" s="704" t="s">
        <v>9585</v>
      </c>
    </row>
    <row r="14829" spans="1:8" s="681" customFormat="1" ht="15" customHeight="1" x14ac:dyDescent="0.25">
      <c r="A14829" s="733">
        <v>45044</v>
      </c>
      <c r="B14829" s="62" t="s">
        <v>9354</v>
      </c>
      <c r="C14829" s="62" t="s">
        <v>391</v>
      </c>
      <c r="D14829" s="182" t="s">
        <v>4425</v>
      </c>
      <c r="E14829" s="125">
        <v>5000</v>
      </c>
      <c r="F14829" s="125"/>
      <c r="G14829" s="125">
        <f t="shared" si="237"/>
        <v>-5000</v>
      </c>
      <c r="H14829" s="704" t="s">
        <v>9585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9585</v>
      </c>
    </row>
    <row r="14831" spans="1:8" s="681" customFormat="1" ht="15" customHeight="1" x14ac:dyDescent="0.25">
      <c r="A14831" s="733">
        <v>45044</v>
      </c>
      <c r="B14831" s="62" t="s">
        <v>9407</v>
      </c>
      <c r="C14831" s="62" t="s">
        <v>3144</v>
      </c>
      <c r="D14831" s="182" t="s">
        <v>9754</v>
      </c>
      <c r="E14831" s="125">
        <v>31000</v>
      </c>
      <c r="F14831" s="125"/>
      <c r="G14831" s="125">
        <f t="shared" si="237"/>
        <v>-31000</v>
      </c>
      <c r="H14831" s="704" t="s">
        <v>9585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9585</v>
      </c>
    </row>
    <row r="14833" spans="1:8" s="681" customFormat="1" ht="15" customHeight="1" x14ac:dyDescent="0.25">
      <c r="A14833" s="733">
        <v>45045</v>
      </c>
      <c r="B14833" s="62" t="s">
        <v>9659</v>
      </c>
      <c r="C14833" s="62" t="s">
        <v>3144</v>
      </c>
      <c r="D14833" s="182" t="s">
        <v>9755</v>
      </c>
      <c r="E14833" s="125">
        <v>10450</v>
      </c>
      <c r="F14833" s="125"/>
      <c r="G14833" s="125">
        <f t="shared" si="237"/>
        <v>-10450</v>
      </c>
      <c r="H14833" s="704" t="s">
        <v>9585</v>
      </c>
    </row>
    <row r="14834" spans="1:8" s="681" customFormat="1" ht="15" customHeight="1" x14ac:dyDescent="0.25">
      <c r="A14834" s="733">
        <v>45045</v>
      </c>
      <c r="B14834" s="62" t="s">
        <v>8866</v>
      </c>
      <c r="C14834" s="62" t="s">
        <v>3144</v>
      </c>
      <c r="D14834" s="182" t="s">
        <v>9755</v>
      </c>
      <c r="E14834" s="125">
        <v>10450</v>
      </c>
      <c r="F14834" s="125"/>
      <c r="G14834" s="125">
        <f t="shared" si="237"/>
        <v>-10450</v>
      </c>
      <c r="H14834" s="704" t="s">
        <v>9585</v>
      </c>
    </row>
    <row r="14835" spans="1:8" s="681" customFormat="1" ht="15" customHeight="1" x14ac:dyDescent="0.25">
      <c r="A14835" s="733">
        <v>45045</v>
      </c>
      <c r="B14835" s="62" t="s">
        <v>9659</v>
      </c>
      <c r="C14835" s="62" t="s">
        <v>3144</v>
      </c>
      <c r="D14835" s="182" t="s">
        <v>9264</v>
      </c>
      <c r="E14835" s="125">
        <v>850</v>
      </c>
      <c r="F14835" s="125"/>
      <c r="G14835" s="125">
        <f t="shared" ref="G14835:G14891" si="238">F14835-E14835</f>
        <v>-850</v>
      </c>
      <c r="H14835" s="704" t="s">
        <v>9585</v>
      </c>
    </row>
    <row r="14836" spans="1:8" s="681" customFormat="1" ht="15" customHeight="1" x14ac:dyDescent="0.25">
      <c r="A14836" s="733">
        <v>45045</v>
      </c>
      <c r="B14836" s="62" t="s">
        <v>8874</v>
      </c>
      <c r="C14836" s="62" t="s">
        <v>285</v>
      </c>
      <c r="D14836" s="182" t="s">
        <v>8161</v>
      </c>
      <c r="E14836" s="125">
        <v>320</v>
      </c>
      <c r="F14836" s="125"/>
      <c r="G14836" s="125">
        <f t="shared" si="238"/>
        <v>-320</v>
      </c>
      <c r="H14836" s="704" t="s">
        <v>9585</v>
      </c>
    </row>
    <row r="14837" spans="1:8" s="681" customFormat="1" ht="15" customHeight="1" x14ac:dyDescent="0.25">
      <c r="A14837" s="733">
        <v>45045</v>
      </c>
      <c r="B14837" s="62" t="s">
        <v>8874</v>
      </c>
      <c r="C14837" s="62" t="s">
        <v>391</v>
      </c>
      <c r="D14837" s="182" t="s">
        <v>8934</v>
      </c>
      <c r="E14837" s="125">
        <v>750</v>
      </c>
      <c r="F14837" s="125"/>
      <c r="G14837" s="125">
        <f t="shared" si="238"/>
        <v>-750</v>
      </c>
      <c r="H14837" s="704" t="s">
        <v>9585</v>
      </c>
    </row>
    <row r="14838" spans="1:8" s="681" customFormat="1" ht="15" customHeight="1" x14ac:dyDescent="0.25">
      <c r="A14838" s="733">
        <v>45045</v>
      </c>
      <c r="B14838" s="62" t="s">
        <v>8041</v>
      </c>
      <c r="C14838" s="62" t="s">
        <v>789</v>
      </c>
      <c r="D14838" s="182" t="s">
        <v>9756</v>
      </c>
      <c r="E14838" s="125">
        <v>1500</v>
      </c>
      <c r="F14838" s="125"/>
      <c r="G14838" s="125">
        <f t="shared" si="238"/>
        <v>-1500</v>
      </c>
      <c r="H14838" s="704" t="s">
        <v>9585</v>
      </c>
    </row>
    <row r="14839" spans="1:8" s="681" customFormat="1" ht="15" customHeight="1" x14ac:dyDescent="0.25">
      <c r="A14839" s="733">
        <v>45045</v>
      </c>
      <c r="B14839" s="62" t="s">
        <v>8874</v>
      </c>
      <c r="C14839" s="62" t="s">
        <v>3144</v>
      </c>
      <c r="D14839" s="182" t="s">
        <v>9757</v>
      </c>
      <c r="E14839" s="125">
        <v>8500</v>
      </c>
      <c r="F14839" s="125"/>
      <c r="G14839" s="125">
        <f t="shared" si="238"/>
        <v>-8500</v>
      </c>
      <c r="H14839" s="704" t="s">
        <v>9585</v>
      </c>
    </row>
    <row r="14840" spans="1:8" s="681" customFormat="1" ht="15" customHeight="1" x14ac:dyDescent="0.25">
      <c r="A14840" s="733">
        <v>45045</v>
      </c>
      <c r="B14840" s="62" t="s">
        <v>8874</v>
      </c>
      <c r="C14840" s="62" t="s">
        <v>285</v>
      </c>
      <c r="D14840" s="182" t="s">
        <v>9389</v>
      </c>
      <c r="E14840" s="125">
        <v>500</v>
      </c>
      <c r="F14840" s="125"/>
      <c r="G14840" s="125">
        <f t="shared" si="238"/>
        <v>-500</v>
      </c>
      <c r="H14840" s="704" t="s">
        <v>9585</v>
      </c>
    </row>
    <row r="14841" spans="1:8" s="681" customFormat="1" ht="15" customHeight="1" x14ac:dyDescent="0.25">
      <c r="A14841" s="733">
        <v>45045</v>
      </c>
      <c r="B14841" s="62" t="s">
        <v>9659</v>
      </c>
      <c r="C14841" s="62" t="s">
        <v>3144</v>
      </c>
      <c r="D14841" s="182" t="s">
        <v>4308</v>
      </c>
      <c r="E14841" s="125">
        <v>4855</v>
      </c>
      <c r="F14841" s="125"/>
      <c r="G14841" s="125">
        <f t="shared" si="238"/>
        <v>-4855</v>
      </c>
      <c r="H14841" s="704" t="s">
        <v>9585</v>
      </c>
    </row>
    <row r="14842" spans="1:8" s="681" customFormat="1" ht="15" customHeight="1" x14ac:dyDescent="0.25">
      <c r="A14842" s="733">
        <v>45045</v>
      </c>
      <c r="B14842" s="62" t="s">
        <v>9354</v>
      </c>
      <c r="C14842" s="62" t="s">
        <v>9458</v>
      </c>
      <c r="D14842" s="182" t="s">
        <v>9758</v>
      </c>
      <c r="E14842" s="125">
        <v>5000</v>
      </c>
      <c r="F14842" s="125"/>
      <c r="G14842" s="125">
        <f t="shared" si="238"/>
        <v>-5000</v>
      </c>
      <c r="H14842" s="704" t="s">
        <v>9585</v>
      </c>
    </row>
    <row r="14843" spans="1:8" s="681" customFormat="1" ht="15" customHeight="1" x14ac:dyDescent="0.25">
      <c r="A14843" s="733">
        <v>45045</v>
      </c>
      <c r="B14843" s="62" t="s">
        <v>16</v>
      </c>
      <c r="C14843" s="62" t="s">
        <v>103</v>
      </c>
      <c r="D14843" s="182" t="s">
        <v>9423</v>
      </c>
      <c r="E14843" s="125">
        <v>1000</v>
      </c>
      <c r="F14843" s="125"/>
      <c r="G14843" s="125">
        <f t="shared" si="238"/>
        <v>-1000</v>
      </c>
      <c r="H14843" s="704" t="s">
        <v>9585</v>
      </c>
    </row>
    <row r="14844" spans="1:8" s="681" customFormat="1" ht="15" customHeight="1" x14ac:dyDescent="0.25">
      <c r="A14844" s="733">
        <v>45045</v>
      </c>
      <c r="B14844" s="62" t="s">
        <v>9354</v>
      </c>
      <c r="C14844" s="62" t="s">
        <v>391</v>
      </c>
      <c r="D14844" s="182" t="s">
        <v>9759</v>
      </c>
      <c r="E14844" s="125">
        <v>2000</v>
      </c>
      <c r="F14844" s="125"/>
      <c r="G14844" s="125">
        <f t="shared" si="238"/>
        <v>-2000</v>
      </c>
      <c r="H14844" s="704" t="s">
        <v>9585</v>
      </c>
    </row>
    <row r="14845" spans="1:8" s="681" customFormat="1" ht="15" customHeight="1" x14ac:dyDescent="0.25">
      <c r="A14845" s="733">
        <v>45045</v>
      </c>
      <c r="B14845" s="62" t="s">
        <v>16</v>
      </c>
      <c r="C14845" s="62" t="s">
        <v>103</v>
      </c>
      <c r="D14845" s="182" t="s">
        <v>9423</v>
      </c>
      <c r="E14845" s="125">
        <v>1000</v>
      </c>
      <c r="F14845" s="125"/>
      <c r="G14845" s="125">
        <f t="shared" si="238"/>
        <v>-1000</v>
      </c>
      <c r="H14845" s="704" t="s">
        <v>9585</v>
      </c>
    </row>
    <row r="14846" spans="1:8" ht="15" x14ac:dyDescent="0.2">
      <c r="A14846" s="732">
        <v>45022</v>
      </c>
      <c r="B14846" s="173" t="s">
        <v>8866</v>
      </c>
      <c r="C14846" s="173" t="s">
        <v>9547</v>
      </c>
      <c r="D14846" s="227" t="s">
        <v>9638</v>
      </c>
      <c r="E14846" s="235">
        <v>20000</v>
      </c>
      <c r="F14846" s="122"/>
      <c r="G14846" s="122">
        <f t="shared" si="238"/>
        <v>-20000</v>
      </c>
      <c r="H14846" s="708" t="s">
        <v>9585</v>
      </c>
    </row>
    <row r="14847" spans="1:8" ht="15" x14ac:dyDescent="0.2">
      <c r="A14847" s="732">
        <v>45022</v>
      </c>
      <c r="B14847" s="173" t="s">
        <v>9505</v>
      </c>
      <c r="C14847" s="173" t="s">
        <v>9547</v>
      </c>
      <c r="D14847" s="227" t="s">
        <v>9638</v>
      </c>
      <c r="E14847" s="235">
        <v>25000</v>
      </c>
      <c r="F14847" s="122"/>
      <c r="G14847" s="122">
        <f t="shared" si="238"/>
        <v>-25000</v>
      </c>
      <c r="H14847" s="708" t="s">
        <v>9585</v>
      </c>
    </row>
    <row r="14848" spans="1:8" ht="24" x14ac:dyDescent="0.2">
      <c r="A14848" s="732">
        <v>45026</v>
      </c>
      <c r="B14848" s="173" t="s">
        <v>9505</v>
      </c>
      <c r="C14848" s="173" t="s">
        <v>9634</v>
      </c>
      <c r="D14848" s="227" t="s">
        <v>9639</v>
      </c>
      <c r="E14848" s="235">
        <v>161500</v>
      </c>
      <c r="F14848" s="122"/>
      <c r="G14848" s="122">
        <f t="shared" si="238"/>
        <v>-161500</v>
      </c>
      <c r="H14848" s="708" t="s">
        <v>9585</v>
      </c>
    </row>
    <row r="14849" spans="1:8" ht="24" x14ac:dyDescent="0.2">
      <c r="A14849" s="732">
        <v>45026</v>
      </c>
      <c r="B14849" s="173" t="s">
        <v>9505</v>
      </c>
      <c r="C14849" s="173" t="s">
        <v>9542</v>
      </c>
      <c r="D14849" s="227" t="s">
        <v>9640</v>
      </c>
      <c r="E14849" s="235">
        <v>191500</v>
      </c>
      <c r="F14849" s="235"/>
      <c r="G14849" s="235">
        <f t="shared" si="238"/>
        <v>-191500</v>
      </c>
      <c r="H14849" s="708" t="s">
        <v>9585</v>
      </c>
    </row>
    <row r="14850" spans="1:8" ht="15" x14ac:dyDescent="0.2">
      <c r="A14850" s="732">
        <v>45027</v>
      </c>
      <c r="B14850" s="173" t="s">
        <v>8337</v>
      </c>
      <c r="C14850" s="173" t="s">
        <v>7465</v>
      </c>
      <c r="D14850" s="227" t="s">
        <v>9652</v>
      </c>
      <c r="E14850" s="235">
        <v>800000</v>
      </c>
      <c r="F14850" s="122"/>
      <c r="G14850" s="122">
        <f t="shared" si="238"/>
        <v>-800000</v>
      </c>
      <c r="H14850" s="708" t="s">
        <v>9585</v>
      </c>
    </row>
    <row r="14851" spans="1:8" ht="15" x14ac:dyDescent="0.2">
      <c r="A14851" s="732">
        <v>45027</v>
      </c>
      <c r="B14851" s="173" t="s">
        <v>8874</v>
      </c>
      <c r="C14851" s="173" t="s">
        <v>430</v>
      </c>
      <c r="D14851" s="227" t="s">
        <v>9653</v>
      </c>
      <c r="E14851" s="235">
        <v>300000</v>
      </c>
      <c r="F14851" s="122"/>
      <c r="G14851" s="122">
        <f t="shared" si="238"/>
        <v>-300000</v>
      </c>
      <c r="H14851" s="708" t="s">
        <v>9585</v>
      </c>
    </row>
    <row r="14852" spans="1:8" ht="15" x14ac:dyDescent="0.2">
      <c r="A14852" s="732">
        <v>45029</v>
      </c>
      <c r="B14852" s="173" t="s">
        <v>1399</v>
      </c>
      <c r="C14852" s="550" t="s">
        <v>5680</v>
      </c>
      <c r="D14852" s="739" t="s">
        <v>9655</v>
      </c>
      <c r="E14852" s="551">
        <v>208180</v>
      </c>
      <c r="F14852" s="122"/>
      <c r="G14852" s="122">
        <f t="shared" si="238"/>
        <v>-208180</v>
      </c>
      <c r="H14852" s="708" t="s">
        <v>9585</v>
      </c>
    </row>
    <row r="14853" spans="1:8" ht="15" x14ac:dyDescent="0.2">
      <c r="A14853" s="732">
        <v>45029</v>
      </c>
      <c r="B14853" s="173" t="s">
        <v>7655</v>
      </c>
      <c r="C14853" s="550" t="s">
        <v>5680</v>
      </c>
      <c r="D14853" s="739" t="s">
        <v>9655</v>
      </c>
      <c r="E14853" s="551">
        <v>40900</v>
      </c>
      <c r="F14853" s="122"/>
      <c r="G14853" s="122">
        <f t="shared" si="238"/>
        <v>-40900</v>
      </c>
      <c r="H14853" s="708" t="s">
        <v>9585</v>
      </c>
    </row>
    <row r="14854" spans="1:8" ht="15" x14ac:dyDescent="0.2">
      <c r="A14854" s="732">
        <v>45029</v>
      </c>
      <c r="B14854" s="173" t="s">
        <v>7553</v>
      </c>
      <c r="C14854" s="550" t="s">
        <v>5680</v>
      </c>
      <c r="D14854" s="739" t="s">
        <v>9655</v>
      </c>
      <c r="E14854" s="551">
        <v>5400</v>
      </c>
      <c r="F14854" s="122"/>
      <c r="G14854" s="122">
        <f t="shared" si="238"/>
        <v>-5400</v>
      </c>
      <c r="H14854" s="708" t="s">
        <v>9585</v>
      </c>
    </row>
    <row r="14855" spans="1:8" ht="15" x14ac:dyDescent="0.2">
      <c r="A14855" s="732">
        <v>45029</v>
      </c>
      <c r="B14855" s="173" t="s">
        <v>8655</v>
      </c>
      <c r="C14855" s="550" t="s">
        <v>5680</v>
      </c>
      <c r="D14855" s="739" t="s">
        <v>9655</v>
      </c>
      <c r="E14855" s="551">
        <v>40520</v>
      </c>
      <c r="F14855" s="122"/>
      <c r="G14855" s="122">
        <f t="shared" si="238"/>
        <v>-40520</v>
      </c>
      <c r="H14855" s="708" t="s">
        <v>9585</v>
      </c>
    </row>
    <row r="14856" spans="1:8" ht="15" x14ac:dyDescent="0.2">
      <c r="A14856" s="732">
        <v>45029</v>
      </c>
      <c r="B14856" s="173" t="s">
        <v>9354</v>
      </c>
      <c r="C14856" s="173" t="s">
        <v>255</v>
      </c>
      <c r="D14856" s="227" t="s">
        <v>9656</v>
      </c>
      <c r="E14856" s="235">
        <v>743276</v>
      </c>
      <c r="F14856" s="122"/>
      <c r="G14856" s="122">
        <f t="shared" si="238"/>
        <v>-743276</v>
      </c>
      <c r="H14856" s="708" t="s">
        <v>9585</v>
      </c>
    </row>
    <row r="14857" spans="1:8" ht="15" x14ac:dyDescent="0.2">
      <c r="A14857" s="732">
        <v>45031</v>
      </c>
      <c r="B14857" s="173" t="s">
        <v>8041</v>
      </c>
      <c r="C14857" s="550" t="s">
        <v>704</v>
      </c>
      <c r="D14857" s="739" t="s">
        <v>9676</v>
      </c>
      <c r="E14857" s="551">
        <v>67000</v>
      </c>
      <c r="F14857" s="122"/>
      <c r="G14857" s="122">
        <f t="shared" si="238"/>
        <v>-67000</v>
      </c>
      <c r="H14857" s="708" t="s">
        <v>9585</v>
      </c>
    </row>
    <row r="14858" spans="1:8" ht="15" x14ac:dyDescent="0.2">
      <c r="A14858" s="732">
        <v>45031</v>
      </c>
      <c r="B14858" s="173" t="s">
        <v>8874</v>
      </c>
      <c r="C14858" s="550" t="s">
        <v>704</v>
      </c>
      <c r="D14858" s="739" t="s">
        <v>9676</v>
      </c>
      <c r="E14858" s="551">
        <v>18365</v>
      </c>
      <c r="F14858" s="122"/>
      <c r="G14858" s="122">
        <f t="shared" si="238"/>
        <v>-18365</v>
      </c>
      <c r="H14858" s="708" t="s">
        <v>9585</v>
      </c>
    </row>
    <row r="14859" spans="1:8" ht="15" x14ac:dyDescent="0.2">
      <c r="A14859" s="732">
        <v>45031</v>
      </c>
      <c r="B14859" s="173" t="s">
        <v>9407</v>
      </c>
      <c r="C14859" s="550" t="s">
        <v>704</v>
      </c>
      <c r="D14859" s="739" t="s">
        <v>9676</v>
      </c>
      <c r="E14859" s="551">
        <v>20500</v>
      </c>
      <c r="F14859" s="122"/>
      <c r="G14859" s="122">
        <f t="shared" si="238"/>
        <v>-20500</v>
      </c>
      <c r="H14859" s="708" t="s">
        <v>9585</v>
      </c>
    </row>
    <row r="14860" spans="1:8" ht="15" x14ac:dyDescent="0.2">
      <c r="A14860" s="732">
        <v>45031</v>
      </c>
      <c r="B14860" s="173" t="s">
        <v>9407</v>
      </c>
      <c r="C14860" s="550" t="s">
        <v>704</v>
      </c>
      <c r="D14860" s="739" t="s">
        <v>9676</v>
      </c>
      <c r="E14860" s="551">
        <v>4135</v>
      </c>
      <c r="F14860" s="122"/>
      <c r="G14860" s="122">
        <f t="shared" si="238"/>
        <v>-4135</v>
      </c>
      <c r="H14860" s="708" t="s">
        <v>9585</v>
      </c>
    </row>
    <row r="14861" spans="1:8" ht="15" x14ac:dyDescent="0.2">
      <c r="A14861" s="732">
        <v>45034</v>
      </c>
      <c r="B14861" s="173" t="s">
        <v>8655</v>
      </c>
      <c r="C14861" s="173" t="s">
        <v>166</v>
      </c>
      <c r="D14861" s="227" t="s">
        <v>9706</v>
      </c>
      <c r="E14861" s="235">
        <v>500000</v>
      </c>
      <c r="F14861" s="122"/>
      <c r="G14861" s="122">
        <f t="shared" si="238"/>
        <v>-500000</v>
      </c>
      <c r="H14861" s="708" t="s">
        <v>9585</v>
      </c>
    </row>
    <row r="14862" spans="1:8" ht="15" x14ac:dyDescent="0.2">
      <c r="A14862" s="732">
        <v>45034</v>
      </c>
      <c r="B14862" s="173" t="s">
        <v>9462</v>
      </c>
      <c r="C14862" s="173" t="s">
        <v>7904</v>
      </c>
      <c r="D14862" s="227" t="s">
        <v>9716</v>
      </c>
      <c r="E14862" s="235">
        <v>252496</v>
      </c>
      <c r="F14862" s="122"/>
      <c r="G14862" s="122">
        <f t="shared" si="238"/>
        <v>-252496</v>
      </c>
      <c r="H14862" s="708" t="s">
        <v>9585</v>
      </c>
    </row>
    <row r="14863" spans="1:8" ht="15" x14ac:dyDescent="0.2">
      <c r="A14863" s="729">
        <v>45021</v>
      </c>
      <c r="B14863" s="90" t="s">
        <v>7919</v>
      </c>
      <c r="C14863" s="93" t="s">
        <v>558</v>
      </c>
      <c r="D14863" s="800" t="s">
        <v>9596</v>
      </c>
      <c r="E14863" s="91"/>
      <c r="F14863" s="91">
        <v>3000000</v>
      </c>
      <c r="G14863" s="91">
        <f t="shared" si="238"/>
        <v>3000000</v>
      </c>
      <c r="H14863" s="701" t="s">
        <v>9585</v>
      </c>
    </row>
    <row r="14864" spans="1:8" ht="15" x14ac:dyDescent="0.2">
      <c r="A14864" s="729">
        <v>45021</v>
      </c>
      <c r="B14864" s="90" t="s">
        <v>7919</v>
      </c>
      <c r="C14864" s="93" t="s">
        <v>558</v>
      </c>
      <c r="D14864" s="800" t="s">
        <v>8541</v>
      </c>
      <c r="E14864" s="91">
        <v>27000</v>
      </c>
      <c r="F14864" s="91"/>
      <c r="G14864" s="91">
        <f t="shared" si="238"/>
        <v>-27000</v>
      </c>
      <c r="H14864" s="701" t="s">
        <v>9585</v>
      </c>
    </row>
    <row r="14865" spans="1:8" ht="15" x14ac:dyDescent="0.2">
      <c r="A14865" s="729">
        <v>45022</v>
      </c>
      <c r="B14865" s="90" t="s">
        <v>6503</v>
      </c>
      <c r="C14865" s="93" t="s">
        <v>558</v>
      </c>
      <c r="D14865" s="800" t="s">
        <v>9597</v>
      </c>
      <c r="E14865" s="91"/>
      <c r="F14865" s="91">
        <v>1500000</v>
      </c>
      <c r="G14865" s="91">
        <f t="shared" si="238"/>
        <v>1500000</v>
      </c>
      <c r="H14865" s="701" t="s">
        <v>9585</v>
      </c>
    </row>
    <row r="14866" spans="1:8" ht="15" x14ac:dyDescent="0.2">
      <c r="A14866" s="729">
        <v>45022</v>
      </c>
      <c r="B14866" s="90" t="s">
        <v>6503</v>
      </c>
      <c r="C14866" s="93" t="s">
        <v>558</v>
      </c>
      <c r="D14866" s="800" t="s">
        <v>8541</v>
      </c>
      <c r="E14866" s="91">
        <v>15000</v>
      </c>
      <c r="F14866" s="91"/>
      <c r="G14866" s="91">
        <f t="shared" si="238"/>
        <v>-15000</v>
      </c>
      <c r="H14866" s="701" t="s">
        <v>9585</v>
      </c>
    </row>
    <row r="14867" spans="1:8" ht="15" x14ac:dyDescent="0.2">
      <c r="A14867" s="729">
        <v>45022</v>
      </c>
      <c r="B14867" s="90" t="s">
        <v>6503</v>
      </c>
      <c r="C14867" s="93" t="s">
        <v>558</v>
      </c>
      <c r="D14867" s="800" t="s">
        <v>9597</v>
      </c>
      <c r="E14867" s="91"/>
      <c r="F14867" s="91">
        <v>1500000</v>
      </c>
      <c r="G14867" s="91">
        <f t="shared" si="238"/>
        <v>1500000</v>
      </c>
      <c r="H14867" s="701" t="s">
        <v>9585</v>
      </c>
    </row>
    <row r="14868" spans="1:8" ht="15" x14ac:dyDescent="0.2">
      <c r="A14868" s="729">
        <v>45022</v>
      </c>
      <c r="B14868" s="90" t="s">
        <v>6503</v>
      </c>
      <c r="C14868" s="93" t="s">
        <v>558</v>
      </c>
      <c r="D14868" s="800" t="s">
        <v>8541</v>
      </c>
      <c r="E14868" s="91">
        <v>15000</v>
      </c>
      <c r="F14868" s="91"/>
      <c r="G14868" s="91">
        <f t="shared" si="238"/>
        <v>-15000</v>
      </c>
      <c r="H14868" s="701" t="s">
        <v>9585</v>
      </c>
    </row>
    <row r="14869" spans="1:8" ht="15" x14ac:dyDescent="0.2">
      <c r="A14869" s="729">
        <v>45023</v>
      </c>
      <c r="B14869" s="90" t="s">
        <v>4552</v>
      </c>
      <c r="C14869" s="93" t="s">
        <v>558</v>
      </c>
      <c r="D14869" s="800" t="s">
        <v>9707</v>
      </c>
      <c r="E14869" s="91"/>
      <c r="F14869" s="91">
        <v>63250</v>
      </c>
      <c r="G14869" s="91">
        <f t="shared" si="238"/>
        <v>63250</v>
      </c>
      <c r="H14869" s="701" t="s">
        <v>9585</v>
      </c>
    </row>
    <row r="14870" spans="1:8" ht="15" x14ac:dyDescent="0.2">
      <c r="A14870" s="729">
        <v>45023</v>
      </c>
      <c r="B14870" s="90" t="s">
        <v>9462</v>
      </c>
      <c r="C14870" s="93" t="s">
        <v>558</v>
      </c>
      <c r="D14870" s="800" t="s">
        <v>9658</v>
      </c>
      <c r="E14870" s="91"/>
      <c r="F14870" s="91">
        <v>700000</v>
      </c>
      <c r="G14870" s="91">
        <f t="shared" si="238"/>
        <v>700000</v>
      </c>
      <c r="H14870" s="701" t="s">
        <v>9585</v>
      </c>
    </row>
    <row r="14871" spans="1:8" ht="15" x14ac:dyDescent="0.2">
      <c r="A14871" s="729">
        <v>45023</v>
      </c>
      <c r="B14871" s="90" t="s">
        <v>7065</v>
      </c>
      <c r="C14871" s="93" t="s">
        <v>558</v>
      </c>
      <c r="D14871" s="800" t="s">
        <v>9599</v>
      </c>
      <c r="E14871" s="91"/>
      <c r="F14871" s="91">
        <v>200148</v>
      </c>
      <c r="G14871" s="91">
        <f t="shared" si="238"/>
        <v>200148</v>
      </c>
      <c r="H14871" s="701" t="s">
        <v>9585</v>
      </c>
    </row>
    <row r="14872" spans="1:8" ht="15" x14ac:dyDescent="0.2">
      <c r="A14872" s="729">
        <v>45023</v>
      </c>
      <c r="B14872" s="90" t="s">
        <v>9505</v>
      </c>
      <c r="C14872" s="93" t="s">
        <v>558</v>
      </c>
      <c r="D14872" s="800" t="s">
        <v>9602</v>
      </c>
      <c r="E14872" s="91"/>
      <c r="F14872" s="91">
        <v>500000</v>
      </c>
      <c r="G14872" s="91">
        <f t="shared" si="238"/>
        <v>500000</v>
      </c>
      <c r="H14872" s="701" t="s">
        <v>9585</v>
      </c>
    </row>
    <row r="14873" spans="1:8" ht="15" x14ac:dyDescent="0.2">
      <c r="A14873" s="729">
        <v>45028</v>
      </c>
      <c r="B14873" s="90" t="s">
        <v>37</v>
      </c>
      <c r="C14873" s="93" t="s">
        <v>558</v>
      </c>
      <c r="D14873" s="800" t="s">
        <v>9637</v>
      </c>
      <c r="E14873" s="175"/>
      <c r="F14873" s="175">
        <v>188568</v>
      </c>
      <c r="G14873" s="91">
        <f t="shared" si="238"/>
        <v>188568</v>
      </c>
      <c r="H14873" s="701" t="s">
        <v>9585</v>
      </c>
    </row>
    <row r="14874" spans="1:8" ht="15" x14ac:dyDescent="0.2">
      <c r="A14874" s="729">
        <v>45028</v>
      </c>
      <c r="B14874" s="90" t="s">
        <v>9354</v>
      </c>
      <c r="C14874" s="93" t="s">
        <v>558</v>
      </c>
      <c r="D14874" s="800" t="s">
        <v>9711</v>
      </c>
      <c r="E14874" s="175"/>
      <c r="F14874" s="91">
        <v>743276</v>
      </c>
      <c r="G14874" s="91">
        <f t="shared" si="238"/>
        <v>743276</v>
      </c>
      <c r="H14874" s="701" t="s">
        <v>9585</v>
      </c>
    </row>
    <row r="14875" spans="1:8" s="681" customFormat="1" ht="15" customHeight="1" x14ac:dyDescent="0.25">
      <c r="A14875" s="729">
        <v>45029</v>
      </c>
      <c r="B14875" s="93" t="s">
        <v>8655</v>
      </c>
      <c r="C14875" s="93" t="s">
        <v>558</v>
      </c>
      <c r="D14875" s="891" t="s">
        <v>9828</v>
      </c>
      <c r="E14875" s="175"/>
      <c r="F14875" s="175">
        <v>3509561</v>
      </c>
      <c r="G14875" s="175">
        <f t="shared" si="238"/>
        <v>3509561</v>
      </c>
      <c r="H14875" s="701" t="s">
        <v>9585</v>
      </c>
    </row>
    <row r="14876" spans="1:8" ht="15" x14ac:dyDescent="0.2">
      <c r="A14876" s="729">
        <v>45029</v>
      </c>
      <c r="B14876" s="90" t="s">
        <v>3945</v>
      </c>
      <c r="C14876" s="93" t="s">
        <v>558</v>
      </c>
      <c r="D14876" s="800" t="s">
        <v>9643</v>
      </c>
      <c r="E14876" s="175"/>
      <c r="F14876" s="175">
        <v>310329</v>
      </c>
      <c r="G14876" s="175">
        <f t="shared" si="238"/>
        <v>310329</v>
      </c>
      <c r="H14876" s="701" t="s">
        <v>9585</v>
      </c>
    </row>
    <row r="14877" spans="1:8" ht="15" x14ac:dyDescent="0.2">
      <c r="A14877" s="729">
        <v>45031</v>
      </c>
      <c r="B14877" s="90" t="s">
        <v>9462</v>
      </c>
      <c r="C14877" s="93" t="s">
        <v>558</v>
      </c>
      <c r="D14877" s="800" t="s">
        <v>9677</v>
      </c>
      <c r="E14877" s="91"/>
      <c r="F14877" s="91">
        <v>1022000</v>
      </c>
      <c r="G14877" s="175">
        <f t="shared" si="238"/>
        <v>1022000</v>
      </c>
      <c r="H14877" s="701" t="s">
        <v>9585</v>
      </c>
    </row>
    <row r="14878" spans="1:8" ht="15" x14ac:dyDescent="0.2">
      <c r="A14878" s="729">
        <v>45033</v>
      </c>
      <c r="B14878" s="93" t="s">
        <v>8655</v>
      </c>
      <c r="C14878" s="93" t="s">
        <v>558</v>
      </c>
      <c r="D14878" s="891" t="s">
        <v>9827</v>
      </c>
      <c r="E14878" s="175"/>
      <c r="F14878" s="175">
        <v>3509561</v>
      </c>
      <c r="G14878" s="175">
        <f t="shared" si="238"/>
        <v>3509561</v>
      </c>
      <c r="H14878" s="701" t="s">
        <v>9585</v>
      </c>
    </row>
    <row r="14879" spans="1:8" ht="15" x14ac:dyDescent="0.2">
      <c r="A14879" s="729">
        <v>45034</v>
      </c>
      <c r="B14879" s="93" t="s">
        <v>8655</v>
      </c>
      <c r="C14879" s="93" t="s">
        <v>558</v>
      </c>
      <c r="D14879" s="891" t="s">
        <v>9826</v>
      </c>
      <c r="E14879" s="175"/>
      <c r="F14879" s="175">
        <v>3509561</v>
      </c>
      <c r="G14879" s="175">
        <f t="shared" si="238"/>
        <v>3509561</v>
      </c>
      <c r="H14879" s="701" t="s">
        <v>9585</v>
      </c>
    </row>
    <row r="14880" spans="1:8" ht="24" x14ac:dyDescent="0.2">
      <c r="A14880" s="729">
        <v>45034</v>
      </c>
      <c r="B14880" s="90" t="s">
        <v>9354</v>
      </c>
      <c r="C14880" s="93" t="s">
        <v>558</v>
      </c>
      <c r="D14880" s="801" t="s">
        <v>9712</v>
      </c>
      <c r="E14880" s="175"/>
      <c r="F14880" s="91">
        <v>500000</v>
      </c>
      <c r="G14880" s="175">
        <f t="shared" si="238"/>
        <v>500000</v>
      </c>
      <c r="H14880" s="701" t="s">
        <v>9585</v>
      </c>
    </row>
    <row r="14881" spans="1:8" ht="24" x14ac:dyDescent="0.2">
      <c r="A14881" s="729">
        <v>45034</v>
      </c>
      <c r="B14881" s="90" t="s">
        <v>9354</v>
      </c>
      <c r="C14881" s="93" t="s">
        <v>558</v>
      </c>
      <c r="D14881" s="801" t="s">
        <v>9713</v>
      </c>
      <c r="E14881" s="91"/>
      <c r="F14881" s="91">
        <v>500000</v>
      </c>
      <c r="G14881" s="175">
        <f t="shared" si="238"/>
        <v>500000</v>
      </c>
      <c r="H14881" s="701" t="s">
        <v>9585</v>
      </c>
    </row>
    <row r="14882" spans="1:8" ht="24" x14ac:dyDescent="0.2">
      <c r="A14882" s="729">
        <v>45034</v>
      </c>
      <c r="B14882" s="90" t="s">
        <v>9354</v>
      </c>
      <c r="C14882" s="93" t="s">
        <v>558</v>
      </c>
      <c r="D14882" s="801" t="s">
        <v>9714</v>
      </c>
      <c r="E14882" s="91"/>
      <c r="F14882" s="91">
        <v>500000</v>
      </c>
      <c r="G14882" s="175">
        <f t="shared" si="238"/>
        <v>500000</v>
      </c>
      <c r="H14882" s="701" t="s">
        <v>9585</v>
      </c>
    </row>
    <row r="14883" spans="1:8" ht="24" x14ac:dyDescent="0.2">
      <c r="A14883" s="729">
        <v>45035</v>
      </c>
      <c r="B14883" s="90" t="s">
        <v>9354</v>
      </c>
      <c r="C14883" s="93" t="s">
        <v>558</v>
      </c>
      <c r="D14883" s="801" t="s">
        <v>9715</v>
      </c>
      <c r="E14883" s="175"/>
      <c r="F14883" s="91">
        <v>252496</v>
      </c>
      <c r="G14883" s="175">
        <f t="shared" si="238"/>
        <v>252496</v>
      </c>
      <c r="H14883" s="701" t="s">
        <v>9585</v>
      </c>
    </row>
    <row r="14884" spans="1:8" ht="24" x14ac:dyDescent="0.2">
      <c r="A14884" s="729">
        <v>45035</v>
      </c>
      <c r="B14884" s="90" t="s">
        <v>8874</v>
      </c>
      <c r="C14884" s="93" t="s">
        <v>558</v>
      </c>
      <c r="D14884" s="801" t="s">
        <v>9727</v>
      </c>
      <c r="E14884" s="91"/>
      <c r="F14884" s="91">
        <v>4000000</v>
      </c>
      <c r="G14884" s="91">
        <f t="shared" si="238"/>
        <v>4000000</v>
      </c>
      <c r="H14884" s="701" t="s">
        <v>9585</v>
      </c>
    </row>
    <row r="14885" spans="1:8" ht="15" x14ac:dyDescent="0.2">
      <c r="A14885" s="729">
        <v>45035</v>
      </c>
      <c r="B14885" s="90" t="s">
        <v>8874</v>
      </c>
      <c r="C14885" s="93" t="s">
        <v>558</v>
      </c>
      <c r="D14885" s="800" t="s">
        <v>8541</v>
      </c>
      <c r="E14885" s="91">
        <v>40000</v>
      </c>
      <c r="F14885" s="91"/>
      <c r="G14885" s="91">
        <f t="shared" si="238"/>
        <v>-40000</v>
      </c>
      <c r="H14885" s="701" t="s">
        <v>9585</v>
      </c>
    </row>
    <row r="14886" spans="1:8" ht="15" x14ac:dyDescent="0.2">
      <c r="A14886" s="733">
        <v>45048</v>
      </c>
      <c r="B14886" s="62" t="s">
        <v>9830</v>
      </c>
      <c r="C14886" s="62" t="s">
        <v>793</v>
      </c>
      <c r="D14886" s="182" t="s">
        <v>371</v>
      </c>
      <c r="E14886" s="125">
        <v>25000</v>
      </c>
      <c r="F14886" s="57"/>
      <c r="G14886" s="125">
        <f t="shared" si="238"/>
        <v>-25000</v>
      </c>
      <c r="H14886" s="704" t="s">
        <v>9741</v>
      </c>
    </row>
    <row r="14887" spans="1:8" ht="15" x14ac:dyDescent="0.2">
      <c r="A14887" s="733">
        <v>45048</v>
      </c>
      <c r="B14887" s="62" t="s">
        <v>10142</v>
      </c>
      <c r="C14887" s="62" t="s">
        <v>793</v>
      </c>
      <c r="D14887" s="182" t="s">
        <v>371</v>
      </c>
      <c r="E14887" s="125">
        <v>25000</v>
      </c>
      <c r="F14887" s="57"/>
      <c r="G14887" s="125">
        <f t="shared" si="238"/>
        <v>-25000</v>
      </c>
      <c r="H14887" s="704" t="s">
        <v>9741</v>
      </c>
    </row>
    <row r="14888" spans="1:8" ht="15" x14ac:dyDescent="0.2">
      <c r="A14888" s="733">
        <v>45048</v>
      </c>
      <c r="B14888" s="62" t="s">
        <v>8874</v>
      </c>
      <c r="C14888" s="62" t="s">
        <v>793</v>
      </c>
      <c r="D14888" s="182" t="s">
        <v>141</v>
      </c>
      <c r="E14888" s="125">
        <v>25000</v>
      </c>
      <c r="F14888" s="57"/>
      <c r="G14888" s="125">
        <f t="shared" si="238"/>
        <v>-25000</v>
      </c>
      <c r="H14888" s="704" t="s">
        <v>9741</v>
      </c>
    </row>
    <row r="14889" spans="1:8" ht="15" x14ac:dyDescent="0.2">
      <c r="A14889" s="733">
        <v>45048</v>
      </c>
      <c r="B14889" s="62" t="s">
        <v>9659</v>
      </c>
      <c r="C14889" s="62" t="s">
        <v>793</v>
      </c>
      <c r="D14889" s="182" t="s">
        <v>141</v>
      </c>
      <c r="E14889" s="125">
        <v>25000</v>
      </c>
      <c r="F14889" s="57"/>
      <c r="G14889" s="125">
        <f t="shared" si="238"/>
        <v>-25000</v>
      </c>
      <c r="H14889" s="704" t="s">
        <v>9741</v>
      </c>
    </row>
    <row r="14890" spans="1:8" ht="15" x14ac:dyDescent="0.2">
      <c r="A14890" s="733">
        <v>45048</v>
      </c>
      <c r="B14890" s="62" t="s">
        <v>25</v>
      </c>
      <c r="C14890" s="62" t="s">
        <v>793</v>
      </c>
      <c r="D14890" s="182" t="s">
        <v>10181</v>
      </c>
      <c r="E14890" s="125">
        <v>80000</v>
      </c>
      <c r="F14890" s="57"/>
      <c r="G14890" s="125">
        <f t="shared" si="238"/>
        <v>-80000</v>
      </c>
      <c r="H14890" s="704" t="s">
        <v>9741</v>
      </c>
    </row>
    <row r="14891" spans="1:8" ht="15" x14ac:dyDescent="0.2">
      <c r="A14891" s="733">
        <v>45048</v>
      </c>
      <c r="B14891" s="62" t="s">
        <v>16</v>
      </c>
      <c r="C14891" s="62" t="s">
        <v>793</v>
      </c>
      <c r="D14891" s="182" t="s">
        <v>10135</v>
      </c>
      <c r="E14891" s="125">
        <v>213550</v>
      </c>
      <c r="F14891" s="57"/>
      <c r="G14891" s="125">
        <f t="shared" si="238"/>
        <v>-213550</v>
      </c>
      <c r="H14891" s="704" t="s">
        <v>9741</v>
      </c>
    </row>
    <row r="14892" spans="1:8" ht="15" x14ac:dyDescent="0.2">
      <c r="A14892" s="733">
        <v>45048</v>
      </c>
      <c r="B14892" s="62" t="s">
        <v>3945</v>
      </c>
      <c r="C14892" s="62" t="s">
        <v>793</v>
      </c>
      <c r="D14892" s="182" t="s">
        <v>10086</v>
      </c>
      <c r="E14892" s="125">
        <v>120772.17741935499</v>
      </c>
      <c r="F14892" s="57"/>
      <c r="G14892" s="57">
        <v>-120772.17741935499</v>
      </c>
      <c r="H14892" s="704" t="s">
        <v>9741</v>
      </c>
    </row>
    <row r="14893" spans="1:8" ht="15" x14ac:dyDescent="0.2">
      <c r="A14893" s="733">
        <v>45048</v>
      </c>
      <c r="B14893" s="62" t="s">
        <v>2932</v>
      </c>
      <c r="C14893" s="62" t="s">
        <v>793</v>
      </c>
      <c r="D14893" s="182" t="s">
        <v>8427</v>
      </c>
      <c r="E14893" s="125">
        <v>129908</v>
      </c>
      <c r="F14893" s="57"/>
      <c r="G14893" s="57">
        <v>-129908</v>
      </c>
      <c r="H14893" s="704" t="s">
        <v>9741</v>
      </c>
    </row>
    <row r="14894" spans="1:8" ht="15" x14ac:dyDescent="0.2">
      <c r="A14894" s="733">
        <v>45048</v>
      </c>
      <c r="B14894" s="62" t="s">
        <v>37</v>
      </c>
      <c r="C14894" s="62" t="s">
        <v>793</v>
      </c>
      <c r="D14894" s="182" t="s">
        <v>10095</v>
      </c>
      <c r="E14894" s="125">
        <v>131016.12903225806</v>
      </c>
      <c r="F14894" s="57"/>
      <c r="G14894" s="57">
        <v>-131016.12903225806</v>
      </c>
      <c r="H14894" s="704" t="s">
        <v>9741</v>
      </c>
    </row>
    <row r="14895" spans="1:8" ht="15" x14ac:dyDescent="0.2">
      <c r="A14895" s="733">
        <v>45048</v>
      </c>
      <c r="B14895" s="62" t="s">
        <v>9407</v>
      </c>
      <c r="C14895" s="62" t="s">
        <v>793</v>
      </c>
      <c r="D14895" s="182" t="s">
        <v>10101</v>
      </c>
      <c r="E14895" s="125">
        <v>81540</v>
      </c>
      <c r="F14895" s="57"/>
      <c r="G14895" s="57">
        <v>-81540</v>
      </c>
      <c r="H14895" s="704" t="s">
        <v>9741</v>
      </c>
    </row>
    <row r="14896" spans="1:8" ht="15" x14ac:dyDescent="0.2">
      <c r="A14896" s="733">
        <v>45048</v>
      </c>
      <c r="B14896" s="62" t="s">
        <v>9354</v>
      </c>
      <c r="C14896" s="62" t="s">
        <v>793</v>
      </c>
      <c r="D14896" s="182" t="s">
        <v>10102</v>
      </c>
      <c r="E14896" s="125">
        <v>40028</v>
      </c>
      <c r="F14896" s="57"/>
      <c r="G14896" s="57">
        <v>-40028</v>
      </c>
      <c r="H14896" s="704" t="s">
        <v>9741</v>
      </c>
    </row>
    <row r="14897" spans="1:8" ht="15" x14ac:dyDescent="0.2">
      <c r="A14897" s="733">
        <v>45048</v>
      </c>
      <c r="B14897" s="62" t="s">
        <v>8874</v>
      </c>
      <c r="C14897" s="62" t="s">
        <v>793</v>
      </c>
      <c r="D14897" s="182" t="s">
        <v>10104</v>
      </c>
      <c r="E14897" s="125">
        <v>57900</v>
      </c>
      <c r="F14897" s="57"/>
      <c r="G14897" s="57">
        <v>-57900</v>
      </c>
      <c r="H14897" s="704" t="s">
        <v>9741</v>
      </c>
    </row>
    <row r="14898" spans="1:8" ht="15" x14ac:dyDescent="0.2">
      <c r="A14898" s="733">
        <v>45048</v>
      </c>
      <c r="B14898" s="62" t="s">
        <v>9659</v>
      </c>
      <c r="C14898" s="62" t="s">
        <v>793</v>
      </c>
      <c r="D14898" s="182" t="s">
        <v>10105</v>
      </c>
      <c r="E14898" s="125">
        <v>62399</v>
      </c>
      <c r="F14898" s="57"/>
      <c r="G14898" s="57">
        <v>-62399</v>
      </c>
      <c r="H14898" s="704" t="s">
        <v>9741</v>
      </c>
    </row>
    <row r="14899" spans="1:8" ht="15" x14ac:dyDescent="0.2">
      <c r="A14899" s="733">
        <v>45048</v>
      </c>
      <c r="B14899" s="62" t="s">
        <v>9407</v>
      </c>
      <c r="C14899" s="62" t="s">
        <v>793</v>
      </c>
      <c r="D14899" s="182" t="s">
        <v>10108</v>
      </c>
      <c r="E14899" s="125">
        <v>73850</v>
      </c>
      <c r="F14899" s="57"/>
      <c r="G14899" s="57">
        <v>-73850</v>
      </c>
      <c r="H14899" s="704" t="s">
        <v>9741</v>
      </c>
    </row>
    <row r="14900" spans="1:8" ht="15" x14ac:dyDescent="0.2">
      <c r="A14900" s="733">
        <v>45048</v>
      </c>
      <c r="B14900" s="62" t="s">
        <v>9354</v>
      </c>
      <c r="C14900" s="62" t="s">
        <v>793</v>
      </c>
      <c r="D14900" s="182" t="s">
        <v>10111</v>
      </c>
      <c r="E14900" s="125">
        <v>53780</v>
      </c>
      <c r="F14900" s="57"/>
      <c r="G14900" s="57">
        <v>-53780</v>
      </c>
      <c r="H14900" s="704" t="s">
        <v>9741</v>
      </c>
    </row>
    <row r="14901" spans="1:8" ht="15" x14ac:dyDescent="0.2">
      <c r="A14901" s="733">
        <v>45048</v>
      </c>
      <c r="B14901" s="62" t="s">
        <v>9407</v>
      </c>
      <c r="C14901" s="62" t="s">
        <v>793</v>
      </c>
      <c r="D14901" s="182" t="s">
        <v>10115</v>
      </c>
      <c r="E14901" s="125">
        <v>82340</v>
      </c>
      <c r="F14901" s="57"/>
      <c r="G14901" s="57">
        <v>-82340</v>
      </c>
      <c r="H14901" s="704" t="s">
        <v>9741</v>
      </c>
    </row>
    <row r="14902" spans="1:8" ht="15" customHeight="1" x14ac:dyDescent="0.2">
      <c r="A14902" s="733">
        <v>45048</v>
      </c>
      <c r="B14902" s="62" t="s">
        <v>9659</v>
      </c>
      <c r="C14902" s="62" t="s">
        <v>793</v>
      </c>
      <c r="D14902" s="182" t="s">
        <v>10117</v>
      </c>
      <c r="E14902" s="125">
        <v>29862.903225806454</v>
      </c>
      <c r="F14902" s="57"/>
      <c r="G14902" s="57">
        <v>-29862.903225806454</v>
      </c>
      <c r="H14902" s="704" t="s">
        <v>9741</v>
      </c>
    </row>
    <row r="14903" spans="1:8" ht="15" customHeight="1" x14ac:dyDescent="0.2">
      <c r="A14903" s="733">
        <v>45048</v>
      </c>
      <c r="B14903" s="62" t="s">
        <v>8874</v>
      </c>
      <c r="C14903" s="62" t="s">
        <v>793</v>
      </c>
      <c r="D14903" s="182" t="s">
        <v>1553</v>
      </c>
      <c r="E14903" s="125">
        <v>29919.354838709674</v>
      </c>
      <c r="F14903" s="57"/>
      <c r="G14903" s="57">
        <v>-29919.354838709674</v>
      </c>
      <c r="H14903" s="704" t="s">
        <v>9741</v>
      </c>
    </row>
    <row r="14904" spans="1:8" ht="15" customHeight="1" x14ac:dyDescent="0.2">
      <c r="A14904" s="733">
        <v>45048</v>
      </c>
      <c r="B14904" s="62" t="s">
        <v>10142</v>
      </c>
      <c r="C14904" s="62" t="s">
        <v>793</v>
      </c>
      <c r="D14904" s="182" t="s">
        <v>10116</v>
      </c>
      <c r="E14904" s="125">
        <v>35000</v>
      </c>
      <c r="F14904" s="57"/>
      <c r="G14904" s="57">
        <v>-35000</v>
      </c>
      <c r="H14904" s="704" t="s">
        <v>9741</v>
      </c>
    </row>
    <row r="14905" spans="1:8" ht="15" customHeight="1" x14ac:dyDescent="0.2">
      <c r="A14905" s="733">
        <v>45048</v>
      </c>
      <c r="B14905" s="62" t="s">
        <v>3944</v>
      </c>
      <c r="C14905" s="62" t="s">
        <v>793</v>
      </c>
      <c r="D14905" s="182" t="s">
        <v>10136</v>
      </c>
      <c r="E14905" s="125">
        <v>127744</v>
      </c>
      <c r="F14905" s="57"/>
      <c r="G14905" s="57">
        <v>-127744</v>
      </c>
      <c r="H14905" s="704" t="s">
        <v>9741</v>
      </c>
    </row>
    <row r="14906" spans="1:8" ht="15" customHeight="1" x14ac:dyDescent="0.2">
      <c r="A14906" s="733">
        <v>45048</v>
      </c>
      <c r="B14906" s="62" t="s">
        <v>3945</v>
      </c>
      <c r="C14906" s="62" t="s">
        <v>793</v>
      </c>
      <c r="D14906" s="182" t="s">
        <v>10137</v>
      </c>
      <c r="E14906" s="125">
        <v>28000</v>
      </c>
      <c r="F14906" s="57"/>
      <c r="G14906" s="57">
        <v>-28000</v>
      </c>
      <c r="H14906" s="704" t="s">
        <v>9741</v>
      </c>
    </row>
    <row r="14907" spans="1:8" ht="15" customHeight="1" x14ac:dyDescent="0.2">
      <c r="A14907" s="733">
        <v>45048</v>
      </c>
      <c r="B14907" s="62" t="s">
        <v>8874</v>
      </c>
      <c r="C14907" s="62" t="s">
        <v>793</v>
      </c>
      <c r="D14907" s="182" t="s">
        <v>10141</v>
      </c>
      <c r="E14907" s="125">
        <v>60360</v>
      </c>
      <c r="F14907" s="57"/>
      <c r="G14907" s="57">
        <f t="shared" ref="G14907:G14970" si="239">F14907-E14907</f>
        <v>-60360</v>
      </c>
      <c r="H14907" s="704" t="s">
        <v>9741</v>
      </c>
    </row>
    <row r="14908" spans="1:8" ht="15" x14ac:dyDescent="0.2">
      <c r="A14908" s="733">
        <v>45048</v>
      </c>
      <c r="B14908" s="62" t="s">
        <v>10177</v>
      </c>
      <c r="C14908" s="62" t="s">
        <v>793</v>
      </c>
      <c r="D14908" s="182" t="s">
        <v>9010</v>
      </c>
      <c r="E14908" s="125">
        <v>5000</v>
      </c>
      <c r="F14908" s="57"/>
      <c r="G14908" s="57">
        <f t="shared" si="239"/>
        <v>-5000</v>
      </c>
      <c r="H14908" s="704" t="s">
        <v>9741</v>
      </c>
    </row>
    <row r="14909" spans="1:8" ht="15" x14ac:dyDescent="0.2">
      <c r="A14909" s="733">
        <v>45048</v>
      </c>
      <c r="B14909" s="40" t="s">
        <v>9354</v>
      </c>
      <c r="C14909" s="62" t="s">
        <v>5740</v>
      </c>
      <c r="D14909" s="107" t="s">
        <v>369</v>
      </c>
      <c r="E14909" s="57">
        <v>800</v>
      </c>
      <c r="F14909" s="57"/>
      <c r="G14909" s="57">
        <f t="shared" si="239"/>
        <v>-800</v>
      </c>
      <c r="H14909" s="704" t="s">
        <v>9741</v>
      </c>
    </row>
    <row r="14910" spans="1:8" ht="15" x14ac:dyDescent="0.2">
      <c r="A14910" s="733">
        <v>45048</v>
      </c>
      <c r="B14910" s="40" t="s">
        <v>9462</v>
      </c>
      <c r="C14910" s="62" t="s">
        <v>5740</v>
      </c>
      <c r="D14910" s="107" t="s">
        <v>369</v>
      </c>
      <c r="E14910" s="57">
        <v>700</v>
      </c>
      <c r="F14910" s="57"/>
      <c r="G14910" s="57">
        <f t="shared" si="239"/>
        <v>-700</v>
      </c>
      <c r="H14910" s="704" t="s">
        <v>9741</v>
      </c>
    </row>
    <row r="14911" spans="1:8" ht="15" x14ac:dyDescent="0.2">
      <c r="A14911" s="733">
        <v>45048</v>
      </c>
      <c r="B14911" s="40" t="s">
        <v>8655</v>
      </c>
      <c r="C14911" s="62" t="s">
        <v>5740</v>
      </c>
      <c r="D14911" s="107" t="s">
        <v>369</v>
      </c>
      <c r="E14911" s="57">
        <v>1700</v>
      </c>
      <c r="F14911" s="57"/>
      <c r="G14911" s="57">
        <f t="shared" si="239"/>
        <v>-1700</v>
      </c>
      <c r="H14911" s="704" t="s">
        <v>9741</v>
      </c>
    </row>
    <row r="14912" spans="1:8" ht="15" x14ac:dyDescent="0.2">
      <c r="A14912" s="733">
        <v>45048</v>
      </c>
      <c r="B14912" s="40" t="s">
        <v>25</v>
      </c>
      <c r="C14912" s="62" t="s">
        <v>8148</v>
      </c>
      <c r="D14912" s="107" t="s">
        <v>9268</v>
      </c>
      <c r="E14912" s="57">
        <v>300</v>
      </c>
      <c r="F14912" s="57"/>
      <c r="G14912" s="57">
        <f t="shared" si="239"/>
        <v>-300</v>
      </c>
      <c r="H14912" s="704" t="s">
        <v>9741</v>
      </c>
    </row>
    <row r="14913" spans="1:8" ht="15" x14ac:dyDescent="0.2">
      <c r="A14913" s="733">
        <v>45048</v>
      </c>
      <c r="B14913" s="40" t="s">
        <v>16</v>
      </c>
      <c r="C14913" s="62" t="s">
        <v>8148</v>
      </c>
      <c r="D14913" s="107" t="s">
        <v>9268</v>
      </c>
      <c r="E14913" s="57">
        <v>240</v>
      </c>
      <c r="F14913" s="57"/>
      <c r="G14913" s="57">
        <f t="shared" si="239"/>
        <v>-240</v>
      </c>
      <c r="H14913" s="704" t="s">
        <v>9741</v>
      </c>
    </row>
    <row r="14914" spans="1:8" ht="15" x14ac:dyDescent="0.2">
      <c r="A14914" s="733">
        <v>45048</v>
      </c>
      <c r="B14914" s="40" t="s">
        <v>25</v>
      </c>
      <c r="C14914" s="62" t="s">
        <v>2427</v>
      </c>
      <c r="D14914" s="107" t="s">
        <v>9760</v>
      </c>
      <c r="E14914" s="57">
        <v>3000</v>
      </c>
      <c r="F14914" s="57"/>
      <c r="G14914" s="57">
        <f t="shared" si="239"/>
        <v>-3000</v>
      </c>
      <c r="H14914" s="704" t="s">
        <v>9741</v>
      </c>
    </row>
    <row r="14915" spans="1:8" ht="15" x14ac:dyDescent="0.2">
      <c r="A14915" s="733">
        <v>45048</v>
      </c>
      <c r="B14915" s="40" t="s">
        <v>16</v>
      </c>
      <c r="C14915" s="62" t="s">
        <v>3842</v>
      </c>
      <c r="D14915" s="107" t="s">
        <v>9423</v>
      </c>
      <c r="E14915" s="57">
        <v>3000</v>
      </c>
      <c r="F14915" s="57"/>
      <c r="G14915" s="57">
        <f t="shared" si="239"/>
        <v>-3000</v>
      </c>
      <c r="H14915" s="704" t="s">
        <v>9741</v>
      </c>
    </row>
    <row r="14916" spans="1:8" ht="15" x14ac:dyDescent="0.2">
      <c r="A14916" s="733">
        <v>45048</v>
      </c>
      <c r="B14916" s="40" t="s">
        <v>9659</v>
      </c>
      <c r="C14916" s="62" t="s">
        <v>9762</v>
      </c>
      <c r="D14916" s="107" t="s">
        <v>9761</v>
      </c>
      <c r="E14916" s="57">
        <v>43500</v>
      </c>
      <c r="F14916" s="57"/>
      <c r="G14916" s="57">
        <f t="shared" si="239"/>
        <v>-43500</v>
      </c>
      <c r="H14916" s="704" t="s">
        <v>9741</v>
      </c>
    </row>
    <row r="14917" spans="1:8" ht="15" x14ac:dyDescent="0.2">
      <c r="A14917" s="733">
        <v>45048</v>
      </c>
      <c r="B14917" s="62" t="s">
        <v>3945</v>
      </c>
      <c r="C14917" s="550" t="s">
        <v>3002</v>
      </c>
      <c r="D14917" s="739" t="s">
        <v>9802</v>
      </c>
      <c r="E14917" s="551">
        <v>30152</v>
      </c>
      <c r="F14917" s="57"/>
      <c r="G14917" s="57">
        <f t="shared" si="239"/>
        <v>-30152</v>
      </c>
      <c r="H14917" s="704" t="s">
        <v>9741</v>
      </c>
    </row>
    <row r="14918" spans="1:8" ht="15" x14ac:dyDescent="0.2">
      <c r="A14918" s="733">
        <v>45048</v>
      </c>
      <c r="B14918" s="62" t="s">
        <v>3944</v>
      </c>
      <c r="C14918" s="550" t="s">
        <v>3002</v>
      </c>
      <c r="D14918" s="739" t="s">
        <v>9802</v>
      </c>
      <c r="E14918" s="551">
        <v>32760</v>
      </c>
      <c r="F14918" s="57"/>
      <c r="G14918" s="57">
        <f t="shared" si="239"/>
        <v>-32760</v>
      </c>
      <c r="H14918" s="704" t="s">
        <v>9741</v>
      </c>
    </row>
    <row r="14919" spans="1:8" ht="15" x14ac:dyDescent="0.2">
      <c r="A14919" s="733">
        <v>45048</v>
      </c>
      <c r="B14919" s="62" t="s">
        <v>37</v>
      </c>
      <c r="C14919" s="550" t="s">
        <v>3002</v>
      </c>
      <c r="D14919" s="739" t="s">
        <v>9802</v>
      </c>
      <c r="E14919" s="551">
        <v>15560</v>
      </c>
      <c r="F14919" s="57"/>
      <c r="G14919" s="57">
        <f t="shared" si="239"/>
        <v>-15560</v>
      </c>
      <c r="H14919" s="704" t="s">
        <v>9741</v>
      </c>
    </row>
    <row r="14920" spans="1:8" ht="15" x14ac:dyDescent="0.2">
      <c r="A14920" s="733">
        <v>45048</v>
      </c>
      <c r="B14920" s="62" t="s">
        <v>9407</v>
      </c>
      <c r="C14920" s="550" t="s">
        <v>3002</v>
      </c>
      <c r="D14920" s="739" t="s">
        <v>9802</v>
      </c>
      <c r="E14920" s="551">
        <v>81954</v>
      </c>
      <c r="F14920" s="57"/>
      <c r="G14920" s="57">
        <f t="shared" si="239"/>
        <v>-81954</v>
      </c>
      <c r="H14920" s="704" t="s">
        <v>9741</v>
      </c>
    </row>
    <row r="14921" spans="1:8" ht="15" x14ac:dyDescent="0.2">
      <c r="A14921" s="733">
        <v>45048</v>
      </c>
      <c r="B14921" s="40" t="s">
        <v>9659</v>
      </c>
      <c r="C14921" s="62" t="s">
        <v>5740</v>
      </c>
      <c r="D14921" s="107" t="s">
        <v>369</v>
      </c>
      <c r="E14921" s="57">
        <v>1000</v>
      </c>
      <c r="F14921" s="57"/>
      <c r="G14921" s="57">
        <f t="shared" si="239"/>
        <v>-1000</v>
      </c>
      <c r="H14921" s="704" t="s">
        <v>9741</v>
      </c>
    </row>
    <row r="14922" spans="1:8" ht="15" x14ac:dyDescent="0.2">
      <c r="A14922" s="733">
        <v>45048</v>
      </c>
      <c r="B14922" s="40" t="s">
        <v>9659</v>
      </c>
      <c r="C14922" s="62" t="s">
        <v>5740</v>
      </c>
      <c r="D14922" s="107" t="s">
        <v>369</v>
      </c>
      <c r="E14922" s="57">
        <v>800</v>
      </c>
      <c r="F14922" s="57"/>
      <c r="G14922" s="57">
        <f t="shared" si="239"/>
        <v>-800</v>
      </c>
      <c r="H14922" s="704" t="s">
        <v>9741</v>
      </c>
    </row>
    <row r="14923" spans="1:8" ht="15" x14ac:dyDescent="0.2">
      <c r="A14923" s="733">
        <v>45049</v>
      </c>
      <c r="B14923" s="40" t="s">
        <v>9354</v>
      </c>
      <c r="C14923" s="550" t="s">
        <v>3144</v>
      </c>
      <c r="D14923" s="892" t="s">
        <v>9763</v>
      </c>
      <c r="E14923" s="582">
        <v>5500</v>
      </c>
      <c r="F14923" s="57"/>
      <c r="G14923" s="57">
        <f t="shared" si="239"/>
        <v>-5500</v>
      </c>
      <c r="H14923" s="704" t="s">
        <v>9741</v>
      </c>
    </row>
    <row r="14924" spans="1:8" ht="15" x14ac:dyDescent="0.2">
      <c r="A14924" s="733">
        <v>45049</v>
      </c>
      <c r="B14924" s="40" t="s">
        <v>9659</v>
      </c>
      <c r="C14924" s="550" t="s">
        <v>3144</v>
      </c>
      <c r="D14924" s="892" t="s">
        <v>9763</v>
      </c>
      <c r="E14924" s="582">
        <v>5500</v>
      </c>
      <c r="F14924" s="57"/>
      <c r="G14924" s="57">
        <f t="shared" si="239"/>
        <v>-5500</v>
      </c>
      <c r="H14924" s="704" t="s">
        <v>9741</v>
      </c>
    </row>
    <row r="14925" spans="1:8" ht="15" x14ac:dyDescent="0.2">
      <c r="A14925" s="733">
        <v>45049</v>
      </c>
      <c r="B14925" s="40" t="s">
        <v>9767</v>
      </c>
      <c r="C14925" s="62" t="s">
        <v>3144</v>
      </c>
      <c r="D14925" s="107" t="s">
        <v>9764</v>
      </c>
      <c r="E14925" s="57">
        <v>21100</v>
      </c>
      <c r="F14925" s="57"/>
      <c r="G14925" s="57">
        <f t="shared" si="239"/>
        <v>-21100</v>
      </c>
      <c r="H14925" s="704" t="s">
        <v>9741</v>
      </c>
    </row>
    <row r="14926" spans="1:8" ht="15" x14ac:dyDescent="0.2">
      <c r="A14926" s="733">
        <v>45049</v>
      </c>
      <c r="B14926" s="40" t="s">
        <v>9767</v>
      </c>
      <c r="C14926" s="62" t="s">
        <v>5740</v>
      </c>
      <c r="D14926" s="107" t="s">
        <v>9765</v>
      </c>
      <c r="E14926" s="57">
        <v>16050</v>
      </c>
      <c r="F14926" s="57"/>
      <c r="G14926" s="57">
        <f t="shared" si="239"/>
        <v>-16050</v>
      </c>
      <c r="H14926" s="704" t="s">
        <v>9741</v>
      </c>
    </row>
    <row r="14927" spans="1:8" ht="15" x14ac:dyDescent="0.2">
      <c r="A14927" s="733">
        <v>45049</v>
      </c>
      <c r="B14927" s="40" t="s">
        <v>9767</v>
      </c>
      <c r="C14927" s="62" t="s">
        <v>5740</v>
      </c>
      <c r="D14927" s="107" t="s">
        <v>9766</v>
      </c>
      <c r="E14927" s="57">
        <v>1500</v>
      </c>
      <c r="F14927" s="57"/>
      <c r="G14927" s="57">
        <f t="shared" si="239"/>
        <v>-1500</v>
      </c>
      <c r="H14927" s="704" t="s">
        <v>9741</v>
      </c>
    </row>
    <row r="14928" spans="1:8" ht="15" x14ac:dyDescent="0.2">
      <c r="A14928" s="733">
        <v>45049</v>
      </c>
      <c r="B14928" s="40" t="s">
        <v>9659</v>
      </c>
      <c r="C14928" s="62" t="s">
        <v>5740</v>
      </c>
      <c r="D14928" s="107" t="s">
        <v>369</v>
      </c>
      <c r="E14928" s="57">
        <v>1500</v>
      </c>
      <c r="F14928" s="57"/>
      <c r="G14928" s="57">
        <f t="shared" si="239"/>
        <v>-1500</v>
      </c>
      <c r="H14928" s="704" t="s">
        <v>9741</v>
      </c>
    </row>
    <row r="14929" spans="1:8" ht="15" x14ac:dyDescent="0.2">
      <c r="A14929" s="733">
        <v>45049</v>
      </c>
      <c r="B14929" s="40" t="s">
        <v>3945</v>
      </c>
      <c r="C14929" s="62" t="s">
        <v>285</v>
      </c>
      <c r="D14929" s="107" t="s">
        <v>9553</v>
      </c>
      <c r="E14929" s="57">
        <v>1500</v>
      </c>
      <c r="F14929" s="57"/>
      <c r="G14929" s="57">
        <f t="shared" si="239"/>
        <v>-1500</v>
      </c>
      <c r="H14929" s="704" t="s">
        <v>9741</v>
      </c>
    </row>
    <row r="14930" spans="1:8" ht="15" x14ac:dyDescent="0.2">
      <c r="A14930" s="733">
        <v>45049</v>
      </c>
      <c r="B14930" s="40" t="s">
        <v>9354</v>
      </c>
      <c r="C14930" s="62" t="s">
        <v>285</v>
      </c>
      <c r="D14930" s="107" t="s">
        <v>9768</v>
      </c>
      <c r="E14930" s="57">
        <v>1000</v>
      </c>
      <c r="F14930" s="57"/>
      <c r="G14930" s="57">
        <f t="shared" si="239"/>
        <v>-1000</v>
      </c>
      <c r="H14930" s="704" t="s">
        <v>9741</v>
      </c>
    </row>
    <row r="14931" spans="1:8" ht="15" x14ac:dyDescent="0.2">
      <c r="A14931" s="733">
        <v>45049</v>
      </c>
      <c r="B14931" s="40" t="s">
        <v>9767</v>
      </c>
      <c r="C14931" s="62" t="s">
        <v>3144</v>
      </c>
      <c r="D14931" s="107" t="s">
        <v>9769</v>
      </c>
      <c r="E14931" s="57">
        <v>42500</v>
      </c>
      <c r="F14931" s="57"/>
      <c r="G14931" s="57">
        <f t="shared" si="239"/>
        <v>-42500</v>
      </c>
      <c r="H14931" s="704" t="s">
        <v>9741</v>
      </c>
    </row>
    <row r="14932" spans="1:8" ht="15" x14ac:dyDescent="0.2">
      <c r="A14932" s="733">
        <v>45049</v>
      </c>
      <c r="B14932" s="40" t="s">
        <v>9767</v>
      </c>
      <c r="C14932" s="62" t="s">
        <v>3144</v>
      </c>
      <c r="D14932" s="107" t="s">
        <v>9770</v>
      </c>
      <c r="E14932" s="57">
        <v>31080</v>
      </c>
      <c r="F14932" s="57"/>
      <c r="G14932" s="57">
        <f t="shared" si="239"/>
        <v>-31080</v>
      </c>
      <c r="H14932" s="704" t="s">
        <v>9741</v>
      </c>
    </row>
    <row r="14933" spans="1:8" ht="15" x14ac:dyDescent="0.2">
      <c r="A14933" s="733">
        <v>45049</v>
      </c>
      <c r="B14933" s="40" t="s">
        <v>9354</v>
      </c>
      <c r="C14933" s="62" t="s">
        <v>9773</v>
      </c>
      <c r="D14933" s="107" t="s">
        <v>9774</v>
      </c>
      <c r="E14933" s="57">
        <v>200000</v>
      </c>
      <c r="F14933" s="57"/>
      <c r="G14933" s="57">
        <f t="shared" si="239"/>
        <v>-200000</v>
      </c>
      <c r="H14933" s="704" t="s">
        <v>9741</v>
      </c>
    </row>
    <row r="14934" spans="1:8" ht="15" x14ac:dyDescent="0.2">
      <c r="A14934" s="733">
        <v>45049</v>
      </c>
      <c r="B14934" s="40" t="s">
        <v>16</v>
      </c>
      <c r="C14934" s="62" t="s">
        <v>3842</v>
      </c>
      <c r="D14934" s="107" t="s">
        <v>9423</v>
      </c>
      <c r="E14934" s="57">
        <v>3500</v>
      </c>
      <c r="F14934" s="57"/>
      <c r="G14934" s="57">
        <f t="shared" si="239"/>
        <v>-3500</v>
      </c>
      <c r="H14934" s="704" t="s">
        <v>9741</v>
      </c>
    </row>
    <row r="14935" spans="1:8" ht="15" x14ac:dyDescent="0.2">
      <c r="A14935" s="733">
        <v>45049</v>
      </c>
      <c r="B14935" s="40" t="s">
        <v>9659</v>
      </c>
      <c r="C14935" s="62" t="s">
        <v>5740</v>
      </c>
      <c r="D14935" s="107" t="s">
        <v>9771</v>
      </c>
      <c r="E14935" s="57">
        <v>2000</v>
      </c>
      <c r="F14935" s="57"/>
      <c r="G14935" s="57">
        <f t="shared" si="239"/>
        <v>-2000</v>
      </c>
      <c r="H14935" s="704" t="s">
        <v>9741</v>
      </c>
    </row>
    <row r="14936" spans="1:8" ht="15" x14ac:dyDescent="0.2">
      <c r="A14936" s="733">
        <v>45049</v>
      </c>
      <c r="B14936" s="40" t="s">
        <v>9767</v>
      </c>
      <c r="C14936" s="62" t="s">
        <v>5740</v>
      </c>
      <c r="D14936" s="107" t="s">
        <v>9772</v>
      </c>
      <c r="E14936" s="57">
        <v>1000</v>
      </c>
      <c r="F14936" s="57"/>
      <c r="G14936" s="57">
        <f t="shared" si="239"/>
        <v>-1000</v>
      </c>
      <c r="H14936" s="704" t="s">
        <v>9741</v>
      </c>
    </row>
    <row r="14937" spans="1:8" ht="15" x14ac:dyDescent="0.2">
      <c r="A14937" s="733">
        <v>45049</v>
      </c>
      <c r="B14937" s="40" t="s">
        <v>8874</v>
      </c>
      <c r="C14937" s="62" t="s">
        <v>7475</v>
      </c>
      <c r="D14937" s="107" t="s">
        <v>9775</v>
      </c>
      <c r="E14937" s="57">
        <v>25000</v>
      </c>
      <c r="F14937" s="57"/>
      <c r="G14937" s="57">
        <f t="shared" si="239"/>
        <v>-25000</v>
      </c>
      <c r="H14937" s="704" t="s">
        <v>9741</v>
      </c>
    </row>
    <row r="14938" spans="1:8" ht="15" x14ac:dyDescent="0.2">
      <c r="A14938" s="733">
        <v>45049</v>
      </c>
      <c r="B14938" s="40" t="s">
        <v>8874</v>
      </c>
      <c r="C14938" s="62" t="s">
        <v>391</v>
      </c>
      <c r="D14938" s="107" t="s">
        <v>9777</v>
      </c>
      <c r="E14938" s="57">
        <v>1200</v>
      </c>
      <c r="F14938" s="57"/>
      <c r="G14938" s="57">
        <f t="shared" si="239"/>
        <v>-1200</v>
      </c>
      <c r="H14938" s="704" t="s">
        <v>9741</v>
      </c>
    </row>
    <row r="14939" spans="1:8" ht="15" x14ac:dyDescent="0.2">
      <c r="A14939" s="733">
        <v>45049</v>
      </c>
      <c r="B14939" s="40" t="s">
        <v>9659</v>
      </c>
      <c r="C14939" s="62" t="s">
        <v>3144</v>
      </c>
      <c r="D14939" s="107" t="s">
        <v>9776</v>
      </c>
      <c r="E14939" s="57">
        <v>13500</v>
      </c>
      <c r="F14939" s="57"/>
      <c r="G14939" s="57">
        <f t="shared" si="239"/>
        <v>-13500</v>
      </c>
      <c r="H14939" s="704" t="s">
        <v>9741</v>
      </c>
    </row>
    <row r="14940" spans="1:8" ht="15" x14ac:dyDescent="0.2">
      <c r="A14940" s="733">
        <v>45049</v>
      </c>
      <c r="B14940" s="40" t="s">
        <v>8655</v>
      </c>
      <c r="C14940" s="550" t="s">
        <v>8392</v>
      </c>
      <c r="D14940" s="739" t="s">
        <v>9798</v>
      </c>
      <c r="E14940" s="582">
        <v>494907</v>
      </c>
      <c r="F14940" s="57"/>
      <c r="G14940" s="57">
        <f t="shared" si="239"/>
        <v>-494907</v>
      </c>
      <c r="H14940" s="704" t="s">
        <v>9741</v>
      </c>
    </row>
    <row r="14941" spans="1:8" ht="15" x14ac:dyDescent="0.2">
      <c r="A14941" s="733">
        <v>45049</v>
      </c>
      <c r="B14941" s="40" t="s">
        <v>9659</v>
      </c>
      <c r="C14941" s="550" t="s">
        <v>8392</v>
      </c>
      <c r="D14941" s="739" t="s">
        <v>9798</v>
      </c>
      <c r="E14941" s="582">
        <v>235093</v>
      </c>
      <c r="F14941" s="57"/>
      <c r="G14941" s="57">
        <f t="shared" si="239"/>
        <v>-235093</v>
      </c>
      <c r="H14941" s="704" t="s">
        <v>9741</v>
      </c>
    </row>
    <row r="14942" spans="1:8" ht="15" x14ac:dyDescent="0.2">
      <c r="A14942" s="733">
        <v>45050</v>
      </c>
      <c r="B14942" s="40" t="s">
        <v>9767</v>
      </c>
      <c r="C14942" s="62" t="s">
        <v>9762</v>
      </c>
      <c r="D14942" s="107" t="s">
        <v>9778</v>
      </c>
      <c r="E14942" s="57">
        <v>102300</v>
      </c>
      <c r="F14942" s="57"/>
      <c r="G14942" s="57">
        <f t="shared" si="239"/>
        <v>-102300</v>
      </c>
      <c r="H14942" s="704" t="s">
        <v>9741</v>
      </c>
    </row>
    <row r="14943" spans="1:8" ht="15" x14ac:dyDescent="0.2">
      <c r="A14943" s="733">
        <v>45050</v>
      </c>
      <c r="B14943" s="40" t="s">
        <v>9354</v>
      </c>
      <c r="C14943" s="62" t="s">
        <v>9704</v>
      </c>
      <c r="D14943" s="107" t="s">
        <v>9779</v>
      </c>
      <c r="E14943" s="57">
        <v>150000</v>
      </c>
      <c r="F14943" s="57"/>
      <c r="G14943" s="57">
        <f t="shared" si="239"/>
        <v>-150000</v>
      </c>
      <c r="H14943" s="704" t="s">
        <v>9741</v>
      </c>
    </row>
    <row r="14944" spans="1:8" ht="15" x14ac:dyDescent="0.2">
      <c r="A14944" s="733">
        <v>45050</v>
      </c>
      <c r="B14944" s="40" t="s">
        <v>8874</v>
      </c>
      <c r="C14944" s="62" t="s">
        <v>9704</v>
      </c>
      <c r="D14944" s="107" t="s">
        <v>9780</v>
      </c>
      <c r="E14944" s="57">
        <v>46000</v>
      </c>
      <c r="F14944" s="57"/>
      <c r="G14944" s="57">
        <f t="shared" si="239"/>
        <v>-46000</v>
      </c>
      <c r="H14944" s="704" t="s">
        <v>9741</v>
      </c>
    </row>
    <row r="14945" spans="1:8" ht="15" x14ac:dyDescent="0.2">
      <c r="A14945" s="733">
        <v>45050</v>
      </c>
      <c r="B14945" s="40" t="s">
        <v>9659</v>
      </c>
      <c r="C14945" s="62" t="s">
        <v>6965</v>
      </c>
      <c r="D14945" s="107" t="s">
        <v>9782</v>
      </c>
      <c r="E14945" s="57">
        <v>15000</v>
      </c>
      <c r="F14945" s="57"/>
      <c r="G14945" s="57">
        <f t="shared" si="239"/>
        <v>-15000</v>
      </c>
      <c r="H14945" s="704" t="s">
        <v>9741</v>
      </c>
    </row>
    <row r="14946" spans="1:8" ht="15" x14ac:dyDescent="0.2">
      <c r="A14946" s="733">
        <v>45050</v>
      </c>
      <c r="B14946" s="40" t="s">
        <v>3945</v>
      </c>
      <c r="C14946" s="62" t="s">
        <v>3144</v>
      </c>
      <c r="D14946" s="107" t="s">
        <v>9783</v>
      </c>
      <c r="E14946" s="57">
        <v>3260</v>
      </c>
      <c r="F14946" s="57"/>
      <c r="G14946" s="57">
        <f t="shared" si="239"/>
        <v>-3260</v>
      </c>
      <c r="H14946" s="704" t="s">
        <v>9741</v>
      </c>
    </row>
    <row r="14947" spans="1:8" ht="15" x14ac:dyDescent="0.2">
      <c r="A14947" s="733">
        <v>45050</v>
      </c>
      <c r="B14947" s="40" t="s">
        <v>9407</v>
      </c>
      <c r="C14947" s="62" t="s">
        <v>2514</v>
      </c>
      <c r="D14947" s="107" t="s">
        <v>9781</v>
      </c>
      <c r="E14947" s="57">
        <v>25000</v>
      </c>
      <c r="F14947" s="57"/>
      <c r="G14947" s="57">
        <f t="shared" si="239"/>
        <v>-25000</v>
      </c>
      <c r="H14947" s="704" t="s">
        <v>9741</v>
      </c>
    </row>
    <row r="14948" spans="1:8" ht="15" x14ac:dyDescent="0.2">
      <c r="A14948" s="733">
        <v>45051</v>
      </c>
      <c r="B14948" s="40" t="s">
        <v>9659</v>
      </c>
      <c r="C14948" s="550" t="s">
        <v>9786</v>
      </c>
      <c r="D14948" s="892" t="s">
        <v>9787</v>
      </c>
      <c r="E14948" s="582">
        <v>37950</v>
      </c>
      <c r="F14948" s="57"/>
      <c r="G14948" s="57">
        <f t="shared" si="239"/>
        <v>-37950</v>
      </c>
      <c r="H14948" s="704" t="s">
        <v>9741</v>
      </c>
    </row>
    <row r="14949" spans="1:8" ht="15" x14ac:dyDescent="0.2">
      <c r="A14949" s="733">
        <v>45051</v>
      </c>
      <c r="B14949" s="40" t="s">
        <v>9767</v>
      </c>
      <c r="C14949" s="550" t="s">
        <v>9786</v>
      </c>
      <c r="D14949" s="892" t="s">
        <v>9787</v>
      </c>
      <c r="E14949" s="582">
        <v>37950</v>
      </c>
      <c r="F14949" s="57"/>
      <c r="G14949" s="57">
        <f t="shared" si="239"/>
        <v>-37950</v>
      </c>
      <c r="H14949" s="704" t="s">
        <v>9741</v>
      </c>
    </row>
    <row r="14950" spans="1:8" ht="15" x14ac:dyDescent="0.2">
      <c r="A14950" s="733">
        <v>45051</v>
      </c>
      <c r="B14950" s="40" t="s">
        <v>9354</v>
      </c>
      <c r="C14950" s="550" t="s">
        <v>9786</v>
      </c>
      <c r="D14950" s="892" t="s">
        <v>9787</v>
      </c>
      <c r="E14950" s="582">
        <v>37950</v>
      </c>
      <c r="F14950" s="57"/>
      <c r="G14950" s="57">
        <f t="shared" si="239"/>
        <v>-37950</v>
      </c>
      <c r="H14950" s="704" t="s">
        <v>9741</v>
      </c>
    </row>
    <row r="14951" spans="1:8" s="681" customFormat="1" ht="36" customHeight="1" x14ac:dyDescent="0.25">
      <c r="A14951" s="733">
        <v>45051</v>
      </c>
      <c r="B14951" s="62" t="s">
        <v>8655</v>
      </c>
      <c r="C14951" s="62" t="s">
        <v>9786</v>
      </c>
      <c r="D14951" s="182" t="s">
        <v>9803</v>
      </c>
      <c r="E14951" s="125">
        <v>480000</v>
      </c>
      <c r="F14951" s="125"/>
      <c r="G14951" s="125">
        <f t="shared" si="239"/>
        <v>-480000</v>
      </c>
      <c r="H14951" s="704" t="s">
        <v>9741</v>
      </c>
    </row>
    <row r="14952" spans="1:8" ht="15" x14ac:dyDescent="0.2">
      <c r="A14952" s="733">
        <v>45051</v>
      </c>
      <c r="B14952" s="40" t="s">
        <v>8655</v>
      </c>
      <c r="C14952" s="62" t="s">
        <v>5740</v>
      </c>
      <c r="D14952" s="107" t="s">
        <v>2001</v>
      </c>
      <c r="E14952" s="57">
        <v>1600</v>
      </c>
      <c r="F14952" s="57"/>
      <c r="G14952" s="57">
        <f t="shared" si="239"/>
        <v>-1600</v>
      </c>
      <c r="H14952" s="704" t="s">
        <v>9741</v>
      </c>
    </row>
    <row r="14953" spans="1:8" ht="15" x14ac:dyDescent="0.2">
      <c r="A14953" s="733">
        <v>45051</v>
      </c>
      <c r="B14953" s="40" t="s">
        <v>2932</v>
      </c>
      <c r="C14953" s="62" t="s">
        <v>4875</v>
      </c>
      <c r="D14953" s="107" t="s">
        <v>9784</v>
      </c>
      <c r="E14953" s="57">
        <v>9000</v>
      </c>
      <c r="F14953" s="57"/>
      <c r="G14953" s="57">
        <f t="shared" si="239"/>
        <v>-9000</v>
      </c>
      <c r="H14953" s="704" t="s">
        <v>9741</v>
      </c>
    </row>
    <row r="14954" spans="1:8" ht="15" x14ac:dyDescent="0.2">
      <c r="A14954" s="733">
        <v>45051</v>
      </c>
      <c r="B14954" s="40" t="s">
        <v>16</v>
      </c>
      <c r="C14954" s="62" t="s">
        <v>3842</v>
      </c>
      <c r="D14954" s="107" t="s">
        <v>9423</v>
      </c>
      <c r="E14954" s="57">
        <v>3000</v>
      </c>
      <c r="F14954" s="57"/>
      <c r="G14954" s="57">
        <f t="shared" si="239"/>
        <v>-3000</v>
      </c>
      <c r="H14954" s="704" t="s">
        <v>9741</v>
      </c>
    </row>
    <row r="14955" spans="1:8" ht="15" x14ac:dyDescent="0.2">
      <c r="A14955" s="733">
        <v>45051</v>
      </c>
      <c r="B14955" s="40" t="s">
        <v>9354</v>
      </c>
      <c r="C14955" s="62" t="s">
        <v>285</v>
      </c>
      <c r="D14955" s="107" t="s">
        <v>8446</v>
      </c>
      <c r="E14955" s="57">
        <v>1000</v>
      </c>
      <c r="F14955" s="57"/>
      <c r="G14955" s="57">
        <f t="shared" si="239"/>
        <v>-1000</v>
      </c>
      <c r="H14955" s="704" t="s">
        <v>9741</v>
      </c>
    </row>
    <row r="14956" spans="1:8" ht="15" x14ac:dyDescent="0.2">
      <c r="A14956" s="733">
        <v>45051</v>
      </c>
      <c r="B14956" s="40" t="s">
        <v>9354</v>
      </c>
      <c r="C14956" s="62" t="s">
        <v>285</v>
      </c>
      <c r="D14956" s="107" t="s">
        <v>9785</v>
      </c>
      <c r="E14956" s="57">
        <v>700</v>
      </c>
      <c r="F14956" s="57"/>
      <c r="G14956" s="57">
        <f t="shared" si="239"/>
        <v>-700</v>
      </c>
      <c r="H14956" s="704" t="s">
        <v>9741</v>
      </c>
    </row>
    <row r="14957" spans="1:8" ht="15" x14ac:dyDescent="0.2">
      <c r="A14957" s="733">
        <v>45052</v>
      </c>
      <c r="B14957" s="40" t="s">
        <v>8655</v>
      </c>
      <c r="C14957" s="62" t="s">
        <v>391</v>
      </c>
      <c r="D14957" s="107" t="s">
        <v>9021</v>
      </c>
      <c r="E14957" s="57">
        <v>500</v>
      </c>
      <c r="F14957" s="57"/>
      <c r="G14957" s="57">
        <f t="shared" si="239"/>
        <v>-500</v>
      </c>
      <c r="H14957" s="704" t="s">
        <v>9741</v>
      </c>
    </row>
    <row r="14958" spans="1:8" ht="15" x14ac:dyDescent="0.2">
      <c r="A14958" s="733">
        <v>45052</v>
      </c>
      <c r="B14958" s="40" t="s">
        <v>9407</v>
      </c>
      <c r="C14958" s="62" t="s">
        <v>9622</v>
      </c>
      <c r="D14958" s="107" t="s">
        <v>9788</v>
      </c>
      <c r="E14958" s="57">
        <v>50000</v>
      </c>
      <c r="F14958" s="57"/>
      <c r="G14958" s="57">
        <f t="shared" si="239"/>
        <v>-50000</v>
      </c>
      <c r="H14958" s="704" t="s">
        <v>9741</v>
      </c>
    </row>
    <row r="14959" spans="1:8" ht="15" x14ac:dyDescent="0.2">
      <c r="A14959" s="733">
        <v>45052</v>
      </c>
      <c r="B14959" s="40" t="s">
        <v>9354</v>
      </c>
      <c r="C14959" s="62" t="s">
        <v>3144</v>
      </c>
      <c r="D14959" s="107" t="s">
        <v>9794</v>
      </c>
      <c r="E14959" s="57">
        <v>25500</v>
      </c>
      <c r="F14959" s="57"/>
      <c r="G14959" s="57">
        <f t="shared" si="239"/>
        <v>-25500</v>
      </c>
      <c r="H14959" s="704" t="s">
        <v>9741</v>
      </c>
    </row>
    <row r="14960" spans="1:8" ht="15" x14ac:dyDescent="0.2">
      <c r="A14960" s="733">
        <v>45052</v>
      </c>
      <c r="B14960" s="40" t="s">
        <v>9354</v>
      </c>
      <c r="C14960" s="62" t="s">
        <v>9773</v>
      </c>
      <c r="D14960" s="107" t="s">
        <v>9789</v>
      </c>
      <c r="E14960" s="57">
        <v>100000</v>
      </c>
      <c r="F14960" s="57"/>
      <c r="G14960" s="57">
        <f t="shared" si="239"/>
        <v>-100000</v>
      </c>
      <c r="H14960" s="704" t="s">
        <v>9741</v>
      </c>
    </row>
    <row r="14961" spans="1:8" ht="15" x14ac:dyDescent="0.2">
      <c r="A14961" s="733">
        <v>45052</v>
      </c>
      <c r="B14961" s="40" t="s">
        <v>9354</v>
      </c>
      <c r="C14961" s="62" t="s">
        <v>3144</v>
      </c>
      <c r="D14961" s="107" t="s">
        <v>9795</v>
      </c>
      <c r="E14961" s="57">
        <v>10530</v>
      </c>
      <c r="F14961" s="57"/>
      <c r="G14961" s="57">
        <f t="shared" si="239"/>
        <v>-10530</v>
      </c>
      <c r="H14961" s="704" t="s">
        <v>9741</v>
      </c>
    </row>
    <row r="14962" spans="1:8" ht="15" x14ac:dyDescent="0.2">
      <c r="A14962" s="733">
        <v>45052</v>
      </c>
      <c r="B14962" s="40" t="s">
        <v>37</v>
      </c>
      <c r="C14962" s="62" t="s">
        <v>391</v>
      </c>
      <c r="D14962" s="107" t="s">
        <v>6428</v>
      </c>
      <c r="E14962" s="57">
        <v>3000</v>
      </c>
      <c r="F14962" s="57"/>
      <c r="G14962" s="57">
        <f t="shared" si="239"/>
        <v>-3000</v>
      </c>
      <c r="H14962" s="704" t="s">
        <v>9741</v>
      </c>
    </row>
    <row r="14963" spans="1:8" ht="15" x14ac:dyDescent="0.2">
      <c r="A14963" s="733">
        <v>45052</v>
      </c>
      <c r="B14963" s="40" t="s">
        <v>37</v>
      </c>
      <c r="C14963" s="62" t="s">
        <v>391</v>
      </c>
      <c r="D14963" s="107" t="s">
        <v>9796</v>
      </c>
      <c r="E14963" s="57">
        <v>500</v>
      </c>
      <c r="F14963" s="57"/>
      <c r="G14963" s="57">
        <f t="shared" si="239"/>
        <v>-500</v>
      </c>
      <c r="H14963" s="704" t="s">
        <v>9741</v>
      </c>
    </row>
    <row r="14964" spans="1:8" ht="15" x14ac:dyDescent="0.2">
      <c r="A14964" s="733">
        <v>45052</v>
      </c>
      <c r="B14964" s="40" t="s">
        <v>9354</v>
      </c>
      <c r="C14964" s="62" t="s">
        <v>5740</v>
      </c>
      <c r="D14964" s="107" t="s">
        <v>9790</v>
      </c>
      <c r="E14964" s="57">
        <v>800</v>
      </c>
      <c r="F14964" s="57"/>
      <c r="G14964" s="57">
        <f t="shared" si="239"/>
        <v>-800</v>
      </c>
      <c r="H14964" s="704" t="s">
        <v>9741</v>
      </c>
    </row>
    <row r="14965" spans="1:8" ht="15" x14ac:dyDescent="0.2">
      <c r="A14965" s="733">
        <v>45052</v>
      </c>
      <c r="B14965" s="40" t="s">
        <v>9354</v>
      </c>
      <c r="C14965" s="62" t="s">
        <v>5740</v>
      </c>
      <c r="D14965" s="107" t="s">
        <v>9791</v>
      </c>
      <c r="E14965" s="57">
        <v>2000</v>
      </c>
      <c r="F14965" s="57"/>
      <c r="G14965" s="57">
        <f t="shared" si="239"/>
        <v>-2000</v>
      </c>
      <c r="H14965" s="704" t="s">
        <v>9741</v>
      </c>
    </row>
    <row r="14966" spans="1:8" ht="15" x14ac:dyDescent="0.2">
      <c r="A14966" s="733">
        <v>45052</v>
      </c>
      <c r="B14966" s="40" t="s">
        <v>9354</v>
      </c>
      <c r="C14966" s="62" t="s">
        <v>9355</v>
      </c>
      <c r="D14966" s="107" t="s">
        <v>9797</v>
      </c>
      <c r="E14966" s="57">
        <v>395720</v>
      </c>
      <c r="F14966" s="57"/>
      <c r="G14966" s="57">
        <f t="shared" si="239"/>
        <v>-395720</v>
      </c>
      <c r="H14966" s="704" t="s">
        <v>9741</v>
      </c>
    </row>
    <row r="14967" spans="1:8" ht="15" x14ac:dyDescent="0.2">
      <c r="A14967" s="733">
        <v>45054</v>
      </c>
      <c r="B14967" s="40" t="s">
        <v>16</v>
      </c>
      <c r="C14967" s="62" t="s">
        <v>5409</v>
      </c>
      <c r="D14967" s="107" t="s">
        <v>9792</v>
      </c>
      <c r="E14967" s="57">
        <v>5000</v>
      </c>
      <c r="F14967" s="57"/>
      <c r="G14967" s="57">
        <f t="shared" si="239"/>
        <v>-5000</v>
      </c>
      <c r="H14967" s="704" t="s">
        <v>9741</v>
      </c>
    </row>
    <row r="14968" spans="1:8" ht="15" x14ac:dyDescent="0.2">
      <c r="A14968" s="733">
        <v>45054</v>
      </c>
      <c r="B14968" s="40" t="s">
        <v>8655</v>
      </c>
      <c r="C14968" s="62" t="s">
        <v>3144</v>
      </c>
      <c r="D14968" s="107" t="s">
        <v>9793</v>
      </c>
      <c r="E14968" s="57">
        <v>65500</v>
      </c>
      <c r="F14968" s="57"/>
      <c r="G14968" s="57">
        <f t="shared" si="239"/>
        <v>-65500</v>
      </c>
      <c r="H14968" s="704" t="s">
        <v>9741</v>
      </c>
    </row>
    <row r="14969" spans="1:8" ht="15" x14ac:dyDescent="0.2">
      <c r="A14969" s="733">
        <v>45054</v>
      </c>
      <c r="B14969" s="40" t="s">
        <v>8655</v>
      </c>
      <c r="C14969" s="62" t="s">
        <v>5740</v>
      </c>
      <c r="D14969" s="107" t="s">
        <v>369</v>
      </c>
      <c r="E14969" s="57">
        <v>2500</v>
      </c>
      <c r="F14969" s="57"/>
      <c r="G14969" s="57">
        <f t="shared" si="239"/>
        <v>-2500</v>
      </c>
      <c r="H14969" s="704" t="s">
        <v>9741</v>
      </c>
    </row>
    <row r="14970" spans="1:8" ht="15" x14ac:dyDescent="0.2">
      <c r="A14970" s="733">
        <v>45054</v>
      </c>
      <c r="B14970" s="40" t="s">
        <v>9407</v>
      </c>
      <c r="C14970" s="62" t="s">
        <v>3144</v>
      </c>
      <c r="D14970" s="107" t="s">
        <v>9804</v>
      </c>
      <c r="E14970" s="57">
        <v>3500</v>
      </c>
      <c r="F14970" s="57"/>
      <c r="G14970" s="57">
        <f t="shared" si="239"/>
        <v>-3500</v>
      </c>
      <c r="H14970" s="704" t="s">
        <v>9741</v>
      </c>
    </row>
    <row r="14971" spans="1:8" ht="15" x14ac:dyDescent="0.2">
      <c r="A14971" s="733">
        <v>45054</v>
      </c>
      <c r="B14971" s="40" t="s">
        <v>9767</v>
      </c>
      <c r="C14971" s="62" t="s">
        <v>285</v>
      </c>
      <c r="D14971" s="107" t="s">
        <v>9626</v>
      </c>
      <c r="E14971" s="57">
        <v>200</v>
      </c>
      <c r="F14971" s="57"/>
      <c r="G14971" s="57">
        <f t="shared" ref="G14971:G15034" si="240">F14971-E14971</f>
        <v>-200</v>
      </c>
      <c r="H14971" s="704" t="s">
        <v>9741</v>
      </c>
    </row>
    <row r="14972" spans="1:8" ht="15" x14ac:dyDescent="0.2">
      <c r="A14972" s="733">
        <v>45054</v>
      </c>
      <c r="B14972" s="40" t="s">
        <v>9407</v>
      </c>
      <c r="C14972" s="62" t="s">
        <v>3144</v>
      </c>
      <c r="D14972" s="107" t="s">
        <v>4449</v>
      </c>
      <c r="E14972" s="57">
        <v>69310</v>
      </c>
      <c r="F14972" s="57"/>
      <c r="G14972" s="57">
        <f t="shared" si="240"/>
        <v>-69310</v>
      </c>
      <c r="H14972" s="704" t="s">
        <v>9741</v>
      </c>
    </row>
    <row r="14973" spans="1:8" ht="15" x14ac:dyDescent="0.2">
      <c r="A14973" s="733">
        <v>45055</v>
      </c>
      <c r="B14973" s="40" t="s">
        <v>9767</v>
      </c>
      <c r="C14973" s="62" t="s">
        <v>8392</v>
      </c>
      <c r="D14973" s="107" t="s">
        <v>9832</v>
      </c>
      <c r="E14973" s="57">
        <v>400000</v>
      </c>
      <c r="F14973" s="57"/>
      <c r="G14973" s="57">
        <f t="shared" si="240"/>
        <v>-400000</v>
      </c>
      <c r="H14973" s="704" t="s">
        <v>9741</v>
      </c>
    </row>
    <row r="14974" spans="1:8" ht="15" x14ac:dyDescent="0.2">
      <c r="A14974" s="733">
        <v>45055</v>
      </c>
      <c r="B14974" s="40" t="s">
        <v>9354</v>
      </c>
      <c r="C14974" s="62" t="s">
        <v>9773</v>
      </c>
      <c r="D14974" s="107" t="s">
        <v>9833</v>
      </c>
      <c r="E14974" s="57">
        <v>113000</v>
      </c>
      <c r="F14974" s="57"/>
      <c r="G14974" s="57">
        <f t="shared" si="240"/>
        <v>-113000</v>
      </c>
      <c r="H14974" s="704" t="s">
        <v>9741</v>
      </c>
    </row>
    <row r="14975" spans="1:8" ht="15" x14ac:dyDescent="0.2">
      <c r="A14975" s="733">
        <v>45055</v>
      </c>
      <c r="B14975" s="40" t="s">
        <v>9659</v>
      </c>
      <c r="C14975" s="62" t="s">
        <v>3144</v>
      </c>
      <c r="D14975" s="107" t="s">
        <v>9834</v>
      </c>
      <c r="E14975" s="57">
        <v>150</v>
      </c>
      <c r="F14975" s="57"/>
      <c r="G14975" s="57">
        <f t="shared" si="240"/>
        <v>-150</v>
      </c>
      <c r="H14975" s="704" t="s">
        <v>9741</v>
      </c>
    </row>
    <row r="14976" spans="1:8" ht="15" x14ac:dyDescent="0.2">
      <c r="A14976" s="733">
        <v>45055</v>
      </c>
      <c r="B14976" s="40" t="s">
        <v>16</v>
      </c>
      <c r="C14976" s="62" t="s">
        <v>3842</v>
      </c>
      <c r="D14976" s="107" t="s">
        <v>9423</v>
      </c>
      <c r="E14976" s="57">
        <v>3000</v>
      </c>
      <c r="F14976" s="57"/>
      <c r="G14976" s="57">
        <f t="shared" si="240"/>
        <v>-3000</v>
      </c>
      <c r="H14976" s="704" t="s">
        <v>9741</v>
      </c>
    </row>
    <row r="14977" spans="1:8" ht="15" x14ac:dyDescent="0.2">
      <c r="A14977" s="733">
        <v>45056</v>
      </c>
      <c r="B14977" s="40" t="s">
        <v>9659</v>
      </c>
      <c r="C14977" s="62" t="s">
        <v>9547</v>
      </c>
      <c r="D14977" s="107" t="s">
        <v>9835</v>
      </c>
      <c r="E14977" s="57">
        <v>30000</v>
      </c>
      <c r="F14977" s="57"/>
      <c r="G14977" s="57">
        <f t="shared" si="240"/>
        <v>-30000</v>
      </c>
      <c r="H14977" s="704" t="s">
        <v>9741</v>
      </c>
    </row>
    <row r="14978" spans="1:8" ht="15" x14ac:dyDescent="0.2">
      <c r="A14978" s="733">
        <v>45056</v>
      </c>
      <c r="B14978" s="40" t="s">
        <v>9659</v>
      </c>
      <c r="C14978" s="62" t="s">
        <v>3144</v>
      </c>
      <c r="D14978" s="892" t="s">
        <v>9837</v>
      </c>
      <c r="E14978" s="582">
        <v>10370</v>
      </c>
      <c r="F14978" s="57"/>
      <c r="G14978" s="57">
        <f t="shared" si="240"/>
        <v>-10370</v>
      </c>
      <c r="H14978" s="704" t="s">
        <v>9741</v>
      </c>
    </row>
    <row r="14979" spans="1:8" ht="15" x14ac:dyDescent="0.2">
      <c r="A14979" s="733">
        <v>45056</v>
      </c>
      <c r="B14979" s="40" t="s">
        <v>9354</v>
      </c>
      <c r="C14979" s="62" t="s">
        <v>3144</v>
      </c>
      <c r="D14979" s="892" t="s">
        <v>9837</v>
      </c>
      <c r="E14979" s="582">
        <v>10370</v>
      </c>
      <c r="F14979" s="57"/>
      <c r="G14979" s="57">
        <f t="shared" si="240"/>
        <v>-10370</v>
      </c>
      <c r="H14979" s="704" t="s">
        <v>9741</v>
      </c>
    </row>
    <row r="14980" spans="1:8" ht="15" x14ac:dyDescent="0.2">
      <c r="A14980" s="733">
        <v>45056</v>
      </c>
      <c r="B14980" s="40" t="s">
        <v>9354</v>
      </c>
      <c r="C14980" s="62" t="s">
        <v>5740</v>
      </c>
      <c r="D14980" s="107" t="s">
        <v>9836</v>
      </c>
      <c r="E14980" s="57">
        <v>600</v>
      </c>
      <c r="F14980" s="57"/>
      <c r="G14980" s="57">
        <f t="shared" si="240"/>
        <v>-600</v>
      </c>
      <c r="H14980" s="704" t="s">
        <v>9741</v>
      </c>
    </row>
    <row r="14981" spans="1:8" ht="15" x14ac:dyDescent="0.2">
      <c r="A14981" s="733">
        <v>45056</v>
      </c>
      <c r="B14981" s="40" t="s">
        <v>9354</v>
      </c>
      <c r="C14981" s="62" t="s">
        <v>5740</v>
      </c>
      <c r="D14981" s="107" t="s">
        <v>369</v>
      </c>
      <c r="E14981" s="57">
        <v>1300</v>
      </c>
      <c r="F14981" s="57"/>
      <c r="G14981" s="57">
        <f t="shared" si="240"/>
        <v>-1300</v>
      </c>
      <c r="H14981" s="704" t="s">
        <v>9741</v>
      </c>
    </row>
    <row r="14982" spans="1:8" ht="15" x14ac:dyDescent="0.2">
      <c r="A14982" s="733">
        <v>45056</v>
      </c>
      <c r="B14982" s="40" t="s">
        <v>16</v>
      </c>
      <c r="C14982" s="62" t="s">
        <v>3842</v>
      </c>
      <c r="D14982" s="107" t="s">
        <v>3118</v>
      </c>
      <c r="E14982" s="57">
        <v>1000</v>
      </c>
      <c r="F14982" s="57"/>
      <c r="G14982" s="57">
        <f t="shared" si="240"/>
        <v>-1000</v>
      </c>
      <c r="H14982" s="704" t="s">
        <v>9741</v>
      </c>
    </row>
    <row r="14983" spans="1:8" ht="15" x14ac:dyDescent="0.2">
      <c r="A14983" s="733">
        <v>45056</v>
      </c>
      <c r="B14983" s="40" t="s">
        <v>9659</v>
      </c>
      <c r="C14983" s="62" t="s">
        <v>285</v>
      </c>
      <c r="D14983" s="107" t="s">
        <v>8446</v>
      </c>
      <c r="E14983" s="57">
        <v>1000</v>
      </c>
      <c r="F14983" s="57"/>
      <c r="G14983" s="57">
        <f t="shared" si="240"/>
        <v>-1000</v>
      </c>
      <c r="H14983" s="704" t="s">
        <v>9741</v>
      </c>
    </row>
    <row r="14984" spans="1:8" ht="15" x14ac:dyDescent="0.2">
      <c r="A14984" s="733">
        <v>45056</v>
      </c>
      <c r="B14984" s="40" t="s">
        <v>9407</v>
      </c>
      <c r="C14984" s="62" t="s">
        <v>704</v>
      </c>
      <c r="D14984" s="917" t="s">
        <v>9846</v>
      </c>
      <c r="E14984" s="734">
        <v>23301</v>
      </c>
      <c r="F14984" s="57"/>
      <c r="G14984" s="57">
        <f t="shared" si="240"/>
        <v>-23301</v>
      </c>
      <c r="H14984" s="704" t="s">
        <v>9741</v>
      </c>
    </row>
    <row r="14985" spans="1:8" ht="15" x14ac:dyDescent="0.2">
      <c r="A14985" s="733">
        <v>45056</v>
      </c>
      <c r="B14985" s="40" t="s">
        <v>9354</v>
      </c>
      <c r="C14985" s="62" t="s">
        <v>704</v>
      </c>
      <c r="D14985" s="917" t="s">
        <v>9846</v>
      </c>
      <c r="E14985" s="734">
        <v>124699</v>
      </c>
      <c r="F14985" s="57"/>
      <c r="G14985" s="57">
        <f t="shared" si="240"/>
        <v>-124699</v>
      </c>
      <c r="H14985" s="704" t="s">
        <v>9741</v>
      </c>
    </row>
    <row r="14986" spans="1:8" ht="15" x14ac:dyDescent="0.2">
      <c r="A14986" s="733">
        <v>45056</v>
      </c>
      <c r="B14986" s="40" t="s">
        <v>8874</v>
      </c>
      <c r="C14986" s="62" t="s">
        <v>255</v>
      </c>
      <c r="D14986" s="892" t="s">
        <v>9847</v>
      </c>
      <c r="E14986" s="582">
        <v>380920</v>
      </c>
      <c r="F14986" s="57"/>
      <c r="G14986" s="57">
        <f t="shared" si="240"/>
        <v>-380920</v>
      </c>
      <c r="H14986" s="704" t="s">
        <v>9741</v>
      </c>
    </row>
    <row r="14987" spans="1:8" ht="15" x14ac:dyDescent="0.2">
      <c r="A14987" s="733">
        <v>45056</v>
      </c>
      <c r="B14987" s="40" t="s">
        <v>9505</v>
      </c>
      <c r="C14987" s="62" t="s">
        <v>255</v>
      </c>
      <c r="D14987" s="892" t="s">
        <v>9847</v>
      </c>
      <c r="E14987" s="582">
        <v>192080</v>
      </c>
      <c r="F14987" s="57"/>
      <c r="G14987" s="57">
        <f t="shared" si="240"/>
        <v>-192080</v>
      </c>
      <c r="H14987" s="704" t="s">
        <v>9741</v>
      </c>
    </row>
    <row r="14988" spans="1:8" ht="15" x14ac:dyDescent="0.2">
      <c r="A14988" s="733">
        <v>45057</v>
      </c>
      <c r="B14988" s="40" t="s">
        <v>9354</v>
      </c>
      <c r="C14988" s="62" t="s">
        <v>3144</v>
      </c>
      <c r="D14988" s="107" t="s">
        <v>9838</v>
      </c>
      <c r="E14988" s="57">
        <v>78400</v>
      </c>
      <c r="F14988" s="57"/>
      <c r="G14988" s="57">
        <f t="shared" si="240"/>
        <v>-78400</v>
      </c>
      <c r="H14988" s="704" t="s">
        <v>9741</v>
      </c>
    </row>
    <row r="14989" spans="1:8" ht="15" x14ac:dyDescent="0.2">
      <c r="A14989" s="733">
        <v>45057</v>
      </c>
      <c r="B14989" s="40" t="s">
        <v>9354</v>
      </c>
      <c r="C14989" s="62" t="s">
        <v>5740</v>
      </c>
      <c r="D14989" s="107" t="s">
        <v>9839</v>
      </c>
      <c r="E14989" s="57">
        <v>1400</v>
      </c>
      <c r="F14989" s="57"/>
      <c r="G14989" s="57">
        <f t="shared" si="240"/>
        <v>-1400</v>
      </c>
      <c r="H14989" s="704" t="s">
        <v>9741</v>
      </c>
    </row>
    <row r="14990" spans="1:8" ht="15" x14ac:dyDescent="0.2">
      <c r="A14990" s="733">
        <v>45057</v>
      </c>
      <c r="B14990" s="40" t="s">
        <v>9354</v>
      </c>
      <c r="C14990" s="62" t="s">
        <v>3144</v>
      </c>
      <c r="D14990" s="107" t="s">
        <v>9842</v>
      </c>
      <c r="E14990" s="57">
        <v>2000</v>
      </c>
      <c r="F14990" s="57"/>
      <c r="G14990" s="57">
        <f t="shared" si="240"/>
        <v>-2000</v>
      </c>
      <c r="H14990" s="704" t="s">
        <v>9741</v>
      </c>
    </row>
    <row r="14991" spans="1:8" ht="15" x14ac:dyDescent="0.2">
      <c r="A14991" s="733">
        <v>45057</v>
      </c>
      <c r="B14991" s="40" t="s">
        <v>9354</v>
      </c>
      <c r="C14991" s="62" t="s">
        <v>5740</v>
      </c>
      <c r="D14991" s="107" t="s">
        <v>9840</v>
      </c>
      <c r="E14991" s="57">
        <v>2000</v>
      </c>
      <c r="F14991" s="57"/>
      <c r="G14991" s="57">
        <f t="shared" si="240"/>
        <v>-2000</v>
      </c>
      <c r="H14991" s="704" t="s">
        <v>9741</v>
      </c>
    </row>
    <row r="14992" spans="1:8" ht="15" x14ac:dyDescent="0.2">
      <c r="A14992" s="733">
        <v>45057</v>
      </c>
      <c r="B14992" s="40" t="s">
        <v>9354</v>
      </c>
      <c r="C14992" s="62" t="s">
        <v>5740</v>
      </c>
      <c r="D14992" s="107" t="s">
        <v>9841</v>
      </c>
      <c r="E14992" s="57">
        <v>1500</v>
      </c>
      <c r="F14992" s="57"/>
      <c r="G14992" s="57">
        <f t="shared" si="240"/>
        <v>-1500</v>
      </c>
      <c r="H14992" s="704" t="s">
        <v>9741</v>
      </c>
    </row>
    <row r="14993" spans="1:8" ht="15" x14ac:dyDescent="0.2">
      <c r="A14993" s="733">
        <v>45057</v>
      </c>
      <c r="B14993" s="40" t="s">
        <v>9354</v>
      </c>
      <c r="C14993" s="62" t="s">
        <v>103</v>
      </c>
      <c r="D14993" s="107" t="s">
        <v>9423</v>
      </c>
      <c r="E14993" s="57">
        <v>2500</v>
      </c>
      <c r="F14993" s="57"/>
      <c r="G14993" s="57">
        <f t="shared" si="240"/>
        <v>-2500</v>
      </c>
      <c r="H14993" s="704" t="s">
        <v>9741</v>
      </c>
    </row>
    <row r="14994" spans="1:8" ht="15" x14ac:dyDescent="0.2">
      <c r="A14994" s="733">
        <v>45057</v>
      </c>
      <c r="B14994" s="40" t="s">
        <v>8866</v>
      </c>
      <c r="C14994" s="62" t="s">
        <v>3144</v>
      </c>
      <c r="D14994" s="107" t="s">
        <v>9844</v>
      </c>
      <c r="E14994" s="57">
        <v>26350</v>
      </c>
      <c r="F14994" s="57"/>
      <c r="G14994" s="57">
        <f t="shared" si="240"/>
        <v>-26350</v>
      </c>
      <c r="H14994" s="704" t="s">
        <v>9741</v>
      </c>
    </row>
    <row r="14995" spans="1:8" ht="15" x14ac:dyDescent="0.2">
      <c r="A14995" s="733">
        <v>45057</v>
      </c>
      <c r="B14995" s="40" t="s">
        <v>9354</v>
      </c>
      <c r="C14995" s="62" t="s">
        <v>391</v>
      </c>
      <c r="D14995" s="107" t="s">
        <v>9843</v>
      </c>
      <c r="E14995" s="57">
        <v>1000</v>
      </c>
      <c r="F14995" s="57"/>
      <c r="G14995" s="57">
        <f t="shared" si="240"/>
        <v>-1000</v>
      </c>
      <c r="H14995" s="704" t="s">
        <v>9741</v>
      </c>
    </row>
    <row r="14996" spans="1:8" ht="15" x14ac:dyDescent="0.2">
      <c r="A14996" s="733">
        <v>45057</v>
      </c>
      <c r="B14996" s="40" t="s">
        <v>8874</v>
      </c>
      <c r="C14996" s="62" t="s">
        <v>8249</v>
      </c>
      <c r="D14996" s="107" t="s">
        <v>9849</v>
      </c>
      <c r="E14996" s="57">
        <v>66000</v>
      </c>
      <c r="F14996" s="57"/>
      <c r="G14996" s="57">
        <f t="shared" si="240"/>
        <v>-66000</v>
      </c>
      <c r="H14996" s="704" t="s">
        <v>9741</v>
      </c>
    </row>
    <row r="14997" spans="1:8" ht="15" x14ac:dyDescent="0.2">
      <c r="A14997" s="733">
        <v>45057</v>
      </c>
      <c r="B14997" s="40" t="s">
        <v>16</v>
      </c>
      <c r="C14997" s="62" t="s">
        <v>391</v>
      </c>
      <c r="D14997" s="107" t="s">
        <v>9850</v>
      </c>
      <c r="E14997" s="57">
        <v>10000</v>
      </c>
      <c r="F14997" s="57"/>
      <c r="G14997" s="57">
        <f t="shared" si="240"/>
        <v>-10000</v>
      </c>
      <c r="H14997" s="704" t="s">
        <v>9741</v>
      </c>
    </row>
    <row r="14998" spans="1:8" ht="15" x14ac:dyDescent="0.2">
      <c r="A14998" s="733">
        <v>45057</v>
      </c>
      <c r="B14998" s="40" t="s">
        <v>9659</v>
      </c>
      <c r="C14998" s="62" t="s">
        <v>3144</v>
      </c>
      <c r="D14998" s="107" t="s">
        <v>9851</v>
      </c>
      <c r="E14998" s="57">
        <v>17000</v>
      </c>
      <c r="F14998" s="57"/>
      <c r="G14998" s="57">
        <f t="shared" si="240"/>
        <v>-17000</v>
      </c>
      <c r="H14998" s="704" t="s">
        <v>9741</v>
      </c>
    </row>
    <row r="14999" spans="1:8" ht="15" x14ac:dyDescent="0.2">
      <c r="A14999" s="733">
        <v>45057</v>
      </c>
      <c r="B14999" s="40" t="s">
        <v>9659</v>
      </c>
      <c r="C14999" s="62" t="s">
        <v>5740</v>
      </c>
      <c r="D14999" s="107" t="s">
        <v>9852</v>
      </c>
      <c r="E14999" s="57">
        <v>4500</v>
      </c>
      <c r="F14999" s="57"/>
      <c r="G14999" s="57">
        <f t="shared" si="240"/>
        <v>-4500</v>
      </c>
      <c r="H14999" s="704" t="s">
        <v>9741</v>
      </c>
    </row>
    <row r="15000" spans="1:8" ht="15" x14ac:dyDescent="0.2">
      <c r="A15000" s="733">
        <v>45057</v>
      </c>
      <c r="B15000" s="40" t="s">
        <v>9767</v>
      </c>
      <c r="C15000" s="75" t="s">
        <v>8069</v>
      </c>
      <c r="D15000" s="107" t="s">
        <v>9855</v>
      </c>
      <c r="E15000" s="57">
        <v>50000</v>
      </c>
      <c r="F15000" s="57"/>
      <c r="G15000" s="57">
        <f t="shared" si="240"/>
        <v>-50000</v>
      </c>
      <c r="H15000" s="704" t="s">
        <v>9741</v>
      </c>
    </row>
    <row r="15001" spans="1:8" ht="15" x14ac:dyDescent="0.2">
      <c r="A15001" s="733">
        <v>45057</v>
      </c>
      <c r="B15001" s="40" t="s">
        <v>9354</v>
      </c>
      <c r="C15001" s="75" t="s">
        <v>2018</v>
      </c>
      <c r="D15001" s="107" t="s">
        <v>9866</v>
      </c>
      <c r="E15001" s="57">
        <v>180000</v>
      </c>
      <c r="F15001" s="57"/>
      <c r="G15001" s="57">
        <f t="shared" si="240"/>
        <v>-180000</v>
      </c>
      <c r="H15001" s="704" t="s">
        <v>9741</v>
      </c>
    </row>
    <row r="15002" spans="1:8" s="681" customFormat="1" ht="36" customHeight="1" x14ac:dyDescent="0.25">
      <c r="A15002" s="733">
        <v>45057</v>
      </c>
      <c r="B15002" s="62" t="s">
        <v>9354</v>
      </c>
      <c r="C15002" s="75" t="s">
        <v>2018</v>
      </c>
      <c r="D15002" s="182" t="s">
        <v>11306</v>
      </c>
      <c r="E15002" s="125">
        <v>-39000</v>
      </c>
      <c r="F15002" s="125"/>
      <c r="G15002" s="125">
        <f t="shared" si="240"/>
        <v>39000</v>
      </c>
      <c r="H15002" s="704" t="s">
        <v>9741</v>
      </c>
    </row>
    <row r="15003" spans="1:8" ht="15" x14ac:dyDescent="0.2">
      <c r="A15003" s="733">
        <v>45058</v>
      </c>
      <c r="B15003" s="40" t="s">
        <v>9659</v>
      </c>
      <c r="C15003" s="62" t="s">
        <v>5740</v>
      </c>
      <c r="D15003" s="107" t="s">
        <v>9853</v>
      </c>
      <c r="E15003" s="57">
        <v>1500</v>
      </c>
      <c r="F15003" s="57"/>
      <c r="G15003" s="57">
        <f t="shared" si="240"/>
        <v>-1500</v>
      </c>
      <c r="H15003" s="704" t="s">
        <v>9741</v>
      </c>
    </row>
    <row r="15004" spans="1:8" ht="15" x14ac:dyDescent="0.2">
      <c r="A15004" s="733">
        <v>45058</v>
      </c>
      <c r="B15004" s="40" t="s">
        <v>2932</v>
      </c>
      <c r="C15004" s="62" t="s">
        <v>3144</v>
      </c>
      <c r="D15004" s="107" t="s">
        <v>8351</v>
      </c>
      <c r="E15004" s="57">
        <v>11300</v>
      </c>
      <c r="F15004" s="57"/>
      <c r="G15004" s="57">
        <f t="shared" si="240"/>
        <v>-11300</v>
      </c>
      <c r="H15004" s="704" t="s">
        <v>9741</v>
      </c>
    </row>
    <row r="15005" spans="1:8" ht="15" x14ac:dyDescent="0.2">
      <c r="A15005" s="733">
        <v>45058</v>
      </c>
      <c r="B15005" s="40" t="s">
        <v>2932</v>
      </c>
      <c r="C15005" s="62" t="s">
        <v>3144</v>
      </c>
      <c r="D15005" s="107" t="s">
        <v>8351</v>
      </c>
      <c r="E15005" s="57">
        <v>9030</v>
      </c>
      <c r="F15005" s="57"/>
      <c r="G15005" s="57">
        <f t="shared" si="240"/>
        <v>-9030</v>
      </c>
      <c r="H15005" s="704" t="s">
        <v>9741</v>
      </c>
    </row>
    <row r="15006" spans="1:8" ht="15" x14ac:dyDescent="0.2">
      <c r="A15006" s="733">
        <v>45058</v>
      </c>
      <c r="B15006" s="40" t="s">
        <v>2932</v>
      </c>
      <c r="C15006" s="62" t="s">
        <v>3144</v>
      </c>
      <c r="D15006" s="107" t="s">
        <v>9854</v>
      </c>
      <c r="E15006" s="57">
        <v>3950</v>
      </c>
      <c r="F15006" s="57"/>
      <c r="G15006" s="57">
        <f t="shared" si="240"/>
        <v>-3950</v>
      </c>
      <c r="H15006" s="704" t="s">
        <v>9741</v>
      </c>
    </row>
    <row r="15007" spans="1:8" ht="15" x14ac:dyDescent="0.2">
      <c r="A15007" s="733">
        <v>45058</v>
      </c>
      <c r="B15007" s="40" t="s">
        <v>9767</v>
      </c>
      <c r="C15007" s="62" t="s">
        <v>3144</v>
      </c>
      <c r="D15007" s="107" t="s">
        <v>9863</v>
      </c>
      <c r="E15007" s="57">
        <v>20700</v>
      </c>
      <c r="F15007" s="57"/>
      <c r="G15007" s="57">
        <f t="shared" si="240"/>
        <v>-20700</v>
      </c>
      <c r="H15007" s="704" t="s">
        <v>9741</v>
      </c>
    </row>
    <row r="15008" spans="1:8" ht="15" x14ac:dyDescent="0.2">
      <c r="A15008" s="733">
        <v>45058</v>
      </c>
      <c r="B15008" s="40" t="s">
        <v>9767</v>
      </c>
      <c r="C15008" s="62" t="s">
        <v>3144</v>
      </c>
      <c r="D15008" s="107" t="s">
        <v>9860</v>
      </c>
      <c r="E15008" s="57">
        <v>20000</v>
      </c>
      <c r="F15008" s="57"/>
      <c r="G15008" s="57">
        <f t="shared" si="240"/>
        <v>-20000</v>
      </c>
      <c r="H15008" s="704" t="s">
        <v>9741</v>
      </c>
    </row>
    <row r="15009" spans="1:8" ht="15" x14ac:dyDescent="0.2">
      <c r="A15009" s="733">
        <v>45058</v>
      </c>
      <c r="B15009" s="40" t="s">
        <v>16</v>
      </c>
      <c r="C15009" s="62" t="s">
        <v>391</v>
      </c>
      <c r="D15009" s="107" t="s">
        <v>9861</v>
      </c>
      <c r="E15009" s="57">
        <v>300</v>
      </c>
      <c r="F15009" s="57"/>
      <c r="G15009" s="57">
        <f t="shared" si="240"/>
        <v>-300</v>
      </c>
      <c r="H15009" s="704" t="s">
        <v>9741</v>
      </c>
    </row>
    <row r="15010" spans="1:8" ht="15" x14ac:dyDescent="0.2">
      <c r="A15010" s="733">
        <v>45058</v>
      </c>
      <c r="B15010" s="40" t="s">
        <v>9767</v>
      </c>
      <c r="C15010" s="62" t="s">
        <v>3144</v>
      </c>
      <c r="D15010" s="107" t="s">
        <v>9862</v>
      </c>
      <c r="E15010" s="57">
        <v>1500</v>
      </c>
      <c r="F15010" s="57"/>
      <c r="G15010" s="57">
        <f t="shared" si="240"/>
        <v>-1500</v>
      </c>
      <c r="H15010" s="704" t="s">
        <v>9741</v>
      </c>
    </row>
    <row r="15011" spans="1:8" ht="15" x14ac:dyDescent="0.2">
      <c r="A15011" s="733">
        <v>45059</v>
      </c>
      <c r="B15011" s="40" t="s">
        <v>9767</v>
      </c>
      <c r="C15011" s="62" t="s">
        <v>3144</v>
      </c>
      <c r="D15011" s="107" t="s">
        <v>9864</v>
      </c>
      <c r="E15011" s="57">
        <v>11700</v>
      </c>
      <c r="F15011" s="57"/>
      <c r="G15011" s="57">
        <f t="shared" si="240"/>
        <v>-11700</v>
      </c>
      <c r="H15011" s="704" t="s">
        <v>9741</v>
      </c>
    </row>
    <row r="15012" spans="1:8" ht="15" x14ac:dyDescent="0.2">
      <c r="A15012" s="733">
        <v>45059</v>
      </c>
      <c r="B15012" s="40" t="s">
        <v>9767</v>
      </c>
      <c r="C15012" s="173" t="s">
        <v>3144</v>
      </c>
      <c r="D15012" s="811" t="s">
        <v>9945</v>
      </c>
      <c r="E15012" s="122">
        <v>134300</v>
      </c>
      <c r="F15012" s="57"/>
      <c r="G15012" s="57">
        <f t="shared" si="240"/>
        <v>-134300</v>
      </c>
      <c r="H15012" s="704" t="s">
        <v>9741</v>
      </c>
    </row>
    <row r="15013" spans="1:8" ht="15" x14ac:dyDescent="0.2">
      <c r="A15013" s="733">
        <v>45059</v>
      </c>
      <c r="B15013" s="40" t="s">
        <v>16</v>
      </c>
      <c r="C15013" s="62" t="s">
        <v>103</v>
      </c>
      <c r="D15013" s="107" t="s">
        <v>9423</v>
      </c>
      <c r="E15013" s="57">
        <v>3000</v>
      </c>
      <c r="F15013" s="57"/>
      <c r="G15013" s="57">
        <f t="shared" si="240"/>
        <v>-3000</v>
      </c>
      <c r="H15013" s="704" t="s">
        <v>9741</v>
      </c>
    </row>
    <row r="15014" spans="1:8" ht="15" x14ac:dyDescent="0.2">
      <c r="A15014" s="733">
        <v>45059</v>
      </c>
      <c r="B15014" s="40" t="s">
        <v>16</v>
      </c>
      <c r="C15014" s="62" t="s">
        <v>8228</v>
      </c>
      <c r="D15014" s="107" t="s">
        <v>9875</v>
      </c>
      <c r="E15014" s="57">
        <v>6000</v>
      </c>
      <c r="F15014" s="57"/>
      <c r="G15014" s="57">
        <f t="shared" si="240"/>
        <v>-6000</v>
      </c>
      <c r="H15014" s="704" t="s">
        <v>9741</v>
      </c>
    </row>
    <row r="15015" spans="1:8" ht="15" x14ac:dyDescent="0.2">
      <c r="A15015" s="733">
        <v>45059</v>
      </c>
      <c r="B15015" s="40" t="s">
        <v>9767</v>
      </c>
      <c r="C15015" s="62" t="s">
        <v>5740</v>
      </c>
      <c r="D15015" s="107" t="s">
        <v>9876</v>
      </c>
      <c r="E15015" s="57">
        <v>2000</v>
      </c>
      <c r="F15015" s="57"/>
      <c r="G15015" s="57">
        <f t="shared" si="240"/>
        <v>-2000</v>
      </c>
      <c r="H15015" s="704" t="s">
        <v>9741</v>
      </c>
    </row>
    <row r="15016" spans="1:8" ht="15" x14ac:dyDescent="0.2">
      <c r="A15016" s="733">
        <v>45059</v>
      </c>
      <c r="B15016" s="40" t="s">
        <v>9767</v>
      </c>
      <c r="C15016" s="62" t="s">
        <v>5740</v>
      </c>
      <c r="D15016" s="107" t="s">
        <v>9877</v>
      </c>
      <c r="E15016" s="57">
        <v>1200</v>
      </c>
      <c r="F15016" s="57"/>
      <c r="G15016" s="57">
        <f t="shared" si="240"/>
        <v>-1200</v>
      </c>
      <c r="H15016" s="704" t="s">
        <v>9741</v>
      </c>
    </row>
    <row r="15017" spans="1:8" ht="15" x14ac:dyDescent="0.2">
      <c r="A15017" s="733">
        <v>45059</v>
      </c>
      <c r="B15017" s="40" t="s">
        <v>16</v>
      </c>
      <c r="C15017" s="62" t="s">
        <v>2995</v>
      </c>
      <c r="D15017" s="107" t="s">
        <v>9878</v>
      </c>
      <c r="E15017" s="57">
        <v>4670</v>
      </c>
      <c r="F15017" s="57"/>
      <c r="G15017" s="57">
        <f t="shared" si="240"/>
        <v>-4670</v>
      </c>
      <c r="H15017" s="704" t="s">
        <v>9741</v>
      </c>
    </row>
    <row r="15018" spans="1:8" ht="15" x14ac:dyDescent="0.2">
      <c r="A15018" s="733">
        <v>45059</v>
      </c>
      <c r="B15018" s="40" t="s">
        <v>16</v>
      </c>
      <c r="C15018" s="62" t="s">
        <v>1494</v>
      </c>
      <c r="D15018" s="107" t="s">
        <v>369</v>
      </c>
      <c r="E15018" s="57">
        <v>500</v>
      </c>
      <c r="F15018" s="57"/>
      <c r="G15018" s="57">
        <f t="shared" si="240"/>
        <v>-500</v>
      </c>
      <c r="H15018" s="704" t="s">
        <v>9741</v>
      </c>
    </row>
    <row r="15019" spans="1:8" ht="15" x14ac:dyDescent="0.2">
      <c r="A15019" s="733">
        <v>45059</v>
      </c>
      <c r="B15019" s="40" t="s">
        <v>9767</v>
      </c>
      <c r="C15019" s="62" t="s">
        <v>3144</v>
      </c>
      <c r="D15019" s="107" t="s">
        <v>10071</v>
      </c>
      <c r="E15019" s="57">
        <v>365000</v>
      </c>
      <c r="F15019" s="57"/>
      <c r="G15019" s="57">
        <f t="shared" si="240"/>
        <v>-365000</v>
      </c>
      <c r="H15019" s="704" t="s">
        <v>9741</v>
      </c>
    </row>
    <row r="15020" spans="1:8" ht="15" x14ac:dyDescent="0.2">
      <c r="A15020" s="733">
        <v>45061</v>
      </c>
      <c r="B15020" s="40" t="s">
        <v>9767</v>
      </c>
      <c r="C15020" s="62" t="s">
        <v>3144</v>
      </c>
      <c r="D15020" s="107" t="s">
        <v>9881</v>
      </c>
      <c r="E15020" s="57">
        <v>64750</v>
      </c>
      <c r="F15020" s="57"/>
      <c r="G15020" s="57">
        <f t="shared" si="240"/>
        <v>-64750</v>
      </c>
      <c r="H15020" s="704" t="s">
        <v>9741</v>
      </c>
    </row>
    <row r="15021" spans="1:8" ht="15" x14ac:dyDescent="0.2">
      <c r="A15021" s="733">
        <v>45061</v>
      </c>
      <c r="B15021" s="40" t="s">
        <v>9767</v>
      </c>
      <c r="C15021" s="62" t="s">
        <v>3144</v>
      </c>
      <c r="D15021" s="107" t="s">
        <v>9879</v>
      </c>
      <c r="E15021" s="57">
        <v>43200</v>
      </c>
      <c r="F15021" s="57"/>
      <c r="G15021" s="57">
        <f t="shared" si="240"/>
        <v>-43200</v>
      </c>
      <c r="H15021" s="704" t="s">
        <v>9741</v>
      </c>
    </row>
    <row r="15022" spans="1:8" ht="15" x14ac:dyDescent="0.2">
      <c r="A15022" s="733">
        <v>45061</v>
      </c>
      <c r="B15022" s="40" t="s">
        <v>8655</v>
      </c>
      <c r="C15022" s="62" t="s">
        <v>3144</v>
      </c>
      <c r="D15022" s="107" t="s">
        <v>9880</v>
      </c>
      <c r="E15022" s="57">
        <v>14120</v>
      </c>
      <c r="F15022" s="57"/>
      <c r="G15022" s="57">
        <f t="shared" si="240"/>
        <v>-14120</v>
      </c>
      <c r="H15022" s="704" t="s">
        <v>9741</v>
      </c>
    </row>
    <row r="15023" spans="1:8" ht="15" customHeight="1" x14ac:dyDescent="0.2">
      <c r="A15023" s="733">
        <v>45061</v>
      </c>
      <c r="B15023" s="40" t="s">
        <v>9659</v>
      </c>
      <c r="C15023" s="62" t="s">
        <v>3144</v>
      </c>
      <c r="D15023" s="107" t="s">
        <v>2158</v>
      </c>
      <c r="E15023" s="57">
        <v>10040</v>
      </c>
      <c r="F15023" s="57"/>
      <c r="G15023" s="57">
        <f t="shared" si="240"/>
        <v>-10040</v>
      </c>
      <c r="H15023" s="704" t="s">
        <v>9741</v>
      </c>
    </row>
    <row r="15024" spans="1:8" ht="15" x14ac:dyDescent="0.2">
      <c r="A15024" s="733">
        <v>45061</v>
      </c>
      <c r="B15024" s="40" t="s">
        <v>9767</v>
      </c>
      <c r="C15024" s="62" t="s">
        <v>285</v>
      </c>
      <c r="D15024" s="107" t="s">
        <v>9559</v>
      </c>
      <c r="E15024" s="57">
        <v>330</v>
      </c>
      <c r="F15024" s="57"/>
      <c r="G15024" s="57">
        <f t="shared" si="240"/>
        <v>-330</v>
      </c>
      <c r="H15024" s="704" t="s">
        <v>9741</v>
      </c>
    </row>
    <row r="15025" spans="1:8" ht="15" x14ac:dyDescent="0.2">
      <c r="A15025" s="733">
        <v>45061</v>
      </c>
      <c r="B15025" s="40" t="s">
        <v>3945</v>
      </c>
      <c r="C15025" s="62" t="s">
        <v>6820</v>
      </c>
      <c r="D15025" s="107" t="s">
        <v>9882</v>
      </c>
      <c r="E15025" s="57">
        <v>150000</v>
      </c>
      <c r="F15025" s="57"/>
      <c r="G15025" s="57">
        <f t="shared" si="240"/>
        <v>-150000</v>
      </c>
      <c r="H15025" s="704" t="s">
        <v>9741</v>
      </c>
    </row>
    <row r="15026" spans="1:8" ht="15" x14ac:dyDescent="0.2">
      <c r="A15026" s="733">
        <v>45061</v>
      </c>
      <c r="B15026" s="40" t="s">
        <v>8874</v>
      </c>
      <c r="C15026" s="62" t="s">
        <v>6820</v>
      </c>
      <c r="D15026" s="107" t="s">
        <v>9883</v>
      </c>
      <c r="E15026" s="57">
        <v>50000</v>
      </c>
      <c r="F15026" s="57"/>
      <c r="G15026" s="57">
        <f t="shared" si="240"/>
        <v>-50000</v>
      </c>
      <c r="H15026" s="704" t="s">
        <v>9741</v>
      </c>
    </row>
    <row r="15027" spans="1:8" ht="15" x14ac:dyDescent="0.2">
      <c r="A15027" s="733">
        <v>45061</v>
      </c>
      <c r="B15027" s="40" t="s">
        <v>9505</v>
      </c>
      <c r="C15027" s="62" t="s">
        <v>6782</v>
      </c>
      <c r="D15027" s="107" t="s">
        <v>9884</v>
      </c>
      <c r="E15027" s="57">
        <v>20000</v>
      </c>
      <c r="F15027" s="57"/>
      <c r="G15027" s="57">
        <f t="shared" si="240"/>
        <v>-20000</v>
      </c>
      <c r="H15027" s="704" t="s">
        <v>9741</v>
      </c>
    </row>
    <row r="15028" spans="1:8" ht="15" x14ac:dyDescent="0.2">
      <c r="A15028" s="733">
        <v>45061</v>
      </c>
      <c r="B15028" s="40" t="s">
        <v>9659</v>
      </c>
      <c r="C15028" s="62" t="s">
        <v>9547</v>
      </c>
      <c r="D15028" s="107" t="s">
        <v>9885</v>
      </c>
      <c r="E15028" s="57">
        <v>30000</v>
      </c>
      <c r="F15028" s="57"/>
      <c r="G15028" s="57">
        <f t="shared" si="240"/>
        <v>-30000</v>
      </c>
      <c r="H15028" s="704" t="s">
        <v>9741</v>
      </c>
    </row>
    <row r="15029" spans="1:8" ht="15" x14ac:dyDescent="0.2">
      <c r="A15029" s="733">
        <v>45061</v>
      </c>
      <c r="B15029" s="40" t="s">
        <v>16</v>
      </c>
      <c r="C15029" s="62" t="s">
        <v>391</v>
      </c>
      <c r="D15029" s="107" t="s">
        <v>9886</v>
      </c>
      <c r="E15029" s="57">
        <v>400</v>
      </c>
      <c r="F15029" s="57"/>
      <c r="G15029" s="57">
        <f t="shared" si="240"/>
        <v>-400</v>
      </c>
      <c r="H15029" s="704" t="s">
        <v>9741</v>
      </c>
    </row>
    <row r="15030" spans="1:8" ht="15" x14ac:dyDescent="0.2">
      <c r="A15030" s="733">
        <v>45061</v>
      </c>
      <c r="B15030" s="40" t="s">
        <v>9767</v>
      </c>
      <c r="C15030" s="62" t="s">
        <v>3445</v>
      </c>
      <c r="D15030" s="107" t="s">
        <v>9576</v>
      </c>
      <c r="E15030" s="57">
        <v>16000</v>
      </c>
      <c r="F15030" s="57"/>
      <c r="G15030" s="57">
        <f t="shared" si="240"/>
        <v>-16000</v>
      </c>
      <c r="H15030" s="704" t="s">
        <v>9741</v>
      </c>
    </row>
    <row r="15031" spans="1:8" ht="15" x14ac:dyDescent="0.2">
      <c r="A15031" s="733">
        <v>45061</v>
      </c>
      <c r="B15031" s="40" t="s">
        <v>16</v>
      </c>
      <c r="C15031" s="62" t="s">
        <v>103</v>
      </c>
      <c r="D15031" s="107" t="s">
        <v>9423</v>
      </c>
      <c r="E15031" s="57">
        <v>2500</v>
      </c>
      <c r="F15031" s="57"/>
      <c r="G15031" s="57">
        <f t="shared" si="240"/>
        <v>-2500</v>
      </c>
      <c r="H15031" s="704" t="s">
        <v>9741</v>
      </c>
    </row>
    <row r="15032" spans="1:8" ht="15" x14ac:dyDescent="0.2">
      <c r="A15032" s="733">
        <v>45061</v>
      </c>
      <c r="B15032" s="40" t="s">
        <v>9505</v>
      </c>
      <c r="C15032" s="62" t="s">
        <v>6782</v>
      </c>
      <c r="D15032" s="107" t="s">
        <v>4435</v>
      </c>
      <c r="E15032" s="57">
        <v>14000</v>
      </c>
      <c r="F15032" s="57"/>
      <c r="G15032" s="57">
        <f t="shared" si="240"/>
        <v>-14000</v>
      </c>
      <c r="H15032" s="704" t="s">
        <v>9741</v>
      </c>
    </row>
    <row r="15033" spans="1:8" ht="15" x14ac:dyDescent="0.2">
      <c r="A15033" s="733">
        <v>45061</v>
      </c>
      <c r="B15033" s="40" t="s">
        <v>9767</v>
      </c>
      <c r="C15033" s="62" t="s">
        <v>5740</v>
      </c>
      <c r="D15033" s="107" t="s">
        <v>369</v>
      </c>
      <c r="E15033" s="57">
        <v>800</v>
      </c>
      <c r="F15033" s="57"/>
      <c r="G15033" s="57">
        <f t="shared" si="240"/>
        <v>-800</v>
      </c>
      <c r="H15033" s="704" t="s">
        <v>9741</v>
      </c>
    </row>
    <row r="15034" spans="1:8" ht="15" x14ac:dyDescent="0.2">
      <c r="A15034" s="733">
        <v>45062</v>
      </c>
      <c r="B15034" s="40" t="s">
        <v>9354</v>
      </c>
      <c r="C15034" s="62" t="s">
        <v>5740</v>
      </c>
      <c r="D15034" s="107" t="s">
        <v>2430</v>
      </c>
      <c r="E15034" s="57">
        <v>1000</v>
      </c>
      <c r="F15034" s="57"/>
      <c r="G15034" s="57">
        <f t="shared" si="240"/>
        <v>-1000</v>
      </c>
      <c r="H15034" s="704" t="s">
        <v>9741</v>
      </c>
    </row>
    <row r="15035" spans="1:8" ht="15" x14ac:dyDescent="0.2">
      <c r="A15035" s="733">
        <v>45062</v>
      </c>
      <c r="B15035" s="40" t="s">
        <v>9354</v>
      </c>
      <c r="C15035" s="62" t="s">
        <v>5740</v>
      </c>
      <c r="D15035" s="107" t="s">
        <v>9887</v>
      </c>
      <c r="E15035" s="57">
        <v>600</v>
      </c>
      <c r="F15035" s="57"/>
      <c r="G15035" s="57">
        <f t="shared" ref="G15035:G15098" si="241">F15035-E15035</f>
        <v>-600</v>
      </c>
      <c r="H15035" s="704" t="s">
        <v>9741</v>
      </c>
    </row>
    <row r="15036" spans="1:8" ht="15" x14ac:dyDescent="0.2">
      <c r="A15036" s="733">
        <v>45062</v>
      </c>
      <c r="B15036" s="40" t="s">
        <v>9354</v>
      </c>
      <c r="C15036" s="62" t="s">
        <v>5740</v>
      </c>
      <c r="D15036" s="107" t="s">
        <v>9888</v>
      </c>
      <c r="E15036" s="57">
        <v>600</v>
      </c>
      <c r="F15036" s="57"/>
      <c r="G15036" s="57">
        <f t="shared" si="241"/>
        <v>-600</v>
      </c>
      <c r="H15036" s="704" t="s">
        <v>9741</v>
      </c>
    </row>
    <row r="15037" spans="1:8" ht="15" x14ac:dyDescent="0.2">
      <c r="A15037" s="733">
        <v>45062</v>
      </c>
      <c r="B15037" s="40" t="s">
        <v>8655</v>
      </c>
      <c r="C15037" s="62" t="s">
        <v>5740</v>
      </c>
      <c r="D15037" s="107" t="s">
        <v>9888</v>
      </c>
      <c r="E15037" s="57">
        <v>800</v>
      </c>
      <c r="F15037" s="57"/>
      <c r="G15037" s="57">
        <f t="shared" si="241"/>
        <v>-800</v>
      </c>
      <c r="H15037" s="704" t="s">
        <v>9741</v>
      </c>
    </row>
    <row r="15038" spans="1:8" ht="15" x14ac:dyDescent="0.2">
      <c r="A15038" s="733">
        <v>45062</v>
      </c>
      <c r="B15038" s="40" t="s">
        <v>9354</v>
      </c>
      <c r="C15038" s="62" t="s">
        <v>3144</v>
      </c>
      <c r="D15038" s="107" t="s">
        <v>9889</v>
      </c>
      <c r="E15038" s="57">
        <v>1100</v>
      </c>
      <c r="F15038" s="57"/>
      <c r="G15038" s="57">
        <f t="shared" si="241"/>
        <v>-1100</v>
      </c>
      <c r="H15038" s="704" t="s">
        <v>9741</v>
      </c>
    </row>
    <row r="15039" spans="1:8" ht="15" x14ac:dyDescent="0.2">
      <c r="A15039" s="733">
        <v>45062</v>
      </c>
      <c r="B15039" s="40" t="s">
        <v>16</v>
      </c>
      <c r="C15039" s="550" t="s">
        <v>3144</v>
      </c>
      <c r="D15039" s="892" t="s">
        <v>9890</v>
      </c>
      <c r="E15039" s="582">
        <v>5000</v>
      </c>
      <c r="F15039" s="57"/>
      <c r="G15039" s="57">
        <f t="shared" si="241"/>
        <v>-5000</v>
      </c>
      <c r="H15039" s="704" t="s">
        <v>9741</v>
      </c>
    </row>
    <row r="15040" spans="1:8" ht="15" x14ac:dyDescent="0.2">
      <c r="A15040" s="733">
        <v>45062</v>
      </c>
      <c r="B15040" s="40" t="s">
        <v>8557</v>
      </c>
      <c r="C15040" s="550" t="s">
        <v>3144</v>
      </c>
      <c r="D15040" s="892" t="s">
        <v>9890</v>
      </c>
      <c r="E15040" s="582">
        <v>6670</v>
      </c>
      <c r="F15040" s="57"/>
      <c r="G15040" s="57">
        <f t="shared" si="241"/>
        <v>-6670</v>
      </c>
      <c r="H15040" s="704" t="s">
        <v>9741</v>
      </c>
    </row>
    <row r="15041" spans="1:8" ht="15" x14ac:dyDescent="0.2">
      <c r="A15041" s="733">
        <v>45062</v>
      </c>
      <c r="B15041" s="40" t="s">
        <v>8874</v>
      </c>
      <c r="C15041" s="62" t="s">
        <v>391</v>
      </c>
      <c r="D15041" s="107" t="s">
        <v>9891</v>
      </c>
      <c r="E15041" s="57">
        <v>300</v>
      </c>
      <c r="F15041" s="57"/>
      <c r="G15041" s="57">
        <f t="shared" si="241"/>
        <v>-300</v>
      </c>
      <c r="H15041" s="704" t="s">
        <v>9741</v>
      </c>
    </row>
    <row r="15042" spans="1:8" ht="15" x14ac:dyDescent="0.2">
      <c r="A15042" s="733">
        <v>45062</v>
      </c>
      <c r="B15042" s="40" t="s">
        <v>8874</v>
      </c>
      <c r="C15042" s="62" t="s">
        <v>285</v>
      </c>
      <c r="D15042" s="107" t="s">
        <v>9892</v>
      </c>
      <c r="E15042" s="57">
        <v>500</v>
      </c>
      <c r="F15042" s="57"/>
      <c r="G15042" s="57">
        <f t="shared" si="241"/>
        <v>-500</v>
      </c>
      <c r="H15042" s="704" t="s">
        <v>9741</v>
      </c>
    </row>
    <row r="15043" spans="1:8" ht="15" x14ac:dyDescent="0.2">
      <c r="A15043" s="733">
        <v>45062</v>
      </c>
      <c r="B15043" s="40" t="s">
        <v>9659</v>
      </c>
      <c r="C15043" s="62" t="s">
        <v>285</v>
      </c>
      <c r="D15043" s="107" t="s">
        <v>9893</v>
      </c>
      <c r="E15043" s="57">
        <v>350</v>
      </c>
      <c r="F15043" s="57"/>
      <c r="G15043" s="57">
        <f t="shared" si="241"/>
        <v>-350</v>
      </c>
      <c r="H15043" s="704" t="s">
        <v>9741</v>
      </c>
    </row>
    <row r="15044" spans="1:8" ht="15" x14ac:dyDescent="0.2">
      <c r="A15044" s="733">
        <v>45062</v>
      </c>
      <c r="B15044" s="40" t="s">
        <v>16</v>
      </c>
      <c r="C15044" s="62" t="s">
        <v>6052</v>
      </c>
      <c r="D15044" s="107" t="s">
        <v>9894</v>
      </c>
      <c r="E15044" s="57">
        <v>4000</v>
      </c>
      <c r="F15044" s="57"/>
      <c r="G15044" s="57">
        <f t="shared" si="241"/>
        <v>-4000</v>
      </c>
      <c r="H15044" s="704" t="s">
        <v>9741</v>
      </c>
    </row>
    <row r="15045" spans="1:8" ht="15" x14ac:dyDescent="0.2">
      <c r="A15045" s="733">
        <v>45062</v>
      </c>
      <c r="B15045" s="40" t="s">
        <v>16</v>
      </c>
      <c r="C15045" s="62" t="s">
        <v>103</v>
      </c>
      <c r="D15045" s="107" t="s">
        <v>9423</v>
      </c>
      <c r="E15045" s="57">
        <v>1500</v>
      </c>
      <c r="F15045" s="57"/>
      <c r="G15045" s="57">
        <f t="shared" si="241"/>
        <v>-1500</v>
      </c>
      <c r="H15045" s="704" t="s">
        <v>9741</v>
      </c>
    </row>
    <row r="15046" spans="1:8" ht="15" x14ac:dyDescent="0.2">
      <c r="A15046" s="733">
        <v>45062</v>
      </c>
      <c r="B15046" s="40" t="s">
        <v>9767</v>
      </c>
      <c r="C15046" s="62" t="s">
        <v>7221</v>
      </c>
      <c r="D15046" s="107" t="s">
        <v>9895</v>
      </c>
      <c r="E15046" s="57">
        <v>250000</v>
      </c>
      <c r="F15046" s="57"/>
      <c r="G15046" s="57">
        <f t="shared" si="241"/>
        <v>-250000</v>
      </c>
      <c r="H15046" s="704" t="s">
        <v>9741</v>
      </c>
    </row>
    <row r="15047" spans="1:8" ht="15" x14ac:dyDescent="0.2">
      <c r="A15047" s="733">
        <v>45062</v>
      </c>
      <c r="B15047" s="40" t="s">
        <v>9767</v>
      </c>
      <c r="C15047" s="62" t="s">
        <v>7221</v>
      </c>
      <c r="D15047" s="107" t="s">
        <v>9895</v>
      </c>
      <c r="E15047" s="57">
        <v>250000</v>
      </c>
      <c r="F15047" s="57"/>
      <c r="G15047" s="57">
        <f t="shared" si="241"/>
        <v>-250000</v>
      </c>
      <c r="H15047" s="704" t="s">
        <v>9741</v>
      </c>
    </row>
    <row r="15048" spans="1:8" s="681" customFormat="1" ht="17.25" customHeight="1" x14ac:dyDescent="0.25">
      <c r="A15048" s="732">
        <v>45064</v>
      </c>
      <c r="B15048" s="173" t="s">
        <v>9659</v>
      </c>
      <c r="C15048" s="173" t="s">
        <v>8392</v>
      </c>
      <c r="D15048" s="227" t="s">
        <v>9900</v>
      </c>
      <c r="E15048" s="235">
        <v>250000</v>
      </c>
      <c r="F15048" s="235"/>
      <c r="G15048" s="235">
        <f t="shared" si="241"/>
        <v>-250000</v>
      </c>
      <c r="H15048" s="708" t="s">
        <v>9741</v>
      </c>
    </row>
    <row r="15049" spans="1:8" s="681" customFormat="1" ht="17.25" customHeight="1" x14ac:dyDescent="0.25">
      <c r="A15049" s="732">
        <v>45064</v>
      </c>
      <c r="B15049" s="173" t="s">
        <v>9659</v>
      </c>
      <c r="C15049" s="173" t="s">
        <v>8392</v>
      </c>
      <c r="D15049" s="227" t="s">
        <v>9901</v>
      </c>
      <c r="E15049" s="235">
        <v>250000</v>
      </c>
      <c r="F15049" s="235"/>
      <c r="G15049" s="235">
        <f t="shared" si="241"/>
        <v>-250000</v>
      </c>
      <c r="H15049" s="708" t="s">
        <v>9741</v>
      </c>
    </row>
    <row r="15050" spans="1:8" ht="15" x14ac:dyDescent="0.2">
      <c r="A15050" s="733">
        <v>45064</v>
      </c>
      <c r="B15050" s="40" t="s">
        <v>9767</v>
      </c>
      <c r="C15050" s="62" t="s">
        <v>8951</v>
      </c>
      <c r="D15050" s="107" t="s">
        <v>9896</v>
      </c>
      <c r="E15050" s="57">
        <v>25000</v>
      </c>
      <c r="F15050" s="57"/>
      <c r="G15050" s="57">
        <f t="shared" si="241"/>
        <v>-25000</v>
      </c>
      <c r="H15050" s="704" t="s">
        <v>9741</v>
      </c>
    </row>
    <row r="15051" spans="1:8" ht="15" x14ac:dyDescent="0.2">
      <c r="A15051" s="733">
        <v>45064</v>
      </c>
      <c r="B15051" s="40" t="s">
        <v>8655</v>
      </c>
      <c r="C15051" s="62" t="s">
        <v>8951</v>
      </c>
      <c r="D15051" s="107" t="s">
        <v>9897</v>
      </c>
      <c r="E15051" s="57">
        <v>25000</v>
      </c>
      <c r="F15051" s="57"/>
      <c r="G15051" s="57">
        <f t="shared" si="241"/>
        <v>-25000</v>
      </c>
      <c r="H15051" s="704" t="s">
        <v>9741</v>
      </c>
    </row>
    <row r="15052" spans="1:8" ht="15" x14ac:dyDescent="0.2">
      <c r="A15052" s="733">
        <v>45064</v>
      </c>
      <c r="B15052" s="40" t="s">
        <v>9659</v>
      </c>
      <c r="C15052" s="62" t="s">
        <v>3144</v>
      </c>
      <c r="D15052" s="107" t="s">
        <v>9910</v>
      </c>
      <c r="E15052" s="57">
        <v>6300</v>
      </c>
      <c r="F15052" s="57"/>
      <c r="G15052" s="57">
        <f t="shared" si="241"/>
        <v>-6300</v>
      </c>
      <c r="H15052" s="704" t="s">
        <v>9741</v>
      </c>
    </row>
    <row r="15053" spans="1:8" ht="15" x14ac:dyDescent="0.2">
      <c r="A15053" s="733">
        <v>45064</v>
      </c>
      <c r="B15053" s="40" t="s">
        <v>3945</v>
      </c>
      <c r="C15053" s="62" t="s">
        <v>3144</v>
      </c>
      <c r="D15053" s="107" t="s">
        <v>9911</v>
      </c>
      <c r="E15053" s="57">
        <v>1500</v>
      </c>
      <c r="F15053" s="57"/>
      <c r="G15053" s="57">
        <f t="shared" si="241"/>
        <v>-1500</v>
      </c>
      <c r="H15053" s="704" t="s">
        <v>9741</v>
      </c>
    </row>
    <row r="15054" spans="1:8" ht="15" x14ac:dyDescent="0.2">
      <c r="A15054" s="733">
        <v>45064</v>
      </c>
      <c r="B15054" s="40" t="s">
        <v>9767</v>
      </c>
      <c r="C15054" s="62" t="s">
        <v>3144</v>
      </c>
      <c r="D15054" s="107" t="s">
        <v>9912</v>
      </c>
      <c r="E15054" s="57">
        <v>18630</v>
      </c>
      <c r="F15054" s="57"/>
      <c r="G15054" s="57">
        <f t="shared" si="241"/>
        <v>-18630</v>
      </c>
      <c r="H15054" s="704" t="s">
        <v>9741</v>
      </c>
    </row>
    <row r="15055" spans="1:8" ht="15" x14ac:dyDescent="0.2">
      <c r="A15055" s="733">
        <v>45064</v>
      </c>
      <c r="B15055" s="40" t="s">
        <v>9767</v>
      </c>
      <c r="C15055" s="62" t="s">
        <v>3144</v>
      </c>
      <c r="D15055" s="107" t="s">
        <v>9913</v>
      </c>
      <c r="E15055" s="57">
        <v>22500</v>
      </c>
      <c r="F15055" s="57"/>
      <c r="G15055" s="57">
        <f t="shared" si="241"/>
        <v>-22500</v>
      </c>
      <c r="H15055" s="704" t="s">
        <v>9741</v>
      </c>
    </row>
    <row r="15056" spans="1:8" ht="15" x14ac:dyDescent="0.2">
      <c r="A15056" s="733">
        <v>45064</v>
      </c>
      <c r="B15056" s="40" t="s">
        <v>25</v>
      </c>
      <c r="C15056" s="62" t="s">
        <v>8148</v>
      </c>
      <c r="D15056" s="107" t="s">
        <v>6342</v>
      </c>
      <c r="E15056" s="57">
        <v>4800</v>
      </c>
      <c r="F15056" s="57"/>
      <c r="G15056" s="57">
        <f t="shared" si="241"/>
        <v>-4800</v>
      </c>
      <c r="H15056" s="704" t="s">
        <v>9741</v>
      </c>
    </row>
    <row r="15057" spans="1:8" ht="15" x14ac:dyDescent="0.2">
      <c r="A15057" s="733">
        <v>45064</v>
      </c>
      <c r="B15057" s="40" t="s">
        <v>16</v>
      </c>
      <c r="C15057" s="62" t="s">
        <v>8148</v>
      </c>
      <c r="D15057" s="107" t="s">
        <v>6342</v>
      </c>
      <c r="E15057" s="57">
        <v>6100</v>
      </c>
      <c r="F15057" s="57"/>
      <c r="G15057" s="57">
        <f t="shared" si="241"/>
        <v>-6100</v>
      </c>
      <c r="H15057" s="704" t="s">
        <v>9741</v>
      </c>
    </row>
    <row r="15058" spans="1:8" ht="15" x14ac:dyDescent="0.2">
      <c r="A15058" s="733">
        <v>45064</v>
      </c>
      <c r="B15058" s="40" t="s">
        <v>9767</v>
      </c>
      <c r="C15058" s="62" t="s">
        <v>5740</v>
      </c>
      <c r="D15058" s="107" t="s">
        <v>9914</v>
      </c>
      <c r="E15058" s="57">
        <v>2150</v>
      </c>
      <c r="F15058" s="57"/>
      <c r="G15058" s="57">
        <f t="shared" si="241"/>
        <v>-2150</v>
      </c>
      <c r="H15058" s="704" t="s">
        <v>9741</v>
      </c>
    </row>
    <row r="15059" spans="1:8" ht="15" x14ac:dyDescent="0.2">
      <c r="A15059" s="733">
        <v>45064</v>
      </c>
      <c r="B15059" s="40" t="s">
        <v>9354</v>
      </c>
      <c r="C15059" s="62" t="s">
        <v>3144</v>
      </c>
      <c r="D15059" s="107" t="s">
        <v>9915</v>
      </c>
      <c r="E15059" s="57">
        <v>8000</v>
      </c>
      <c r="F15059" s="57"/>
      <c r="G15059" s="57">
        <f t="shared" si="241"/>
        <v>-8000</v>
      </c>
      <c r="H15059" s="704" t="s">
        <v>9741</v>
      </c>
    </row>
    <row r="15060" spans="1:8" ht="15" x14ac:dyDescent="0.2">
      <c r="A15060" s="733">
        <v>45064</v>
      </c>
      <c r="B15060" s="40" t="s">
        <v>3945</v>
      </c>
      <c r="C15060" s="62" t="s">
        <v>391</v>
      </c>
      <c r="D15060" s="107" t="s">
        <v>9916</v>
      </c>
      <c r="E15060" s="57">
        <v>9500</v>
      </c>
      <c r="F15060" s="57"/>
      <c r="G15060" s="57">
        <f t="shared" si="241"/>
        <v>-9500</v>
      </c>
      <c r="H15060" s="704" t="s">
        <v>9741</v>
      </c>
    </row>
    <row r="15061" spans="1:8" ht="15" x14ac:dyDescent="0.2">
      <c r="A15061" s="733">
        <v>45064</v>
      </c>
      <c r="B15061" s="40" t="s">
        <v>3945</v>
      </c>
      <c r="C15061" s="62" t="s">
        <v>285</v>
      </c>
      <c r="D15061" s="107" t="s">
        <v>9919</v>
      </c>
      <c r="E15061" s="57">
        <v>1000</v>
      </c>
      <c r="F15061" s="57"/>
      <c r="G15061" s="57">
        <f t="shared" si="241"/>
        <v>-1000</v>
      </c>
      <c r="H15061" s="704" t="s">
        <v>9741</v>
      </c>
    </row>
    <row r="15062" spans="1:8" ht="15" x14ac:dyDescent="0.2">
      <c r="A15062" s="733">
        <v>45064</v>
      </c>
      <c r="B15062" s="40" t="s">
        <v>9354</v>
      </c>
      <c r="C15062" s="62" t="s">
        <v>103</v>
      </c>
      <c r="D15062" s="107" t="s">
        <v>9917</v>
      </c>
      <c r="E15062" s="57">
        <v>2000</v>
      </c>
      <c r="F15062" s="57"/>
      <c r="G15062" s="57">
        <f t="shared" si="241"/>
        <v>-2000</v>
      </c>
      <c r="H15062" s="704" t="s">
        <v>9741</v>
      </c>
    </row>
    <row r="15063" spans="1:8" ht="15" x14ac:dyDescent="0.2">
      <c r="A15063" s="733">
        <v>45064</v>
      </c>
      <c r="B15063" s="40" t="s">
        <v>9767</v>
      </c>
      <c r="C15063" s="62" t="s">
        <v>5740</v>
      </c>
      <c r="D15063" s="107" t="s">
        <v>9918</v>
      </c>
      <c r="E15063" s="57">
        <v>2000</v>
      </c>
      <c r="F15063" s="57"/>
      <c r="G15063" s="57">
        <f t="shared" si="241"/>
        <v>-2000</v>
      </c>
      <c r="H15063" s="704" t="s">
        <v>9741</v>
      </c>
    </row>
    <row r="15064" spans="1:8" ht="15" x14ac:dyDescent="0.2">
      <c r="A15064" s="733">
        <v>45064</v>
      </c>
      <c r="B15064" s="40" t="s">
        <v>16</v>
      </c>
      <c r="C15064" s="62" t="s">
        <v>103</v>
      </c>
      <c r="D15064" s="107" t="s">
        <v>9423</v>
      </c>
      <c r="E15064" s="57">
        <v>3000</v>
      </c>
      <c r="F15064" s="57"/>
      <c r="G15064" s="57">
        <f t="shared" si="241"/>
        <v>-3000</v>
      </c>
      <c r="H15064" s="704" t="s">
        <v>9741</v>
      </c>
    </row>
    <row r="15065" spans="1:8" ht="15" x14ac:dyDescent="0.2">
      <c r="A15065" s="733">
        <v>45064</v>
      </c>
      <c r="B15065" s="40" t="s">
        <v>9462</v>
      </c>
      <c r="C15065" s="62" t="s">
        <v>1802</v>
      </c>
      <c r="D15065" s="107" t="s">
        <v>9920</v>
      </c>
      <c r="E15065" s="57">
        <v>209500</v>
      </c>
      <c r="F15065" s="57"/>
      <c r="G15065" s="57">
        <f t="shared" si="241"/>
        <v>-209500</v>
      </c>
      <c r="H15065" s="704" t="s">
        <v>9741</v>
      </c>
    </row>
    <row r="15066" spans="1:8" ht="15" x14ac:dyDescent="0.2">
      <c r="A15066" s="733">
        <v>45065</v>
      </c>
      <c r="B15066" s="40" t="s">
        <v>8874</v>
      </c>
      <c r="C15066" s="62" t="s">
        <v>5740</v>
      </c>
      <c r="D15066" s="107" t="s">
        <v>9921</v>
      </c>
      <c r="E15066" s="57">
        <v>400</v>
      </c>
      <c r="F15066" s="57"/>
      <c r="G15066" s="57">
        <f t="shared" si="241"/>
        <v>-400</v>
      </c>
      <c r="H15066" s="704" t="s">
        <v>9741</v>
      </c>
    </row>
    <row r="15067" spans="1:8" ht="15" x14ac:dyDescent="0.2">
      <c r="A15067" s="733">
        <v>45065</v>
      </c>
      <c r="B15067" s="40" t="s">
        <v>9407</v>
      </c>
      <c r="C15067" s="62" t="s">
        <v>9622</v>
      </c>
      <c r="D15067" s="107" t="s">
        <v>4435</v>
      </c>
      <c r="E15067" s="57">
        <v>90000</v>
      </c>
      <c r="F15067" s="57"/>
      <c r="G15067" s="57">
        <f t="shared" si="241"/>
        <v>-90000</v>
      </c>
      <c r="H15067" s="704" t="s">
        <v>9741</v>
      </c>
    </row>
    <row r="15068" spans="1:8" ht="15" x14ac:dyDescent="0.2">
      <c r="A15068" s="733">
        <v>45065</v>
      </c>
      <c r="B15068" s="40" t="s">
        <v>9659</v>
      </c>
      <c r="C15068" s="62" t="s">
        <v>5740</v>
      </c>
      <c r="D15068" s="107" t="s">
        <v>369</v>
      </c>
      <c r="E15068" s="57">
        <v>1700</v>
      </c>
      <c r="F15068" s="57"/>
      <c r="G15068" s="57">
        <f t="shared" si="241"/>
        <v>-1700</v>
      </c>
      <c r="H15068" s="704" t="s">
        <v>9741</v>
      </c>
    </row>
    <row r="15069" spans="1:8" ht="15" x14ac:dyDescent="0.2">
      <c r="A15069" s="733">
        <v>45065</v>
      </c>
      <c r="B15069" s="40" t="s">
        <v>8557</v>
      </c>
      <c r="C15069" s="62" t="s">
        <v>9926</v>
      </c>
      <c r="D15069" s="107" t="s">
        <v>9922</v>
      </c>
      <c r="E15069" s="57">
        <v>10000</v>
      </c>
      <c r="F15069" s="57"/>
      <c r="G15069" s="57">
        <f t="shared" si="241"/>
        <v>-10000</v>
      </c>
      <c r="H15069" s="704" t="s">
        <v>9741</v>
      </c>
    </row>
    <row r="15070" spans="1:8" ht="15" x14ac:dyDescent="0.2">
      <c r="A15070" s="733">
        <v>45065</v>
      </c>
      <c r="B15070" s="40" t="s">
        <v>9767</v>
      </c>
      <c r="C15070" s="62" t="s">
        <v>3291</v>
      </c>
      <c r="D15070" s="107" t="s">
        <v>9927</v>
      </c>
      <c r="E15070" s="57">
        <v>50000</v>
      </c>
      <c r="F15070" s="57"/>
      <c r="G15070" s="57">
        <f t="shared" si="241"/>
        <v>-50000</v>
      </c>
      <c r="H15070" s="704" t="s">
        <v>9741</v>
      </c>
    </row>
    <row r="15071" spans="1:8" ht="15" x14ac:dyDescent="0.2">
      <c r="A15071" s="733">
        <v>45065</v>
      </c>
      <c r="B15071" s="40" t="s">
        <v>9659</v>
      </c>
      <c r="C15071" s="62" t="s">
        <v>6965</v>
      </c>
      <c r="D15071" s="107" t="s">
        <v>9923</v>
      </c>
      <c r="E15071" s="57">
        <v>20000</v>
      </c>
      <c r="F15071" s="57"/>
      <c r="G15071" s="57">
        <f t="shared" si="241"/>
        <v>-20000</v>
      </c>
      <c r="H15071" s="704" t="s">
        <v>9741</v>
      </c>
    </row>
    <row r="15072" spans="1:8" ht="15" x14ac:dyDescent="0.2">
      <c r="A15072" s="733">
        <v>45065</v>
      </c>
      <c r="B15072" s="40" t="s">
        <v>9659</v>
      </c>
      <c r="C15072" s="62" t="s">
        <v>5740</v>
      </c>
      <c r="D15072" s="107" t="s">
        <v>9481</v>
      </c>
      <c r="E15072" s="57">
        <v>850</v>
      </c>
      <c r="F15072" s="57"/>
      <c r="G15072" s="57">
        <f t="shared" si="241"/>
        <v>-850</v>
      </c>
      <c r="H15072" s="704" t="s">
        <v>9741</v>
      </c>
    </row>
    <row r="15073" spans="1:8" ht="15" x14ac:dyDescent="0.2">
      <c r="A15073" s="733">
        <v>45065</v>
      </c>
      <c r="B15073" s="40" t="s">
        <v>9659</v>
      </c>
      <c r="C15073" s="62" t="s">
        <v>5740</v>
      </c>
      <c r="D15073" s="107" t="s">
        <v>9481</v>
      </c>
      <c r="E15073" s="57">
        <v>800</v>
      </c>
      <c r="F15073" s="57"/>
      <c r="G15073" s="57">
        <f t="shared" si="241"/>
        <v>-800</v>
      </c>
      <c r="H15073" s="704" t="s">
        <v>9741</v>
      </c>
    </row>
    <row r="15074" spans="1:8" ht="15" x14ac:dyDescent="0.2">
      <c r="A15074" s="733">
        <v>45065</v>
      </c>
      <c r="B15074" s="40" t="s">
        <v>9659</v>
      </c>
      <c r="C15074" s="62" t="s">
        <v>5740</v>
      </c>
      <c r="D15074" s="107" t="s">
        <v>9924</v>
      </c>
      <c r="E15074" s="57">
        <v>700</v>
      </c>
      <c r="F15074" s="57"/>
      <c r="G15074" s="57">
        <f t="shared" si="241"/>
        <v>-700</v>
      </c>
      <c r="H15074" s="704" t="s">
        <v>9741</v>
      </c>
    </row>
    <row r="15075" spans="1:8" ht="15" x14ac:dyDescent="0.2">
      <c r="A15075" s="733">
        <v>45065</v>
      </c>
      <c r="B15075" s="40" t="s">
        <v>9659</v>
      </c>
      <c r="C15075" s="62" t="s">
        <v>5740</v>
      </c>
      <c r="D15075" s="107" t="s">
        <v>9925</v>
      </c>
      <c r="E15075" s="57">
        <v>500</v>
      </c>
      <c r="F15075" s="57"/>
      <c r="G15075" s="57">
        <f t="shared" si="241"/>
        <v>-500</v>
      </c>
      <c r="H15075" s="704" t="s">
        <v>9741</v>
      </c>
    </row>
    <row r="15076" spans="1:8" ht="15" x14ac:dyDescent="0.2">
      <c r="A15076" s="733">
        <v>45065</v>
      </c>
      <c r="B15076" s="40" t="s">
        <v>9659</v>
      </c>
      <c r="C15076" s="62" t="s">
        <v>285</v>
      </c>
      <c r="D15076" s="107" t="s">
        <v>9893</v>
      </c>
      <c r="E15076" s="57">
        <v>200</v>
      </c>
      <c r="F15076" s="57"/>
      <c r="G15076" s="57">
        <f t="shared" si="241"/>
        <v>-200</v>
      </c>
      <c r="H15076" s="704" t="s">
        <v>9741</v>
      </c>
    </row>
    <row r="15077" spans="1:8" ht="15" x14ac:dyDescent="0.2">
      <c r="A15077" s="733">
        <v>45065</v>
      </c>
      <c r="B15077" s="40" t="s">
        <v>9767</v>
      </c>
      <c r="C15077" s="62" t="s">
        <v>8898</v>
      </c>
      <c r="D15077" s="107" t="s">
        <v>9928</v>
      </c>
      <c r="E15077" s="57">
        <v>500000</v>
      </c>
      <c r="F15077" s="57"/>
      <c r="G15077" s="57">
        <f t="shared" si="241"/>
        <v>-500000</v>
      </c>
      <c r="H15077" s="704" t="s">
        <v>9741</v>
      </c>
    </row>
    <row r="15078" spans="1:8" ht="15" x14ac:dyDescent="0.2">
      <c r="A15078" s="733">
        <v>45065</v>
      </c>
      <c r="B15078" s="40" t="s">
        <v>9354</v>
      </c>
      <c r="C15078" s="62" t="s">
        <v>3144</v>
      </c>
      <c r="D15078" s="107" t="s">
        <v>9929</v>
      </c>
      <c r="E15078" s="57">
        <v>3055</v>
      </c>
      <c r="F15078" s="57"/>
      <c r="G15078" s="57">
        <f t="shared" si="241"/>
        <v>-3055</v>
      </c>
      <c r="H15078" s="704" t="s">
        <v>9741</v>
      </c>
    </row>
    <row r="15079" spans="1:8" ht="15" x14ac:dyDescent="0.2">
      <c r="A15079" s="733">
        <v>45065</v>
      </c>
      <c r="B15079" s="40" t="s">
        <v>8557</v>
      </c>
      <c r="C15079" s="62" t="s">
        <v>3144</v>
      </c>
      <c r="D15079" s="107" t="s">
        <v>6485</v>
      </c>
      <c r="E15079" s="57">
        <v>3650</v>
      </c>
      <c r="F15079" s="57"/>
      <c r="G15079" s="57">
        <f t="shared" si="241"/>
        <v>-3650</v>
      </c>
      <c r="H15079" s="704" t="s">
        <v>9741</v>
      </c>
    </row>
    <row r="15080" spans="1:8" ht="15" x14ac:dyDescent="0.2">
      <c r="A15080" s="733">
        <v>45065</v>
      </c>
      <c r="B15080" s="40" t="s">
        <v>8874</v>
      </c>
      <c r="C15080" s="62" t="s">
        <v>3144</v>
      </c>
      <c r="D15080" s="107" t="s">
        <v>9027</v>
      </c>
      <c r="E15080" s="57">
        <v>9900</v>
      </c>
      <c r="F15080" s="57"/>
      <c r="G15080" s="57">
        <f t="shared" si="241"/>
        <v>-9900</v>
      </c>
      <c r="H15080" s="704" t="s">
        <v>9741</v>
      </c>
    </row>
    <row r="15081" spans="1:8" ht="15" x14ac:dyDescent="0.2">
      <c r="A15081" s="733">
        <v>45065</v>
      </c>
      <c r="B15081" s="40" t="s">
        <v>37</v>
      </c>
      <c r="C15081" s="62" t="s">
        <v>3144</v>
      </c>
      <c r="D15081" s="107" t="s">
        <v>4451</v>
      </c>
      <c r="E15081" s="57">
        <v>4100</v>
      </c>
      <c r="F15081" s="57"/>
      <c r="G15081" s="57">
        <f t="shared" si="241"/>
        <v>-4100</v>
      </c>
      <c r="H15081" s="704" t="s">
        <v>9741</v>
      </c>
    </row>
    <row r="15082" spans="1:8" ht="15" x14ac:dyDescent="0.2">
      <c r="A15082" s="733">
        <v>45065</v>
      </c>
      <c r="B15082" s="40" t="s">
        <v>9830</v>
      </c>
      <c r="C15082" s="62" t="s">
        <v>3144</v>
      </c>
      <c r="D15082" s="107" t="s">
        <v>4451</v>
      </c>
      <c r="E15082" s="57">
        <v>4100</v>
      </c>
      <c r="F15082" s="57"/>
      <c r="G15082" s="57">
        <f t="shared" si="241"/>
        <v>-4100</v>
      </c>
      <c r="H15082" s="704" t="s">
        <v>9741</v>
      </c>
    </row>
    <row r="15083" spans="1:8" ht="15" x14ac:dyDescent="0.2">
      <c r="A15083" s="733">
        <v>45065</v>
      </c>
      <c r="B15083" s="40" t="s">
        <v>9767</v>
      </c>
      <c r="C15083" s="62" t="s">
        <v>3144</v>
      </c>
      <c r="D15083" s="107" t="s">
        <v>4451</v>
      </c>
      <c r="E15083" s="57">
        <v>63100</v>
      </c>
      <c r="F15083" s="57"/>
      <c r="G15083" s="57">
        <f t="shared" si="241"/>
        <v>-63100</v>
      </c>
      <c r="H15083" s="704" t="s">
        <v>9741</v>
      </c>
    </row>
    <row r="15084" spans="1:8" ht="15" x14ac:dyDescent="0.2">
      <c r="A15084" s="733">
        <v>45065</v>
      </c>
      <c r="B15084" s="40" t="s">
        <v>9407</v>
      </c>
      <c r="C15084" s="62" t="s">
        <v>3144</v>
      </c>
      <c r="D15084" s="107" t="s">
        <v>4451</v>
      </c>
      <c r="E15084" s="57">
        <v>2000</v>
      </c>
      <c r="F15084" s="57"/>
      <c r="G15084" s="57">
        <f t="shared" si="241"/>
        <v>-2000</v>
      </c>
      <c r="H15084" s="704" t="s">
        <v>9741</v>
      </c>
    </row>
    <row r="15085" spans="1:8" ht="15" customHeight="1" x14ac:dyDescent="0.2">
      <c r="A15085" s="733">
        <v>45065</v>
      </c>
      <c r="B15085" s="40" t="s">
        <v>8655</v>
      </c>
      <c r="C15085" s="62" t="s">
        <v>3144</v>
      </c>
      <c r="D15085" s="107" t="s">
        <v>4451</v>
      </c>
      <c r="E15085" s="57">
        <v>2000</v>
      </c>
      <c r="F15085" s="57"/>
      <c r="G15085" s="57">
        <f t="shared" si="241"/>
        <v>-2000</v>
      </c>
      <c r="H15085" s="704" t="s">
        <v>9741</v>
      </c>
    </row>
    <row r="15086" spans="1:8" ht="15" x14ac:dyDescent="0.2">
      <c r="A15086" s="733">
        <v>45065</v>
      </c>
      <c r="B15086" s="40" t="s">
        <v>8874</v>
      </c>
      <c r="C15086" s="62" t="s">
        <v>3144</v>
      </c>
      <c r="D15086" s="107" t="s">
        <v>9930</v>
      </c>
      <c r="E15086" s="57">
        <v>96000</v>
      </c>
      <c r="F15086" s="57"/>
      <c r="G15086" s="57">
        <f t="shared" si="241"/>
        <v>-96000</v>
      </c>
      <c r="H15086" s="704" t="s">
        <v>9741</v>
      </c>
    </row>
    <row r="15087" spans="1:8" ht="15" x14ac:dyDescent="0.2">
      <c r="A15087" s="733">
        <v>45065</v>
      </c>
      <c r="B15087" s="40" t="s">
        <v>25</v>
      </c>
      <c r="C15087" s="62" t="s">
        <v>4064</v>
      </c>
      <c r="D15087" s="107" t="s">
        <v>9684</v>
      </c>
      <c r="E15087" s="57">
        <v>2250</v>
      </c>
      <c r="F15087" s="57"/>
      <c r="G15087" s="57">
        <f t="shared" si="241"/>
        <v>-2250</v>
      </c>
      <c r="H15087" s="704" t="s">
        <v>9741</v>
      </c>
    </row>
    <row r="15088" spans="1:8" ht="15" x14ac:dyDescent="0.2">
      <c r="A15088" s="733">
        <v>45065</v>
      </c>
      <c r="B15088" s="40" t="s">
        <v>8874</v>
      </c>
      <c r="C15088" s="62" t="s">
        <v>3144</v>
      </c>
      <c r="D15088" s="107" t="s">
        <v>9931</v>
      </c>
      <c r="E15088" s="57">
        <v>9900</v>
      </c>
      <c r="F15088" s="57"/>
      <c r="G15088" s="57">
        <f t="shared" si="241"/>
        <v>-9900</v>
      </c>
      <c r="H15088" s="704" t="s">
        <v>9741</v>
      </c>
    </row>
    <row r="15089" spans="1:8" ht="15" customHeight="1" x14ac:dyDescent="0.2">
      <c r="A15089" s="733">
        <v>45066</v>
      </c>
      <c r="B15089" s="40" t="s">
        <v>9407</v>
      </c>
      <c r="C15089" s="62" t="s">
        <v>3144</v>
      </c>
      <c r="D15089" s="107" t="s">
        <v>5135</v>
      </c>
      <c r="E15089" s="57">
        <v>163680</v>
      </c>
      <c r="F15089" s="57"/>
      <c r="G15089" s="57">
        <f t="shared" si="241"/>
        <v>-163680</v>
      </c>
      <c r="H15089" s="704" t="s">
        <v>9741</v>
      </c>
    </row>
    <row r="15090" spans="1:8" ht="15" customHeight="1" x14ac:dyDescent="0.2">
      <c r="A15090" s="733">
        <v>45066</v>
      </c>
      <c r="B15090" s="40" t="s">
        <v>9659</v>
      </c>
      <c r="C15090" s="62" t="s">
        <v>5740</v>
      </c>
      <c r="D15090" s="107" t="s">
        <v>9932</v>
      </c>
      <c r="E15090" s="57">
        <v>500</v>
      </c>
      <c r="F15090" s="57"/>
      <c r="G15090" s="57">
        <f t="shared" si="241"/>
        <v>-500</v>
      </c>
      <c r="H15090" s="704" t="s">
        <v>9741</v>
      </c>
    </row>
    <row r="15091" spans="1:8" ht="15" x14ac:dyDescent="0.2">
      <c r="A15091" s="733">
        <v>45066</v>
      </c>
      <c r="B15091" s="40" t="s">
        <v>9767</v>
      </c>
      <c r="C15091" s="62" t="s">
        <v>3144</v>
      </c>
      <c r="D15091" s="107" t="s">
        <v>9933</v>
      </c>
      <c r="E15091" s="57">
        <v>16600</v>
      </c>
      <c r="F15091" s="57"/>
      <c r="G15091" s="57">
        <f t="shared" si="241"/>
        <v>-16600</v>
      </c>
      <c r="H15091" s="704" t="s">
        <v>9741</v>
      </c>
    </row>
    <row r="15092" spans="1:8" ht="15" x14ac:dyDescent="0.2">
      <c r="A15092" s="733">
        <v>45066</v>
      </c>
      <c r="B15092" s="40" t="s">
        <v>16</v>
      </c>
      <c r="C15092" s="62" t="s">
        <v>103</v>
      </c>
      <c r="D15092" s="107" t="s">
        <v>9423</v>
      </c>
      <c r="E15092" s="57">
        <v>2500</v>
      </c>
      <c r="F15092" s="57"/>
      <c r="G15092" s="57">
        <f t="shared" si="241"/>
        <v>-2500</v>
      </c>
      <c r="H15092" s="704" t="s">
        <v>9741</v>
      </c>
    </row>
    <row r="15093" spans="1:8" ht="15" x14ac:dyDescent="0.2">
      <c r="A15093" s="733">
        <v>45066</v>
      </c>
      <c r="B15093" s="40" t="s">
        <v>9354</v>
      </c>
      <c r="C15093" s="62" t="s">
        <v>391</v>
      </c>
      <c r="D15093" s="107" t="s">
        <v>6076</v>
      </c>
      <c r="E15093" s="57">
        <v>900</v>
      </c>
      <c r="F15093" s="57"/>
      <c r="G15093" s="57">
        <f t="shared" si="241"/>
        <v>-900</v>
      </c>
      <c r="H15093" s="704" t="s">
        <v>9741</v>
      </c>
    </row>
    <row r="15094" spans="1:8" ht="15" x14ac:dyDescent="0.2">
      <c r="A15094" s="733">
        <v>45066</v>
      </c>
      <c r="B15094" s="40" t="s">
        <v>9767</v>
      </c>
      <c r="C15094" s="62" t="s">
        <v>5740</v>
      </c>
      <c r="D15094" s="107" t="s">
        <v>9934</v>
      </c>
      <c r="E15094" s="57">
        <v>3000</v>
      </c>
      <c r="F15094" s="57"/>
      <c r="G15094" s="57">
        <f t="shared" si="241"/>
        <v>-3000</v>
      </c>
      <c r="H15094" s="704" t="s">
        <v>9741</v>
      </c>
    </row>
    <row r="15095" spans="1:8" ht="15" x14ac:dyDescent="0.2">
      <c r="A15095" s="733">
        <v>45066</v>
      </c>
      <c r="B15095" s="40" t="s">
        <v>9354</v>
      </c>
      <c r="C15095" s="62" t="s">
        <v>3144</v>
      </c>
      <c r="D15095" s="107" t="s">
        <v>9935</v>
      </c>
      <c r="E15095" s="57">
        <v>2250</v>
      </c>
      <c r="F15095" s="57"/>
      <c r="G15095" s="57">
        <f t="shared" si="241"/>
        <v>-2250</v>
      </c>
      <c r="H15095" s="704" t="s">
        <v>9741</v>
      </c>
    </row>
    <row r="15096" spans="1:8" ht="15" customHeight="1" x14ac:dyDescent="0.2">
      <c r="A15096" s="733">
        <v>45068</v>
      </c>
      <c r="B15096" s="40" t="s">
        <v>9659</v>
      </c>
      <c r="C15096" s="550" t="s">
        <v>789</v>
      </c>
      <c r="D15096" s="892" t="s">
        <v>2189</v>
      </c>
      <c r="E15096" s="582">
        <v>240</v>
      </c>
      <c r="F15096" s="57"/>
      <c r="G15096" s="57">
        <f t="shared" si="241"/>
        <v>-240</v>
      </c>
      <c r="H15096" s="704" t="s">
        <v>9741</v>
      </c>
    </row>
    <row r="15097" spans="1:8" ht="15" x14ac:dyDescent="0.2">
      <c r="A15097" s="733">
        <v>45068</v>
      </c>
      <c r="B15097" s="40" t="s">
        <v>9400</v>
      </c>
      <c r="C15097" s="550" t="s">
        <v>789</v>
      </c>
      <c r="D15097" s="892"/>
      <c r="E15097" s="582">
        <v>2620</v>
      </c>
      <c r="F15097" s="57"/>
      <c r="G15097" s="57">
        <f t="shared" si="241"/>
        <v>-2620</v>
      </c>
      <c r="H15097" s="704" t="s">
        <v>9741</v>
      </c>
    </row>
    <row r="15098" spans="1:8" ht="15" x14ac:dyDescent="0.2">
      <c r="A15098" s="733">
        <v>45068</v>
      </c>
      <c r="B15098" s="40" t="s">
        <v>8874</v>
      </c>
      <c r="C15098" s="550" t="s">
        <v>789</v>
      </c>
      <c r="D15098" s="892"/>
      <c r="E15098" s="582">
        <v>580</v>
      </c>
      <c r="F15098" s="57"/>
      <c r="G15098" s="57">
        <f t="shared" si="241"/>
        <v>-580</v>
      </c>
      <c r="H15098" s="704" t="s">
        <v>9741</v>
      </c>
    </row>
    <row r="15099" spans="1:8" ht="15" x14ac:dyDescent="0.2">
      <c r="A15099" s="733">
        <v>45068</v>
      </c>
      <c r="B15099" s="40" t="s">
        <v>9354</v>
      </c>
      <c r="C15099" s="550" t="s">
        <v>789</v>
      </c>
      <c r="D15099" s="892"/>
      <c r="E15099" s="582">
        <v>2680</v>
      </c>
      <c r="F15099" s="57"/>
      <c r="G15099" s="57">
        <f t="shared" ref="G15099:G15162" si="242">F15099-E15099</f>
        <v>-2680</v>
      </c>
      <c r="H15099" s="704" t="s">
        <v>9741</v>
      </c>
    </row>
    <row r="15100" spans="1:8" ht="15" x14ac:dyDescent="0.2">
      <c r="A15100" s="733">
        <v>45068</v>
      </c>
      <c r="B15100" s="40" t="s">
        <v>9462</v>
      </c>
      <c r="C15100" s="550" t="s">
        <v>789</v>
      </c>
      <c r="D15100" s="892"/>
      <c r="E15100" s="582">
        <v>120</v>
      </c>
      <c r="F15100" s="57"/>
      <c r="G15100" s="57">
        <f t="shared" si="242"/>
        <v>-120</v>
      </c>
      <c r="H15100" s="704" t="s">
        <v>9741</v>
      </c>
    </row>
    <row r="15101" spans="1:8" ht="15" x14ac:dyDescent="0.2">
      <c r="A15101" s="733">
        <v>45068</v>
      </c>
      <c r="B15101" s="40" t="s">
        <v>8866</v>
      </c>
      <c r="C15101" s="550" t="s">
        <v>789</v>
      </c>
      <c r="D15101" s="892"/>
      <c r="E15101" s="582">
        <v>80</v>
      </c>
      <c r="F15101" s="57"/>
      <c r="G15101" s="57">
        <f t="shared" si="242"/>
        <v>-80</v>
      </c>
      <c r="H15101" s="704" t="s">
        <v>9741</v>
      </c>
    </row>
    <row r="15102" spans="1:8" ht="15" x14ac:dyDescent="0.2">
      <c r="A15102" s="733">
        <v>45068</v>
      </c>
      <c r="B15102" s="40" t="s">
        <v>8041</v>
      </c>
      <c r="C15102" s="550" t="s">
        <v>789</v>
      </c>
      <c r="D15102" s="892"/>
      <c r="E15102" s="582">
        <v>1320</v>
      </c>
      <c r="F15102" s="57"/>
      <c r="G15102" s="57">
        <f t="shared" si="242"/>
        <v>-1320</v>
      </c>
      <c r="H15102" s="704" t="s">
        <v>9741</v>
      </c>
    </row>
    <row r="15103" spans="1:8" ht="15" x14ac:dyDescent="0.2">
      <c r="A15103" s="733">
        <v>45068</v>
      </c>
      <c r="B15103" s="40" t="s">
        <v>16</v>
      </c>
      <c r="C15103" s="550" t="s">
        <v>789</v>
      </c>
      <c r="D15103" s="892"/>
      <c r="E15103" s="582">
        <v>500</v>
      </c>
      <c r="F15103" s="57"/>
      <c r="G15103" s="57">
        <f t="shared" si="242"/>
        <v>-500</v>
      </c>
      <c r="H15103" s="704" t="s">
        <v>9741</v>
      </c>
    </row>
    <row r="15104" spans="1:8" ht="15" x14ac:dyDescent="0.2">
      <c r="A15104" s="733">
        <v>45068</v>
      </c>
      <c r="B15104" s="40" t="s">
        <v>9767</v>
      </c>
      <c r="C15104" s="62" t="s">
        <v>391</v>
      </c>
      <c r="D15104" s="107" t="s">
        <v>9936</v>
      </c>
      <c r="E15104" s="57">
        <v>75000</v>
      </c>
      <c r="F15104" s="57"/>
      <c r="G15104" s="57">
        <f t="shared" si="242"/>
        <v>-75000</v>
      </c>
      <c r="H15104" s="704" t="s">
        <v>9741</v>
      </c>
    </row>
    <row r="15105" spans="1:8" ht="15" x14ac:dyDescent="0.2">
      <c r="A15105" s="733">
        <v>45068</v>
      </c>
      <c r="B15105" s="40" t="s">
        <v>9767</v>
      </c>
      <c r="C15105" s="62" t="s">
        <v>3144</v>
      </c>
      <c r="D15105" s="107" t="s">
        <v>9937</v>
      </c>
      <c r="E15105" s="57">
        <v>130000</v>
      </c>
      <c r="F15105" s="57"/>
      <c r="G15105" s="57">
        <f t="shared" si="242"/>
        <v>-130000</v>
      </c>
      <c r="H15105" s="704" t="s">
        <v>9741</v>
      </c>
    </row>
    <row r="15106" spans="1:8" ht="15" x14ac:dyDescent="0.2">
      <c r="A15106" s="733">
        <v>45068</v>
      </c>
      <c r="B15106" s="40" t="s">
        <v>9767</v>
      </c>
      <c r="C15106" s="62" t="s">
        <v>3144</v>
      </c>
      <c r="D15106" s="107" t="s">
        <v>10063</v>
      </c>
      <c r="E15106" s="57">
        <v>280000</v>
      </c>
      <c r="F15106" s="57"/>
      <c r="G15106" s="57">
        <f t="shared" si="242"/>
        <v>-280000</v>
      </c>
      <c r="H15106" s="704" t="s">
        <v>9741</v>
      </c>
    </row>
    <row r="15107" spans="1:8" ht="15" x14ac:dyDescent="0.2">
      <c r="A15107" s="733">
        <v>45068</v>
      </c>
      <c r="B15107" s="40" t="s">
        <v>9354</v>
      </c>
      <c r="C15107" s="62" t="s">
        <v>5740</v>
      </c>
      <c r="D15107" s="107" t="s">
        <v>369</v>
      </c>
      <c r="E15107" s="57">
        <v>500</v>
      </c>
      <c r="F15107" s="57"/>
      <c r="G15107" s="57">
        <f t="shared" si="242"/>
        <v>-500</v>
      </c>
      <c r="H15107" s="704" t="s">
        <v>9741</v>
      </c>
    </row>
    <row r="15108" spans="1:8" ht="15" x14ac:dyDescent="0.2">
      <c r="A15108" s="733">
        <v>45068</v>
      </c>
      <c r="B15108" s="40" t="s">
        <v>9767</v>
      </c>
      <c r="C15108" s="62" t="s">
        <v>3144</v>
      </c>
      <c r="D15108" s="107" t="s">
        <v>9938</v>
      </c>
      <c r="E15108" s="57">
        <v>17280</v>
      </c>
      <c r="F15108" s="57"/>
      <c r="G15108" s="57">
        <f t="shared" si="242"/>
        <v>-17280</v>
      </c>
      <c r="H15108" s="704" t="s">
        <v>9741</v>
      </c>
    </row>
    <row r="15109" spans="1:8" ht="15" x14ac:dyDescent="0.2">
      <c r="A15109" s="733">
        <v>45068</v>
      </c>
      <c r="B15109" s="40" t="s">
        <v>9767</v>
      </c>
      <c r="C15109" s="62" t="s">
        <v>3144</v>
      </c>
      <c r="D15109" s="107" t="s">
        <v>9939</v>
      </c>
      <c r="E15109" s="57">
        <v>20000</v>
      </c>
      <c r="F15109" s="57"/>
      <c r="G15109" s="57">
        <f t="shared" si="242"/>
        <v>-20000</v>
      </c>
      <c r="H15109" s="704" t="s">
        <v>9741</v>
      </c>
    </row>
    <row r="15110" spans="1:8" ht="15" x14ac:dyDescent="0.2">
      <c r="A15110" s="733">
        <v>45068</v>
      </c>
      <c r="B15110" s="40" t="s">
        <v>8557</v>
      </c>
      <c r="C15110" s="62" t="s">
        <v>3144</v>
      </c>
      <c r="D15110" s="107" t="s">
        <v>9940</v>
      </c>
      <c r="E15110" s="57">
        <v>2050</v>
      </c>
      <c r="F15110" s="57"/>
      <c r="G15110" s="57">
        <f t="shared" si="242"/>
        <v>-2050</v>
      </c>
      <c r="H15110" s="704" t="s">
        <v>9741</v>
      </c>
    </row>
    <row r="15111" spans="1:8" ht="15" x14ac:dyDescent="0.2">
      <c r="A15111" s="733">
        <v>45068</v>
      </c>
      <c r="B15111" s="40" t="s">
        <v>8557</v>
      </c>
      <c r="C15111" s="62" t="s">
        <v>4875</v>
      </c>
      <c r="D15111" s="107" t="s">
        <v>9941</v>
      </c>
      <c r="E15111" s="57">
        <v>14650</v>
      </c>
      <c r="F15111" s="57"/>
      <c r="G15111" s="57">
        <f t="shared" si="242"/>
        <v>-14650</v>
      </c>
      <c r="H15111" s="704" t="s">
        <v>9741</v>
      </c>
    </row>
    <row r="15112" spans="1:8" ht="15" customHeight="1" x14ac:dyDescent="0.2">
      <c r="A15112" s="733">
        <v>45068</v>
      </c>
      <c r="B15112" s="40" t="s">
        <v>2932</v>
      </c>
      <c r="C15112" s="62" t="s">
        <v>285</v>
      </c>
      <c r="D15112" s="107" t="s">
        <v>6385</v>
      </c>
      <c r="E15112" s="57">
        <v>1400</v>
      </c>
      <c r="F15112" s="57"/>
      <c r="G15112" s="57">
        <f t="shared" si="242"/>
        <v>-1400</v>
      </c>
      <c r="H15112" s="704" t="s">
        <v>9741</v>
      </c>
    </row>
    <row r="15113" spans="1:8" ht="15" customHeight="1" x14ac:dyDescent="0.2">
      <c r="A15113" s="733">
        <v>45068</v>
      </c>
      <c r="B15113" s="40" t="s">
        <v>9767</v>
      </c>
      <c r="C15113" s="62" t="s">
        <v>3144</v>
      </c>
      <c r="D15113" s="107" t="s">
        <v>5135</v>
      </c>
      <c r="E15113" s="57">
        <v>17000</v>
      </c>
      <c r="F15113" s="57"/>
      <c r="G15113" s="57">
        <f t="shared" si="242"/>
        <v>-17000</v>
      </c>
      <c r="H15113" s="704" t="s">
        <v>9741</v>
      </c>
    </row>
    <row r="15114" spans="1:8" ht="15" x14ac:dyDescent="0.2">
      <c r="A15114" s="733">
        <v>45068</v>
      </c>
      <c r="B15114" s="40" t="s">
        <v>9407</v>
      </c>
      <c r="C15114" s="62" t="s">
        <v>3144</v>
      </c>
      <c r="D15114" s="107" t="s">
        <v>5135</v>
      </c>
      <c r="E15114" s="57">
        <v>114172</v>
      </c>
      <c r="F15114" s="57"/>
      <c r="G15114" s="57">
        <f t="shared" si="242"/>
        <v>-114172</v>
      </c>
      <c r="H15114" s="704" t="s">
        <v>9741</v>
      </c>
    </row>
    <row r="15115" spans="1:8" ht="15" x14ac:dyDescent="0.2">
      <c r="A15115" s="733">
        <v>45068</v>
      </c>
      <c r="B15115" s="40" t="s">
        <v>9462</v>
      </c>
      <c r="C15115" s="62" t="s">
        <v>3144</v>
      </c>
      <c r="D15115" s="107" t="s">
        <v>5135</v>
      </c>
      <c r="E15115" s="57">
        <v>47719</v>
      </c>
      <c r="F15115" s="57"/>
      <c r="G15115" s="57">
        <f t="shared" si="242"/>
        <v>-47719</v>
      </c>
      <c r="H15115" s="704" t="s">
        <v>9741</v>
      </c>
    </row>
    <row r="15116" spans="1:8" ht="15" x14ac:dyDescent="0.2">
      <c r="A15116" s="733">
        <v>45068</v>
      </c>
      <c r="B15116" s="40" t="s">
        <v>9767</v>
      </c>
      <c r="C15116" s="62" t="s">
        <v>5740</v>
      </c>
      <c r="D15116" s="107" t="s">
        <v>9876</v>
      </c>
      <c r="E15116" s="57">
        <v>1700</v>
      </c>
      <c r="F15116" s="57"/>
      <c r="G15116" s="57">
        <f t="shared" si="242"/>
        <v>-1700</v>
      </c>
      <c r="H15116" s="704" t="s">
        <v>9741</v>
      </c>
    </row>
    <row r="15117" spans="1:8" ht="15" x14ac:dyDescent="0.2">
      <c r="A15117" s="733">
        <v>45068</v>
      </c>
      <c r="B15117" s="40" t="s">
        <v>9767</v>
      </c>
      <c r="C15117" s="62" t="s">
        <v>3144</v>
      </c>
      <c r="D15117" s="107" t="s">
        <v>9988</v>
      </c>
      <c r="E15117" s="57">
        <v>91170</v>
      </c>
      <c r="F15117" s="57"/>
      <c r="G15117" s="57">
        <f t="shared" si="242"/>
        <v>-91170</v>
      </c>
      <c r="H15117" s="704" t="s">
        <v>9741</v>
      </c>
    </row>
    <row r="15118" spans="1:8" ht="15" x14ac:dyDescent="0.2">
      <c r="A15118" s="733">
        <v>45068</v>
      </c>
      <c r="B15118" s="40" t="s">
        <v>9767</v>
      </c>
      <c r="C15118" s="62" t="s">
        <v>8085</v>
      </c>
      <c r="D15118" s="107" t="s">
        <v>9989</v>
      </c>
      <c r="E15118" s="57">
        <v>54400</v>
      </c>
      <c r="F15118" s="57"/>
      <c r="G15118" s="57">
        <f t="shared" si="242"/>
        <v>-54400</v>
      </c>
      <c r="H15118" s="704" t="s">
        <v>9741</v>
      </c>
    </row>
    <row r="15119" spans="1:8" ht="15" x14ac:dyDescent="0.2">
      <c r="A15119" s="733">
        <v>45068</v>
      </c>
      <c r="B15119" s="40" t="s">
        <v>16</v>
      </c>
      <c r="C15119" s="62" t="s">
        <v>391</v>
      </c>
      <c r="D15119" s="107" t="s">
        <v>9990</v>
      </c>
      <c r="E15119" s="57">
        <v>5000</v>
      </c>
      <c r="F15119" s="57"/>
      <c r="G15119" s="57">
        <f t="shared" si="242"/>
        <v>-5000</v>
      </c>
      <c r="H15119" s="704" t="s">
        <v>9741</v>
      </c>
    </row>
    <row r="15120" spans="1:8" ht="15" x14ac:dyDescent="0.2">
      <c r="A15120" s="733">
        <v>45068</v>
      </c>
      <c r="B15120" s="40" t="s">
        <v>16</v>
      </c>
      <c r="C15120" s="62" t="s">
        <v>103</v>
      </c>
      <c r="D15120" s="107" t="s">
        <v>9423</v>
      </c>
      <c r="E15120" s="57">
        <v>3000</v>
      </c>
      <c r="F15120" s="57"/>
      <c r="G15120" s="57">
        <f t="shared" si="242"/>
        <v>-3000</v>
      </c>
      <c r="H15120" s="704" t="s">
        <v>9741</v>
      </c>
    </row>
    <row r="15121" spans="1:8" ht="15" x14ac:dyDescent="0.2">
      <c r="A15121" s="733">
        <v>45068</v>
      </c>
      <c r="B15121" s="40" t="s">
        <v>9659</v>
      </c>
      <c r="C15121" s="62" t="s">
        <v>285</v>
      </c>
      <c r="D15121" s="107" t="s">
        <v>9626</v>
      </c>
      <c r="E15121" s="57">
        <v>500</v>
      </c>
      <c r="F15121" s="57"/>
      <c r="G15121" s="57">
        <f t="shared" si="242"/>
        <v>-500</v>
      </c>
      <c r="H15121" s="704" t="s">
        <v>9741</v>
      </c>
    </row>
    <row r="15122" spans="1:8" ht="15" x14ac:dyDescent="0.2">
      <c r="A15122" s="733">
        <v>45068</v>
      </c>
      <c r="B15122" s="40" t="s">
        <v>9659</v>
      </c>
      <c r="C15122" s="62" t="s">
        <v>285</v>
      </c>
      <c r="D15122" s="107" t="s">
        <v>8446</v>
      </c>
      <c r="E15122" s="57">
        <v>1000</v>
      </c>
      <c r="F15122" s="57"/>
      <c r="G15122" s="57">
        <f t="shared" si="242"/>
        <v>-1000</v>
      </c>
      <c r="H15122" s="704" t="s">
        <v>9741</v>
      </c>
    </row>
    <row r="15123" spans="1:8" ht="15" x14ac:dyDescent="0.2">
      <c r="A15123" s="733">
        <v>45068</v>
      </c>
      <c r="B15123" s="40" t="s">
        <v>16</v>
      </c>
      <c r="C15123" s="62" t="s">
        <v>5340</v>
      </c>
      <c r="D15123" s="107" t="s">
        <v>9991</v>
      </c>
      <c r="E15123" s="57">
        <v>7000</v>
      </c>
      <c r="F15123" s="57"/>
      <c r="G15123" s="57">
        <f t="shared" si="242"/>
        <v>-7000</v>
      </c>
      <c r="H15123" s="704" t="s">
        <v>9741</v>
      </c>
    </row>
    <row r="15124" spans="1:8" ht="15" x14ac:dyDescent="0.2">
      <c r="A15124" s="733">
        <v>45069</v>
      </c>
      <c r="B15124" s="40" t="s">
        <v>9767</v>
      </c>
      <c r="C15124" s="62" t="s">
        <v>3144</v>
      </c>
      <c r="D15124" s="107" t="s">
        <v>9994</v>
      </c>
      <c r="E15124" s="57">
        <v>25000</v>
      </c>
      <c r="F15124" s="57"/>
      <c r="G15124" s="57">
        <f t="shared" si="242"/>
        <v>-25000</v>
      </c>
      <c r="H15124" s="704" t="s">
        <v>9741</v>
      </c>
    </row>
    <row r="15125" spans="1:8" ht="15" x14ac:dyDescent="0.2">
      <c r="A15125" s="733">
        <v>45069</v>
      </c>
      <c r="B15125" s="40" t="s">
        <v>9767</v>
      </c>
      <c r="C15125" s="62" t="s">
        <v>3291</v>
      </c>
      <c r="D15125" s="107" t="s">
        <v>9992</v>
      </c>
      <c r="E15125" s="57">
        <v>25000</v>
      </c>
      <c r="F15125" s="57"/>
      <c r="G15125" s="57">
        <f t="shared" si="242"/>
        <v>-25000</v>
      </c>
      <c r="H15125" s="704" t="s">
        <v>9741</v>
      </c>
    </row>
    <row r="15126" spans="1:8" ht="15" x14ac:dyDescent="0.2">
      <c r="A15126" s="733">
        <v>45069</v>
      </c>
      <c r="B15126" s="40" t="s">
        <v>9407</v>
      </c>
      <c r="C15126" s="62" t="s">
        <v>10066</v>
      </c>
      <c r="D15126" s="107" t="s">
        <v>10067</v>
      </c>
      <c r="E15126" s="57">
        <v>100000</v>
      </c>
      <c r="F15126" s="57"/>
      <c r="G15126" s="57">
        <f t="shared" si="242"/>
        <v>-100000</v>
      </c>
      <c r="H15126" s="704" t="s">
        <v>9741</v>
      </c>
    </row>
    <row r="15127" spans="1:8" ht="15" x14ac:dyDescent="0.2">
      <c r="A15127" s="733">
        <v>45069</v>
      </c>
      <c r="B15127" s="40" t="s">
        <v>8874</v>
      </c>
      <c r="C15127" s="62" t="s">
        <v>430</v>
      </c>
      <c r="D15127" s="107" t="s">
        <v>10068</v>
      </c>
      <c r="E15127" s="57">
        <v>5000</v>
      </c>
      <c r="F15127" s="57"/>
      <c r="G15127" s="57">
        <f t="shared" si="242"/>
        <v>-5000</v>
      </c>
      <c r="H15127" s="704" t="s">
        <v>9741</v>
      </c>
    </row>
    <row r="15128" spans="1:8" ht="15" x14ac:dyDescent="0.2">
      <c r="A15128" s="733">
        <v>45069</v>
      </c>
      <c r="B15128" s="40" t="s">
        <v>7919</v>
      </c>
      <c r="C15128" s="62" t="s">
        <v>10065</v>
      </c>
      <c r="D15128" s="107" t="s">
        <v>10069</v>
      </c>
      <c r="E15128" s="57">
        <v>975000</v>
      </c>
      <c r="F15128" s="57"/>
      <c r="G15128" s="57">
        <f t="shared" si="242"/>
        <v>-975000</v>
      </c>
      <c r="H15128" s="704" t="s">
        <v>9741</v>
      </c>
    </row>
    <row r="15129" spans="1:8" ht="15" x14ac:dyDescent="0.2">
      <c r="A15129" s="733">
        <v>45069</v>
      </c>
      <c r="B15129" s="40" t="s">
        <v>9354</v>
      </c>
      <c r="C15129" s="62" t="s">
        <v>5740</v>
      </c>
      <c r="D15129" s="107" t="s">
        <v>369</v>
      </c>
      <c r="E15129" s="57">
        <v>500</v>
      </c>
      <c r="F15129" s="57"/>
      <c r="G15129" s="57">
        <f t="shared" si="242"/>
        <v>-500</v>
      </c>
      <c r="H15129" s="704" t="s">
        <v>9741</v>
      </c>
    </row>
    <row r="15130" spans="1:8" ht="15" x14ac:dyDescent="0.2">
      <c r="A15130" s="733">
        <v>45069</v>
      </c>
      <c r="B15130" s="40" t="s">
        <v>9354</v>
      </c>
      <c r="C15130" s="62" t="s">
        <v>5740</v>
      </c>
      <c r="D15130" s="107" t="s">
        <v>9993</v>
      </c>
      <c r="E15130" s="57">
        <v>800</v>
      </c>
      <c r="F15130" s="57"/>
      <c r="G15130" s="57">
        <f t="shared" si="242"/>
        <v>-800</v>
      </c>
      <c r="H15130" s="704" t="s">
        <v>9741</v>
      </c>
    </row>
    <row r="15131" spans="1:8" ht="15" x14ac:dyDescent="0.2">
      <c r="A15131" s="733">
        <v>45070</v>
      </c>
      <c r="B15131" s="40" t="s">
        <v>8041</v>
      </c>
      <c r="C15131" s="62" t="s">
        <v>3445</v>
      </c>
      <c r="D15131" s="107" t="s">
        <v>9995</v>
      </c>
      <c r="E15131" s="57">
        <v>30000</v>
      </c>
      <c r="F15131" s="57"/>
      <c r="G15131" s="57">
        <f t="shared" si="242"/>
        <v>-30000</v>
      </c>
      <c r="H15131" s="704" t="s">
        <v>9741</v>
      </c>
    </row>
    <row r="15132" spans="1:8" ht="15" x14ac:dyDescent="0.2">
      <c r="A15132" s="733">
        <v>45070</v>
      </c>
      <c r="B15132" s="40" t="s">
        <v>9767</v>
      </c>
      <c r="C15132" s="62" t="s">
        <v>8069</v>
      </c>
      <c r="D15132" s="107" t="s">
        <v>10000</v>
      </c>
      <c r="E15132" s="57">
        <v>50000</v>
      </c>
      <c r="F15132" s="57"/>
      <c r="G15132" s="57">
        <f t="shared" si="242"/>
        <v>-50000</v>
      </c>
      <c r="H15132" s="704" t="s">
        <v>9741</v>
      </c>
    </row>
    <row r="15133" spans="1:8" ht="15" x14ac:dyDescent="0.2">
      <c r="A15133" s="733">
        <v>45070</v>
      </c>
      <c r="B15133" s="40" t="s">
        <v>9767</v>
      </c>
      <c r="C15133" s="62" t="s">
        <v>391</v>
      </c>
      <c r="D15133" s="107" t="s">
        <v>9021</v>
      </c>
      <c r="E15133" s="57">
        <v>1000</v>
      </c>
      <c r="F15133" s="57"/>
      <c r="G15133" s="57">
        <f t="shared" si="242"/>
        <v>-1000</v>
      </c>
      <c r="H15133" s="704" t="s">
        <v>9741</v>
      </c>
    </row>
    <row r="15134" spans="1:8" ht="15" x14ac:dyDescent="0.2">
      <c r="A15134" s="733">
        <v>45070</v>
      </c>
      <c r="B15134" s="40" t="s">
        <v>25</v>
      </c>
      <c r="C15134" s="62" t="s">
        <v>8148</v>
      </c>
      <c r="D15134" s="107" t="s">
        <v>9997</v>
      </c>
      <c r="E15134" s="57">
        <v>67602</v>
      </c>
      <c r="F15134" s="57"/>
      <c r="G15134" s="57">
        <f t="shared" si="242"/>
        <v>-67602</v>
      </c>
      <c r="H15134" s="704" t="s">
        <v>9741</v>
      </c>
    </row>
    <row r="15135" spans="1:8" ht="15" x14ac:dyDescent="0.2">
      <c r="A15135" s="733">
        <v>45070</v>
      </c>
      <c r="B15135" s="40" t="s">
        <v>16</v>
      </c>
      <c r="C15135" s="62" t="s">
        <v>8148</v>
      </c>
      <c r="D15135" s="107" t="s">
        <v>9997</v>
      </c>
      <c r="E15135" s="57">
        <v>18655</v>
      </c>
      <c r="F15135" s="57"/>
      <c r="G15135" s="57">
        <f t="shared" si="242"/>
        <v>-18655</v>
      </c>
      <c r="H15135" s="704" t="s">
        <v>9741</v>
      </c>
    </row>
    <row r="15136" spans="1:8" ht="15" x14ac:dyDescent="0.2">
      <c r="A15136" s="733">
        <v>45070</v>
      </c>
      <c r="B15136" s="40" t="s">
        <v>16</v>
      </c>
      <c r="C15136" s="62" t="s">
        <v>391</v>
      </c>
      <c r="D15136" s="107" t="s">
        <v>9996</v>
      </c>
      <c r="E15136" s="57">
        <v>3000</v>
      </c>
      <c r="F15136" s="57"/>
      <c r="G15136" s="57">
        <f t="shared" si="242"/>
        <v>-3000</v>
      </c>
      <c r="H15136" s="704" t="s">
        <v>9741</v>
      </c>
    </row>
    <row r="15137" spans="1:8" ht="15" x14ac:dyDescent="0.2">
      <c r="A15137" s="733">
        <v>45070</v>
      </c>
      <c r="B15137" s="40" t="s">
        <v>8874</v>
      </c>
      <c r="C15137" s="62" t="s">
        <v>3144</v>
      </c>
      <c r="D15137" s="107" t="s">
        <v>4308</v>
      </c>
      <c r="E15137" s="57">
        <v>4250</v>
      </c>
      <c r="F15137" s="57"/>
      <c r="G15137" s="57">
        <f t="shared" si="242"/>
        <v>-4250</v>
      </c>
      <c r="H15137" s="704" t="s">
        <v>9741</v>
      </c>
    </row>
    <row r="15138" spans="1:8" ht="15" x14ac:dyDescent="0.2">
      <c r="A15138" s="733">
        <v>45070</v>
      </c>
      <c r="B15138" s="40" t="s">
        <v>37</v>
      </c>
      <c r="C15138" s="62" t="s">
        <v>2514</v>
      </c>
      <c r="D15138" s="107" t="s">
        <v>10001</v>
      </c>
      <c r="E15138" s="57">
        <v>20000</v>
      </c>
      <c r="F15138" s="57"/>
      <c r="G15138" s="57">
        <f t="shared" si="242"/>
        <v>-20000</v>
      </c>
      <c r="H15138" s="704" t="s">
        <v>9741</v>
      </c>
    </row>
    <row r="15139" spans="1:8" ht="15" customHeight="1" x14ac:dyDescent="0.2">
      <c r="A15139" s="733">
        <v>45070</v>
      </c>
      <c r="B15139" s="40" t="s">
        <v>9354</v>
      </c>
      <c r="C15139" s="62" t="s">
        <v>391</v>
      </c>
      <c r="D15139" s="107" t="s">
        <v>10002</v>
      </c>
      <c r="E15139" s="57">
        <v>3700</v>
      </c>
      <c r="F15139" s="57"/>
      <c r="G15139" s="57">
        <f t="shared" si="242"/>
        <v>-3700</v>
      </c>
      <c r="H15139" s="704" t="s">
        <v>9741</v>
      </c>
    </row>
    <row r="15140" spans="1:8" ht="15" customHeight="1" x14ac:dyDescent="0.2">
      <c r="A15140" s="733">
        <v>45070</v>
      </c>
      <c r="B15140" s="40" t="s">
        <v>16</v>
      </c>
      <c r="C15140" s="62" t="s">
        <v>391</v>
      </c>
      <c r="D15140" s="107" t="s">
        <v>9423</v>
      </c>
      <c r="E15140" s="57">
        <v>3500</v>
      </c>
      <c r="F15140" s="57"/>
      <c r="G15140" s="57">
        <f t="shared" si="242"/>
        <v>-3500</v>
      </c>
      <c r="H15140" s="704" t="s">
        <v>9741</v>
      </c>
    </row>
    <row r="15141" spans="1:8" ht="15" customHeight="1" x14ac:dyDescent="0.2">
      <c r="A15141" s="733">
        <v>45070</v>
      </c>
      <c r="B15141" s="40" t="s">
        <v>9354</v>
      </c>
      <c r="C15141" s="62" t="s">
        <v>5740</v>
      </c>
      <c r="D15141" s="107" t="s">
        <v>9993</v>
      </c>
      <c r="E15141" s="57">
        <v>600</v>
      </c>
      <c r="F15141" s="57"/>
      <c r="G15141" s="57">
        <f t="shared" si="242"/>
        <v>-600</v>
      </c>
      <c r="H15141" s="704" t="s">
        <v>9741</v>
      </c>
    </row>
    <row r="15142" spans="1:8" ht="15" x14ac:dyDescent="0.2">
      <c r="A15142" s="733">
        <v>45070</v>
      </c>
      <c r="B15142" s="40" t="s">
        <v>9354</v>
      </c>
      <c r="C15142" s="62" t="s">
        <v>5740</v>
      </c>
      <c r="D15142" s="107" t="s">
        <v>9998</v>
      </c>
      <c r="E15142" s="57">
        <v>360</v>
      </c>
      <c r="F15142" s="57"/>
      <c r="G15142" s="57">
        <f t="shared" si="242"/>
        <v>-360</v>
      </c>
      <c r="H15142" s="704" t="s">
        <v>9741</v>
      </c>
    </row>
    <row r="15143" spans="1:8" ht="15" x14ac:dyDescent="0.2">
      <c r="A15143" s="733">
        <v>45070</v>
      </c>
      <c r="B15143" s="40" t="s">
        <v>9767</v>
      </c>
      <c r="C15143" s="62" t="s">
        <v>5740</v>
      </c>
      <c r="D15143" s="107" t="s">
        <v>9999</v>
      </c>
      <c r="E15143" s="57">
        <v>1500</v>
      </c>
      <c r="F15143" s="57"/>
      <c r="G15143" s="57">
        <f t="shared" si="242"/>
        <v>-1500</v>
      </c>
      <c r="H15143" s="704" t="s">
        <v>9741</v>
      </c>
    </row>
    <row r="15144" spans="1:8" ht="15" x14ac:dyDescent="0.2">
      <c r="A15144" s="733">
        <v>45070</v>
      </c>
      <c r="B15144" s="40" t="s">
        <v>9354</v>
      </c>
      <c r="C15144" s="62" t="s">
        <v>3144</v>
      </c>
      <c r="D15144" s="107" t="s">
        <v>9998</v>
      </c>
      <c r="E15144" s="57">
        <v>360</v>
      </c>
      <c r="F15144" s="57"/>
      <c r="G15144" s="57">
        <f t="shared" si="242"/>
        <v>-360</v>
      </c>
      <c r="H15144" s="704" t="s">
        <v>9741</v>
      </c>
    </row>
    <row r="15145" spans="1:8" ht="15" x14ac:dyDescent="0.2">
      <c r="A15145" s="733">
        <v>45070</v>
      </c>
      <c r="B15145" s="40" t="s">
        <v>9462</v>
      </c>
      <c r="C15145" s="62" t="s">
        <v>3144</v>
      </c>
      <c r="D15145" s="107" t="s">
        <v>10003</v>
      </c>
      <c r="E15145" s="57">
        <v>15600</v>
      </c>
      <c r="F15145" s="57"/>
      <c r="G15145" s="57">
        <f t="shared" si="242"/>
        <v>-15600</v>
      </c>
      <c r="H15145" s="704" t="s">
        <v>9741</v>
      </c>
    </row>
    <row r="15146" spans="1:8" ht="15" x14ac:dyDescent="0.2">
      <c r="A15146" s="733">
        <v>45070</v>
      </c>
      <c r="B15146" s="40" t="s">
        <v>9767</v>
      </c>
      <c r="C15146" s="62" t="s">
        <v>3144</v>
      </c>
      <c r="D15146" s="107" t="s">
        <v>10004</v>
      </c>
      <c r="E15146" s="57">
        <v>23200</v>
      </c>
      <c r="F15146" s="57"/>
      <c r="G15146" s="57">
        <f t="shared" si="242"/>
        <v>-23200</v>
      </c>
      <c r="H15146" s="704" t="s">
        <v>9741</v>
      </c>
    </row>
    <row r="15147" spans="1:8" ht="15" x14ac:dyDescent="0.2">
      <c r="A15147" s="733">
        <v>45071</v>
      </c>
      <c r="B15147" s="40" t="s">
        <v>9354</v>
      </c>
      <c r="C15147" s="62" t="s">
        <v>3144</v>
      </c>
      <c r="D15147" s="107" t="s">
        <v>10005</v>
      </c>
      <c r="E15147" s="57">
        <v>300</v>
      </c>
      <c r="F15147" s="57"/>
      <c r="G15147" s="57">
        <f t="shared" si="242"/>
        <v>-300</v>
      </c>
      <c r="H15147" s="704" t="s">
        <v>9741</v>
      </c>
    </row>
    <row r="15148" spans="1:8" ht="15" x14ac:dyDescent="0.2">
      <c r="A15148" s="733">
        <v>45071</v>
      </c>
      <c r="B15148" s="40" t="s">
        <v>9659</v>
      </c>
      <c r="C15148" s="62" t="s">
        <v>3144</v>
      </c>
      <c r="D15148" s="107" t="s">
        <v>10006</v>
      </c>
      <c r="E15148" s="57">
        <v>16000</v>
      </c>
      <c r="F15148" s="57"/>
      <c r="G15148" s="57">
        <f t="shared" si="242"/>
        <v>-16000</v>
      </c>
      <c r="H15148" s="704" t="s">
        <v>9741</v>
      </c>
    </row>
    <row r="15149" spans="1:8" ht="15" x14ac:dyDescent="0.2">
      <c r="A15149" s="733">
        <v>45071</v>
      </c>
      <c r="B15149" s="40" t="s">
        <v>10142</v>
      </c>
      <c r="C15149" s="62" t="s">
        <v>5740</v>
      </c>
      <c r="D15149" s="107" t="s">
        <v>369</v>
      </c>
      <c r="E15149" s="57">
        <v>1800</v>
      </c>
      <c r="F15149" s="57"/>
      <c r="G15149" s="57">
        <f t="shared" si="242"/>
        <v>-1800</v>
      </c>
      <c r="H15149" s="704" t="s">
        <v>9741</v>
      </c>
    </row>
    <row r="15150" spans="1:8" ht="15" x14ac:dyDescent="0.2">
      <c r="A15150" s="733">
        <v>45071</v>
      </c>
      <c r="B15150" s="40" t="s">
        <v>9767</v>
      </c>
      <c r="C15150" s="62" t="s">
        <v>5740</v>
      </c>
      <c r="D15150" s="107" t="s">
        <v>369</v>
      </c>
      <c r="E15150" s="57">
        <v>400</v>
      </c>
      <c r="F15150" s="57"/>
      <c r="G15150" s="57">
        <f t="shared" si="242"/>
        <v>-400</v>
      </c>
      <c r="H15150" s="704" t="s">
        <v>9741</v>
      </c>
    </row>
    <row r="15151" spans="1:8" ht="15" x14ac:dyDescent="0.2">
      <c r="A15151" s="733">
        <v>45071</v>
      </c>
      <c r="B15151" s="40" t="s">
        <v>9659</v>
      </c>
      <c r="C15151" s="62" t="s">
        <v>3144</v>
      </c>
      <c r="D15151" s="107" t="s">
        <v>10007</v>
      </c>
      <c r="E15151" s="57">
        <v>15000</v>
      </c>
      <c r="F15151" s="57"/>
      <c r="G15151" s="57">
        <f t="shared" si="242"/>
        <v>-15000</v>
      </c>
      <c r="H15151" s="704" t="s">
        <v>9741</v>
      </c>
    </row>
    <row r="15152" spans="1:8" ht="15" x14ac:dyDescent="0.2">
      <c r="A15152" s="733">
        <v>45071</v>
      </c>
      <c r="B15152" s="40" t="s">
        <v>9659</v>
      </c>
      <c r="C15152" s="62" t="s">
        <v>9786</v>
      </c>
      <c r="D15152" s="107" t="s">
        <v>10009</v>
      </c>
      <c r="E15152" s="57">
        <v>46500</v>
      </c>
      <c r="F15152" s="57"/>
      <c r="G15152" s="57">
        <f t="shared" si="242"/>
        <v>-46500</v>
      </c>
      <c r="H15152" s="704" t="s">
        <v>9741</v>
      </c>
    </row>
    <row r="15153" spans="1:8" ht="15" x14ac:dyDescent="0.2">
      <c r="A15153" s="733">
        <v>45071</v>
      </c>
      <c r="B15153" s="40" t="s">
        <v>9354</v>
      </c>
      <c r="C15153" s="62" t="s">
        <v>9786</v>
      </c>
      <c r="D15153" s="107" t="s">
        <v>10010</v>
      </c>
      <c r="E15153" s="57">
        <v>11000</v>
      </c>
      <c r="F15153" s="57"/>
      <c r="G15153" s="57">
        <f t="shared" si="242"/>
        <v>-11000</v>
      </c>
      <c r="H15153" s="704" t="s">
        <v>9741</v>
      </c>
    </row>
    <row r="15154" spans="1:8" ht="15" x14ac:dyDescent="0.2">
      <c r="A15154" s="733">
        <v>45071</v>
      </c>
      <c r="B15154" s="40" t="s">
        <v>9767</v>
      </c>
      <c r="C15154" s="62" t="s">
        <v>9786</v>
      </c>
      <c r="D15154" s="107" t="s">
        <v>10011</v>
      </c>
      <c r="E15154" s="57">
        <v>93000</v>
      </c>
      <c r="F15154" s="57"/>
      <c r="G15154" s="57">
        <f t="shared" si="242"/>
        <v>-93000</v>
      </c>
      <c r="H15154" s="704" t="s">
        <v>9741</v>
      </c>
    </row>
    <row r="15155" spans="1:8" ht="15" x14ac:dyDescent="0.2">
      <c r="A15155" s="733">
        <v>45071</v>
      </c>
      <c r="B15155" s="40" t="s">
        <v>9659</v>
      </c>
      <c r="C15155" s="62" t="s">
        <v>9786</v>
      </c>
      <c r="D15155" s="107" t="s">
        <v>10008</v>
      </c>
      <c r="E15155" s="57">
        <v>255750</v>
      </c>
      <c r="F15155" s="57"/>
      <c r="G15155" s="57">
        <f t="shared" si="242"/>
        <v>-255750</v>
      </c>
      <c r="H15155" s="704" t="s">
        <v>9741</v>
      </c>
    </row>
    <row r="15156" spans="1:8" ht="15" customHeight="1" x14ac:dyDescent="0.2">
      <c r="A15156" s="733">
        <v>45072</v>
      </c>
      <c r="B15156" s="40" t="s">
        <v>9659</v>
      </c>
      <c r="C15156" s="62" t="s">
        <v>10013</v>
      </c>
      <c r="D15156" s="107" t="s">
        <v>10014</v>
      </c>
      <c r="E15156" s="57">
        <v>950</v>
      </c>
      <c r="F15156" s="57"/>
      <c r="G15156" s="57">
        <f t="shared" si="242"/>
        <v>-950</v>
      </c>
      <c r="H15156" s="704" t="s">
        <v>9741</v>
      </c>
    </row>
    <row r="15157" spans="1:8" ht="15" x14ac:dyDescent="0.2">
      <c r="A15157" s="733">
        <v>45072</v>
      </c>
      <c r="B15157" s="40" t="s">
        <v>9354</v>
      </c>
      <c r="C15157" s="62" t="s">
        <v>285</v>
      </c>
      <c r="D15157" s="107" t="s">
        <v>2430</v>
      </c>
      <c r="E15157" s="57">
        <v>1000</v>
      </c>
      <c r="F15157" s="57"/>
      <c r="G15157" s="57">
        <f t="shared" si="242"/>
        <v>-1000</v>
      </c>
      <c r="H15157" s="704" t="s">
        <v>9741</v>
      </c>
    </row>
    <row r="15158" spans="1:8" ht="15" x14ac:dyDescent="0.2">
      <c r="A15158" s="733">
        <v>45072</v>
      </c>
      <c r="B15158" s="40" t="s">
        <v>9659</v>
      </c>
      <c r="C15158" s="62" t="s">
        <v>5740</v>
      </c>
      <c r="D15158" s="107" t="s">
        <v>369</v>
      </c>
      <c r="E15158" s="57">
        <v>1500</v>
      </c>
      <c r="F15158" s="57"/>
      <c r="G15158" s="57">
        <f t="shared" si="242"/>
        <v>-1500</v>
      </c>
      <c r="H15158" s="704" t="s">
        <v>9741</v>
      </c>
    </row>
    <row r="15159" spans="1:8" ht="15" x14ac:dyDescent="0.2">
      <c r="A15159" s="733">
        <v>45072</v>
      </c>
      <c r="B15159" s="40" t="s">
        <v>9659</v>
      </c>
      <c r="C15159" s="62" t="s">
        <v>3144</v>
      </c>
      <c r="D15159" s="107" t="s">
        <v>10015</v>
      </c>
      <c r="E15159" s="57">
        <v>3600</v>
      </c>
      <c r="F15159" s="57"/>
      <c r="G15159" s="57">
        <f t="shared" si="242"/>
        <v>-3600</v>
      </c>
      <c r="H15159" s="704" t="s">
        <v>9741</v>
      </c>
    </row>
    <row r="15160" spans="1:8" ht="15" x14ac:dyDescent="0.2">
      <c r="A15160" s="733">
        <v>45072</v>
      </c>
      <c r="B15160" s="40" t="s">
        <v>2932</v>
      </c>
      <c r="C15160" s="62" t="s">
        <v>3144</v>
      </c>
      <c r="D15160" s="107" t="s">
        <v>6485</v>
      </c>
      <c r="E15160" s="57">
        <v>5750</v>
      </c>
      <c r="F15160" s="57"/>
      <c r="G15160" s="57">
        <f t="shared" si="242"/>
        <v>-5750</v>
      </c>
      <c r="H15160" s="704" t="s">
        <v>9741</v>
      </c>
    </row>
    <row r="15161" spans="1:8" ht="15" customHeight="1" x14ac:dyDescent="0.2">
      <c r="A15161" s="733">
        <v>45072</v>
      </c>
      <c r="B15161" s="40" t="s">
        <v>2932</v>
      </c>
      <c r="C15161" s="62" t="s">
        <v>3144</v>
      </c>
      <c r="D15161" s="107" t="s">
        <v>10016</v>
      </c>
      <c r="E15161" s="57">
        <v>2650</v>
      </c>
      <c r="F15161" s="57"/>
      <c r="G15161" s="57">
        <f t="shared" si="242"/>
        <v>-2650</v>
      </c>
      <c r="H15161" s="704" t="s">
        <v>9741</v>
      </c>
    </row>
    <row r="15162" spans="1:8" ht="15" customHeight="1" x14ac:dyDescent="0.2">
      <c r="A15162" s="733">
        <v>45072</v>
      </c>
      <c r="B15162" s="40" t="s">
        <v>9767</v>
      </c>
      <c r="C15162" s="62" t="s">
        <v>5740</v>
      </c>
      <c r="D15162" s="107" t="s">
        <v>369</v>
      </c>
      <c r="E15162" s="57">
        <v>600</v>
      </c>
      <c r="F15162" s="57"/>
      <c r="G15162" s="57">
        <f t="shared" si="242"/>
        <v>-600</v>
      </c>
      <c r="H15162" s="704" t="s">
        <v>9741</v>
      </c>
    </row>
    <row r="15163" spans="1:8" ht="15" customHeight="1" x14ac:dyDescent="0.2">
      <c r="A15163" s="733">
        <v>45072</v>
      </c>
      <c r="B15163" s="40" t="s">
        <v>8874</v>
      </c>
      <c r="C15163" s="62" t="s">
        <v>5740</v>
      </c>
      <c r="D15163" s="107" t="s">
        <v>369</v>
      </c>
      <c r="E15163" s="57">
        <v>600</v>
      </c>
      <c r="F15163" s="57"/>
      <c r="G15163" s="57">
        <f t="shared" ref="G15163:G15226" si="243">F15163-E15163</f>
        <v>-600</v>
      </c>
      <c r="H15163" s="704" t="s">
        <v>9741</v>
      </c>
    </row>
    <row r="15164" spans="1:8" ht="15" customHeight="1" x14ac:dyDescent="0.2">
      <c r="A15164" s="733">
        <v>45072</v>
      </c>
      <c r="B15164" s="40" t="s">
        <v>9354</v>
      </c>
      <c r="C15164" s="62" t="s">
        <v>285</v>
      </c>
      <c r="D15164" s="107" t="s">
        <v>10017</v>
      </c>
      <c r="E15164" s="57">
        <v>200</v>
      </c>
      <c r="F15164" s="57"/>
      <c r="G15164" s="57">
        <f t="shared" si="243"/>
        <v>-200</v>
      </c>
      <c r="H15164" s="704" t="s">
        <v>9741</v>
      </c>
    </row>
    <row r="15165" spans="1:8" ht="15" customHeight="1" x14ac:dyDescent="0.2">
      <c r="A15165" s="733">
        <v>45072</v>
      </c>
      <c r="B15165" s="40" t="s">
        <v>9354</v>
      </c>
      <c r="C15165" s="62" t="s">
        <v>3144</v>
      </c>
      <c r="D15165" s="107" t="s">
        <v>10018</v>
      </c>
      <c r="E15165" s="57">
        <v>250</v>
      </c>
      <c r="F15165" s="57"/>
      <c r="G15165" s="57">
        <f t="shared" si="243"/>
        <v>-250</v>
      </c>
      <c r="H15165" s="704" t="s">
        <v>9741</v>
      </c>
    </row>
    <row r="15166" spans="1:8" ht="15" x14ac:dyDescent="0.2">
      <c r="A15166" s="733">
        <v>45072</v>
      </c>
      <c r="B15166" s="40" t="s">
        <v>10021</v>
      </c>
      <c r="C15166" s="62" t="s">
        <v>3144</v>
      </c>
      <c r="D15166" s="107" t="s">
        <v>10019</v>
      </c>
      <c r="E15166" s="57">
        <v>156200</v>
      </c>
      <c r="F15166" s="57"/>
      <c r="G15166" s="57">
        <f t="shared" si="243"/>
        <v>-156200</v>
      </c>
      <c r="H15166" s="704" t="s">
        <v>9741</v>
      </c>
    </row>
    <row r="15167" spans="1:8" ht="15" customHeight="1" x14ac:dyDescent="0.2">
      <c r="A15167" s="733">
        <v>45072</v>
      </c>
      <c r="B15167" s="40" t="s">
        <v>9659</v>
      </c>
      <c r="C15167" s="62" t="s">
        <v>5740</v>
      </c>
      <c r="D15167" s="107" t="s">
        <v>10020</v>
      </c>
      <c r="E15167" s="57">
        <v>800</v>
      </c>
      <c r="F15167" s="57"/>
      <c r="G15167" s="57">
        <f t="shared" si="243"/>
        <v>-800</v>
      </c>
      <c r="H15167" s="704" t="s">
        <v>9741</v>
      </c>
    </row>
    <row r="15168" spans="1:8" ht="15" customHeight="1" x14ac:dyDescent="0.2">
      <c r="A15168" s="733">
        <v>45072</v>
      </c>
      <c r="B15168" s="40" t="s">
        <v>9659</v>
      </c>
      <c r="C15168" s="62" t="s">
        <v>6965</v>
      </c>
      <c r="D15168" s="107" t="s">
        <v>2710</v>
      </c>
      <c r="E15168" s="57">
        <v>9000</v>
      </c>
      <c r="F15168" s="57"/>
      <c r="G15168" s="57">
        <f t="shared" si="243"/>
        <v>-9000</v>
      </c>
      <c r="H15168" s="704" t="s">
        <v>9741</v>
      </c>
    </row>
    <row r="15169" spans="1:8" ht="15" customHeight="1" x14ac:dyDescent="0.2">
      <c r="A15169" s="733">
        <v>45072</v>
      </c>
      <c r="B15169" s="40" t="s">
        <v>9659</v>
      </c>
      <c r="C15169" s="62" t="s">
        <v>5409</v>
      </c>
      <c r="D15169" s="107" t="s">
        <v>10064</v>
      </c>
      <c r="E15169" s="57">
        <v>8000</v>
      </c>
      <c r="F15169" s="57"/>
      <c r="G15169" s="57">
        <f t="shared" si="243"/>
        <v>-8000</v>
      </c>
      <c r="H15169" s="704" t="s">
        <v>9741</v>
      </c>
    </row>
    <row r="15170" spans="1:8" ht="15" customHeight="1" x14ac:dyDescent="0.2">
      <c r="A15170" s="733">
        <v>45075</v>
      </c>
      <c r="B15170" s="40" t="s">
        <v>10142</v>
      </c>
      <c r="C15170" s="62" t="s">
        <v>5740</v>
      </c>
      <c r="D15170" s="107" t="s">
        <v>369</v>
      </c>
      <c r="E15170" s="57">
        <v>1000</v>
      </c>
      <c r="F15170" s="57"/>
      <c r="G15170" s="57">
        <f t="shared" si="243"/>
        <v>-1000</v>
      </c>
      <c r="H15170" s="704" t="s">
        <v>9741</v>
      </c>
    </row>
    <row r="15171" spans="1:8" ht="15" customHeight="1" x14ac:dyDescent="0.2">
      <c r="A15171" s="733">
        <v>45075</v>
      </c>
      <c r="B15171" s="40" t="s">
        <v>9659</v>
      </c>
      <c r="C15171" s="62" t="s">
        <v>3291</v>
      </c>
      <c r="D15171" s="107" t="s">
        <v>10022</v>
      </c>
      <c r="E15171" s="57">
        <v>30000</v>
      </c>
      <c r="F15171" s="57"/>
      <c r="G15171" s="57">
        <f t="shared" si="243"/>
        <v>-30000</v>
      </c>
      <c r="H15171" s="704" t="s">
        <v>9741</v>
      </c>
    </row>
    <row r="15172" spans="1:8" ht="15" customHeight="1" x14ac:dyDescent="0.2">
      <c r="A15172" s="733">
        <v>45075</v>
      </c>
      <c r="B15172" s="40" t="s">
        <v>9659</v>
      </c>
      <c r="C15172" s="62" t="s">
        <v>5740</v>
      </c>
      <c r="D15172" s="107" t="s">
        <v>10023</v>
      </c>
      <c r="E15172" s="57">
        <v>600</v>
      </c>
      <c r="F15172" s="57"/>
      <c r="G15172" s="57">
        <f t="shared" si="243"/>
        <v>-600</v>
      </c>
      <c r="H15172" s="704" t="s">
        <v>9741</v>
      </c>
    </row>
    <row r="15173" spans="1:8" ht="15" x14ac:dyDescent="0.2">
      <c r="A15173" s="733">
        <v>45075</v>
      </c>
      <c r="B15173" s="40" t="s">
        <v>8874</v>
      </c>
      <c r="C15173" s="62" t="s">
        <v>5740</v>
      </c>
      <c r="D15173" s="107" t="s">
        <v>369</v>
      </c>
      <c r="E15173" s="57">
        <v>1000</v>
      </c>
      <c r="F15173" s="57"/>
      <c r="G15173" s="57">
        <f t="shared" si="243"/>
        <v>-1000</v>
      </c>
      <c r="H15173" s="704" t="s">
        <v>9741</v>
      </c>
    </row>
    <row r="15174" spans="1:8" ht="15" x14ac:dyDescent="0.2">
      <c r="A15174" s="733">
        <v>45075</v>
      </c>
      <c r="B15174" s="40" t="s">
        <v>10021</v>
      </c>
      <c r="C15174" s="62" t="s">
        <v>5740</v>
      </c>
      <c r="D15174" s="107" t="s">
        <v>369</v>
      </c>
      <c r="E15174" s="57">
        <v>500</v>
      </c>
      <c r="F15174" s="57"/>
      <c r="G15174" s="57">
        <f t="shared" si="243"/>
        <v>-500</v>
      </c>
      <c r="H15174" s="704" t="s">
        <v>9741</v>
      </c>
    </row>
    <row r="15175" spans="1:8" ht="15" x14ac:dyDescent="0.2">
      <c r="A15175" s="733">
        <v>45075</v>
      </c>
      <c r="B15175" s="40" t="s">
        <v>16</v>
      </c>
      <c r="C15175" s="62" t="s">
        <v>103</v>
      </c>
      <c r="D15175" s="107" t="s">
        <v>9423</v>
      </c>
      <c r="E15175" s="57">
        <v>4000</v>
      </c>
      <c r="F15175" s="57"/>
      <c r="G15175" s="57">
        <f t="shared" si="243"/>
        <v>-4000</v>
      </c>
      <c r="H15175" s="704" t="s">
        <v>9741</v>
      </c>
    </row>
    <row r="15176" spans="1:8" ht="15" x14ac:dyDescent="0.2">
      <c r="A15176" s="733">
        <v>45075</v>
      </c>
      <c r="B15176" s="40" t="s">
        <v>16</v>
      </c>
      <c r="C15176" s="62" t="s">
        <v>5409</v>
      </c>
      <c r="D15176" s="107" t="s">
        <v>369</v>
      </c>
      <c r="E15176" s="57">
        <v>5000</v>
      </c>
      <c r="F15176" s="57"/>
      <c r="G15176" s="57">
        <f t="shared" si="243"/>
        <v>-5000</v>
      </c>
      <c r="H15176" s="704" t="s">
        <v>9741</v>
      </c>
    </row>
    <row r="15177" spans="1:8" ht="15" x14ac:dyDescent="0.2">
      <c r="A15177" s="733">
        <v>45075</v>
      </c>
      <c r="B15177" s="40" t="s">
        <v>16</v>
      </c>
      <c r="C15177" s="62" t="s">
        <v>103</v>
      </c>
      <c r="D15177" s="107" t="s">
        <v>10024</v>
      </c>
      <c r="E15177" s="57">
        <v>6000</v>
      </c>
      <c r="F15177" s="57"/>
      <c r="G15177" s="57">
        <f t="shared" si="243"/>
        <v>-6000</v>
      </c>
      <c r="H15177" s="704" t="s">
        <v>9741</v>
      </c>
    </row>
    <row r="15178" spans="1:8" ht="15" x14ac:dyDescent="0.2">
      <c r="A15178" s="733">
        <v>45075</v>
      </c>
      <c r="B15178" s="40" t="s">
        <v>9407</v>
      </c>
      <c r="C15178" s="62" t="s">
        <v>3144</v>
      </c>
      <c r="D15178" s="107" t="s">
        <v>10025</v>
      </c>
      <c r="E15178" s="57">
        <v>55000</v>
      </c>
      <c r="F15178" s="57"/>
      <c r="G15178" s="57">
        <f t="shared" si="243"/>
        <v>-55000</v>
      </c>
      <c r="H15178" s="704" t="s">
        <v>9741</v>
      </c>
    </row>
    <row r="15179" spans="1:8" ht="15" x14ac:dyDescent="0.2">
      <c r="A15179" s="733">
        <v>45075</v>
      </c>
      <c r="B15179" s="40" t="s">
        <v>10142</v>
      </c>
      <c r="C15179" s="62" t="s">
        <v>3144</v>
      </c>
      <c r="D15179" s="107" t="s">
        <v>10025</v>
      </c>
      <c r="E15179" s="57">
        <v>2000</v>
      </c>
      <c r="F15179" s="57"/>
      <c r="G15179" s="57">
        <f t="shared" si="243"/>
        <v>-2000</v>
      </c>
      <c r="H15179" s="704" t="s">
        <v>9741</v>
      </c>
    </row>
    <row r="15180" spans="1:8" ht="15" x14ac:dyDescent="0.2">
      <c r="A15180" s="733">
        <v>45075</v>
      </c>
      <c r="B15180" s="40" t="s">
        <v>10021</v>
      </c>
      <c r="C15180" s="62" t="s">
        <v>3144</v>
      </c>
      <c r="D15180" s="107" t="s">
        <v>10025</v>
      </c>
      <c r="E15180" s="57">
        <v>2050</v>
      </c>
      <c r="F15180" s="57"/>
      <c r="G15180" s="57">
        <f t="shared" si="243"/>
        <v>-2050</v>
      </c>
      <c r="H15180" s="704" t="s">
        <v>9741</v>
      </c>
    </row>
    <row r="15181" spans="1:8" ht="15" x14ac:dyDescent="0.2">
      <c r="A15181" s="733">
        <v>45075</v>
      </c>
      <c r="B15181" s="40" t="s">
        <v>2932</v>
      </c>
      <c r="C15181" s="62" t="s">
        <v>3144</v>
      </c>
      <c r="D15181" s="107" t="s">
        <v>10025</v>
      </c>
      <c r="E15181" s="57">
        <v>2000</v>
      </c>
      <c r="F15181" s="57"/>
      <c r="G15181" s="57">
        <f t="shared" si="243"/>
        <v>-2000</v>
      </c>
      <c r="H15181" s="704" t="s">
        <v>9741</v>
      </c>
    </row>
    <row r="15182" spans="1:8" ht="15" x14ac:dyDescent="0.2">
      <c r="A15182" s="733">
        <v>45075</v>
      </c>
      <c r="B15182" s="40" t="s">
        <v>16</v>
      </c>
      <c r="C15182" s="62" t="s">
        <v>5340</v>
      </c>
      <c r="D15182" s="107" t="s">
        <v>10026</v>
      </c>
      <c r="E15182" s="57">
        <v>5000</v>
      </c>
      <c r="F15182" s="57"/>
      <c r="G15182" s="57">
        <f t="shared" si="243"/>
        <v>-5000</v>
      </c>
      <c r="H15182" s="704" t="s">
        <v>9741</v>
      </c>
    </row>
    <row r="15183" spans="1:8" ht="15" x14ac:dyDescent="0.2">
      <c r="A15183" s="733">
        <v>45075</v>
      </c>
      <c r="B15183" s="40" t="s">
        <v>9767</v>
      </c>
      <c r="C15183" s="62" t="s">
        <v>3144</v>
      </c>
      <c r="D15183" s="107" t="s">
        <v>10027</v>
      </c>
      <c r="E15183" s="57">
        <v>26000</v>
      </c>
      <c r="F15183" s="57"/>
      <c r="G15183" s="57">
        <f t="shared" si="243"/>
        <v>-26000</v>
      </c>
      <c r="H15183" s="704" t="s">
        <v>9741</v>
      </c>
    </row>
    <row r="15184" spans="1:8" ht="15" x14ac:dyDescent="0.2">
      <c r="A15184" s="733">
        <v>45075</v>
      </c>
      <c r="B15184" s="40" t="s">
        <v>10021</v>
      </c>
      <c r="C15184" s="62" t="s">
        <v>3144</v>
      </c>
      <c r="D15184" s="107" t="s">
        <v>10027</v>
      </c>
      <c r="E15184" s="57">
        <v>4000</v>
      </c>
      <c r="F15184" s="57"/>
      <c r="G15184" s="57">
        <f t="shared" si="243"/>
        <v>-4000</v>
      </c>
      <c r="H15184" s="704" t="s">
        <v>9741</v>
      </c>
    </row>
    <row r="15185" spans="1:8" ht="15" x14ac:dyDescent="0.2">
      <c r="A15185" s="733">
        <v>45075</v>
      </c>
      <c r="B15185" s="40" t="s">
        <v>9767</v>
      </c>
      <c r="C15185" s="62" t="s">
        <v>3144</v>
      </c>
      <c r="D15185" s="107" t="s">
        <v>9881</v>
      </c>
      <c r="E15185" s="57">
        <v>63750</v>
      </c>
      <c r="F15185" s="57"/>
      <c r="G15185" s="57">
        <f t="shared" si="243"/>
        <v>-63750</v>
      </c>
      <c r="H15185" s="704" t="s">
        <v>9741</v>
      </c>
    </row>
    <row r="15186" spans="1:8" ht="15" x14ac:dyDescent="0.2">
      <c r="A15186" s="733">
        <v>45075</v>
      </c>
      <c r="B15186" s="40" t="s">
        <v>9767</v>
      </c>
      <c r="C15186" s="62" t="s">
        <v>3144</v>
      </c>
      <c r="D15186" s="107" t="s">
        <v>10028</v>
      </c>
      <c r="E15186" s="57">
        <v>27750</v>
      </c>
      <c r="F15186" s="57"/>
      <c r="G15186" s="57">
        <f t="shared" si="243"/>
        <v>-27750</v>
      </c>
      <c r="H15186" s="704" t="s">
        <v>9741</v>
      </c>
    </row>
    <row r="15187" spans="1:8" ht="15" x14ac:dyDescent="0.2">
      <c r="A15187" s="733">
        <v>45075</v>
      </c>
      <c r="B15187" s="40" t="s">
        <v>9767</v>
      </c>
      <c r="C15187" s="62" t="s">
        <v>10033</v>
      </c>
      <c r="D15187" s="107" t="s">
        <v>10029</v>
      </c>
      <c r="E15187" s="57">
        <v>64800</v>
      </c>
      <c r="F15187" s="57"/>
      <c r="G15187" s="57">
        <f t="shared" si="243"/>
        <v>-64800</v>
      </c>
      <c r="H15187" s="704" t="s">
        <v>9741</v>
      </c>
    </row>
    <row r="15188" spans="1:8" ht="15" x14ac:dyDescent="0.2">
      <c r="A15188" s="733">
        <v>45075</v>
      </c>
      <c r="B15188" s="40" t="s">
        <v>9354</v>
      </c>
      <c r="C15188" s="62" t="s">
        <v>3144</v>
      </c>
      <c r="D15188" s="107" t="s">
        <v>10030</v>
      </c>
      <c r="E15188" s="57">
        <v>1460</v>
      </c>
      <c r="F15188" s="57"/>
      <c r="G15188" s="57">
        <f t="shared" si="243"/>
        <v>-1460</v>
      </c>
      <c r="H15188" s="704" t="s">
        <v>9741</v>
      </c>
    </row>
    <row r="15189" spans="1:8" ht="15" x14ac:dyDescent="0.2">
      <c r="A15189" s="733">
        <v>45075</v>
      </c>
      <c r="B15189" s="40" t="s">
        <v>9354</v>
      </c>
      <c r="C15189" s="62" t="s">
        <v>5740</v>
      </c>
      <c r="D15189" s="107" t="s">
        <v>10031</v>
      </c>
      <c r="E15189" s="57">
        <v>2700</v>
      </c>
      <c r="F15189" s="57"/>
      <c r="G15189" s="57">
        <f t="shared" si="243"/>
        <v>-2700</v>
      </c>
      <c r="H15189" s="704" t="s">
        <v>9741</v>
      </c>
    </row>
    <row r="15190" spans="1:8" ht="15" x14ac:dyDescent="0.2">
      <c r="A15190" s="733">
        <v>45075</v>
      </c>
      <c r="B15190" s="40" t="s">
        <v>9767</v>
      </c>
      <c r="C15190" s="62" t="s">
        <v>5740</v>
      </c>
      <c r="D15190" s="107" t="s">
        <v>10032</v>
      </c>
      <c r="E15190" s="57">
        <v>1700</v>
      </c>
      <c r="F15190" s="57"/>
      <c r="G15190" s="57">
        <f t="shared" si="243"/>
        <v>-1700</v>
      </c>
      <c r="H15190" s="704" t="s">
        <v>9741</v>
      </c>
    </row>
    <row r="15191" spans="1:8" ht="15" x14ac:dyDescent="0.2">
      <c r="A15191" s="733">
        <v>45075</v>
      </c>
      <c r="B15191" s="40" t="s">
        <v>25</v>
      </c>
      <c r="C15191" s="62" t="s">
        <v>2427</v>
      </c>
      <c r="D15191" s="107" t="s">
        <v>10034</v>
      </c>
      <c r="E15191" s="57">
        <v>61659</v>
      </c>
      <c r="F15191" s="57"/>
      <c r="G15191" s="57">
        <f t="shared" si="243"/>
        <v>-61659</v>
      </c>
      <c r="H15191" s="704" t="s">
        <v>9741</v>
      </c>
    </row>
    <row r="15192" spans="1:8" ht="15" x14ac:dyDescent="0.2">
      <c r="A15192" s="733">
        <v>45075</v>
      </c>
      <c r="B15192" s="40" t="s">
        <v>9407</v>
      </c>
      <c r="C15192" s="62" t="s">
        <v>3144</v>
      </c>
      <c r="D15192" s="107" t="s">
        <v>10037</v>
      </c>
      <c r="E15192" s="57">
        <v>53899</v>
      </c>
      <c r="F15192" s="57"/>
      <c r="G15192" s="57">
        <f t="shared" si="243"/>
        <v>-53899</v>
      </c>
      <c r="H15192" s="704" t="s">
        <v>9741</v>
      </c>
    </row>
    <row r="15193" spans="1:8" ht="15" x14ac:dyDescent="0.2">
      <c r="A15193" s="733">
        <v>45075</v>
      </c>
      <c r="B15193" s="40" t="s">
        <v>9767</v>
      </c>
      <c r="C15193" s="62"/>
      <c r="D15193" s="107" t="s">
        <v>10036</v>
      </c>
      <c r="E15193" s="57">
        <v>133020</v>
      </c>
      <c r="F15193" s="57"/>
      <c r="G15193" s="57">
        <f t="shared" si="243"/>
        <v>-133020</v>
      </c>
      <c r="H15193" s="704" t="s">
        <v>9741</v>
      </c>
    </row>
    <row r="15194" spans="1:8" ht="15" x14ac:dyDescent="0.2">
      <c r="A15194" s="733">
        <v>45075</v>
      </c>
      <c r="B15194" s="40" t="s">
        <v>2932</v>
      </c>
      <c r="C15194" s="62" t="s">
        <v>391</v>
      </c>
      <c r="D15194" s="107" t="s">
        <v>10035</v>
      </c>
      <c r="E15194" s="57">
        <v>30000</v>
      </c>
      <c r="F15194" s="57"/>
      <c r="G15194" s="57">
        <f t="shared" si="243"/>
        <v>-30000</v>
      </c>
      <c r="H15194" s="704" t="s">
        <v>9741</v>
      </c>
    </row>
    <row r="15195" spans="1:8" ht="15" x14ac:dyDescent="0.2">
      <c r="A15195" s="733">
        <v>45076</v>
      </c>
      <c r="B15195" s="40" t="s">
        <v>8655</v>
      </c>
      <c r="C15195" s="62" t="s">
        <v>6704</v>
      </c>
      <c r="D15195" s="107" t="s">
        <v>9245</v>
      </c>
      <c r="E15195" s="57">
        <v>536250</v>
      </c>
      <c r="F15195" s="57"/>
      <c r="G15195" s="57">
        <f t="shared" si="243"/>
        <v>-536250</v>
      </c>
      <c r="H15195" s="704" t="s">
        <v>9741</v>
      </c>
    </row>
    <row r="15196" spans="1:8" ht="24" customHeight="1" x14ac:dyDescent="0.2">
      <c r="A15196" s="733">
        <v>45076</v>
      </c>
      <c r="B15196" s="62" t="s">
        <v>1399</v>
      </c>
      <c r="C15196" s="550" t="s">
        <v>6704</v>
      </c>
      <c r="D15196" s="739" t="s">
        <v>10315</v>
      </c>
      <c r="E15196" s="551">
        <v>135000</v>
      </c>
      <c r="F15196" s="125"/>
      <c r="G15196" s="125">
        <f t="shared" si="243"/>
        <v>-135000</v>
      </c>
      <c r="H15196" s="704" t="s">
        <v>9741</v>
      </c>
    </row>
    <row r="15197" spans="1:8" ht="24" x14ac:dyDescent="0.2">
      <c r="A15197" s="733">
        <v>45076</v>
      </c>
      <c r="B15197" s="62" t="s">
        <v>4720</v>
      </c>
      <c r="C15197" s="550" t="s">
        <v>6704</v>
      </c>
      <c r="D15197" s="739" t="s">
        <v>10315</v>
      </c>
      <c r="E15197" s="551">
        <v>135000</v>
      </c>
      <c r="F15197" s="125"/>
      <c r="G15197" s="125">
        <f t="shared" si="243"/>
        <v>-135000</v>
      </c>
      <c r="H15197" s="704" t="s">
        <v>9741</v>
      </c>
    </row>
    <row r="15198" spans="1:8" ht="24" x14ac:dyDescent="0.2">
      <c r="A15198" s="733">
        <v>45076</v>
      </c>
      <c r="B15198" s="62" t="s">
        <v>8866</v>
      </c>
      <c r="C15198" s="550" t="s">
        <v>6704</v>
      </c>
      <c r="D15198" s="739" t="s">
        <v>10315</v>
      </c>
      <c r="E15198" s="551">
        <v>135000</v>
      </c>
      <c r="F15198" s="125"/>
      <c r="G15198" s="125">
        <f t="shared" si="243"/>
        <v>-135000</v>
      </c>
      <c r="H15198" s="704" t="s">
        <v>9741</v>
      </c>
    </row>
    <row r="15199" spans="1:8" ht="24" x14ac:dyDescent="0.2">
      <c r="A15199" s="733">
        <v>45076</v>
      </c>
      <c r="B15199" s="62" t="s">
        <v>9407</v>
      </c>
      <c r="C15199" s="550" t="s">
        <v>6704</v>
      </c>
      <c r="D15199" s="739" t="s">
        <v>10315</v>
      </c>
      <c r="E15199" s="551">
        <v>135000</v>
      </c>
      <c r="F15199" s="125"/>
      <c r="G15199" s="125">
        <f t="shared" si="243"/>
        <v>-135000</v>
      </c>
      <c r="H15199" s="704" t="s">
        <v>9741</v>
      </c>
    </row>
    <row r="15200" spans="1:8" ht="24" x14ac:dyDescent="0.2">
      <c r="A15200" s="733">
        <v>45076</v>
      </c>
      <c r="B15200" s="62" t="s">
        <v>8655</v>
      </c>
      <c r="C15200" s="550" t="s">
        <v>6704</v>
      </c>
      <c r="D15200" s="739" t="s">
        <v>10315</v>
      </c>
      <c r="E15200" s="551">
        <v>131550</v>
      </c>
      <c r="F15200" s="125"/>
      <c r="G15200" s="125">
        <f t="shared" si="243"/>
        <v>-131550</v>
      </c>
      <c r="H15200" s="704" t="s">
        <v>9741</v>
      </c>
    </row>
    <row r="15201" spans="1:8" ht="15" x14ac:dyDescent="0.2">
      <c r="A15201" s="733">
        <v>45076</v>
      </c>
      <c r="B15201" s="40" t="s">
        <v>9354</v>
      </c>
      <c r="C15201" s="62" t="s">
        <v>3144</v>
      </c>
      <c r="D15201" s="107" t="s">
        <v>10038</v>
      </c>
      <c r="E15201" s="57">
        <v>300</v>
      </c>
      <c r="F15201" s="57"/>
      <c r="G15201" s="57">
        <f t="shared" si="243"/>
        <v>-300</v>
      </c>
      <c r="H15201" s="704" t="s">
        <v>9741</v>
      </c>
    </row>
    <row r="15202" spans="1:8" ht="15" x14ac:dyDescent="0.2">
      <c r="A15202" s="733">
        <v>45076</v>
      </c>
      <c r="B15202" s="40" t="s">
        <v>16</v>
      </c>
      <c r="C15202" s="62" t="s">
        <v>391</v>
      </c>
      <c r="D15202" s="107" t="s">
        <v>10039</v>
      </c>
      <c r="E15202" s="57">
        <v>400</v>
      </c>
      <c r="F15202" s="57"/>
      <c r="G15202" s="57">
        <f t="shared" si="243"/>
        <v>-400</v>
      </c>
      <c r="H15202" s="704" t="s">
        <v>9741</v>
      </c>
    </row>
    <row r="15203" spans="1:8" ht="15" customHeight="1" x14ac:dyDescent="0.2">
      <c r="A15203" s="733">
        <v>45076</v>
      </c>
      <c r="B15203" s="40" t="s">
        <v>9354</v>
      </c>
      <c r="C15203" s="62" t="s">
        <v>5740</v>
      </c>
      <c r="D15203" s="107" t="s">
        <v>369</v>
      </c>
      <c r="E15203" s="57">
        <v>600</v>
      </c>
      <c r="F15203" s="57"/>
      <c r="G15203" s="57">
        <f t="shared" si="243"/>
        <v>-600</v>
      </c>
      <c r="H15203" s="704" t="s">
        <v>9741</v>
      </c>
    </row>
    <row r="15204" spans="1:8" ht="15" customHeight="1" x14ac:dyDescent="0.2">
      <c r="A15204" s="733">
        <v>45076</v>
      </c>
      <c r="B15204" s="40" t="s">
        <v>9659</v>
      </c>
      <c r="C15204" s="62" t="s">
        <v>5740</v>
      </c>
      <c r="D15204" s="107" t="s">
        <v>369</v>
      </c>
      <c r="E15204" s="57">
        <v>600</v>
      </c>
      <c r="F15204" s="57"/>
      <c r="G15204" s="57">
        <f t="shared" si="243"/>
        <v>-600</v>
      </c>
      <c r="H15204" s="704" t="s">
        <v>9741</v>
      </c>
    </row>
    <row r="15205" spans="1:8" ht="15" x14ac:dyDescent="0.2">
      <c r="A15205" s="733">
        <v>45076</v>
      </c>
      <c r="B15205" s="40" t="s">
        <v>9767</v>
      </c>
      <c r="C15205" s="62" t="s">
        <v>5740</v>
      </c>
      <c r="D15205" s="107" t="s">
        <v>369</v>
      </c>
      <c r="E15205" s="57">
        <v>2500</v>
      </c>
      <c r="F15205" s="57"/>
      <c r="G15205" s="57">
        <f t="shared" si="243"/>
        <v>-2500</v>
      </c>
      <c r="H15205" s="704" t="s">
        <v>9741</v>
      </c>
    </row>
    <row r="15206" spans="1:8" ht="15" x14ac:dyDescent="0.2">
      <c r="A15206" s="733">
        <v>45076</v>
      </c>
      <c r="B15206" s="40" t="s">
        <v>9462</v>
      </c>
      <c r="C15206" s="62" t="s">
        <v>6850</v>
      </c>
      <c r="D15206" s="107" t="s">
        <v>369</v>
      </c>
      <c r="E15206" s="57">
        <v>14000</v>
      </c>
      <c r="F15206" s="57"/>
      <c r="G15206" s="57">
        <f t="shared" si="243"/>
        <v>-14000</v>
      </c>
      <c r="H15206" s="704" t="s">
        <v>9741</v>
      </c>
    </row>
    <row r="15207" spans="1:8" ht="15" x14ac:dyDescent="0.2">
      <c r="A15207" s="733">
        <v>45076</v>
      </c>
      <c r="B15207" s="40" t="s">
        <v>9767</v>
      </c>
      <c r="C15207" s="62" t="s">
        <v>5386</v>
      </c>
      <c r="D15207" s="107" t="s">
        <v>10040</v>
      </c>
      <c r="E15207" s="57">
        <v>14000</v>
      </c>
      <c r="F15207" s="57"/>
      <c r="G15207" s="57">
        <f t="shared" si="243"/>
        <v>-14000</v>
      </c>
      <c r="H15207" s="704" t="s">
        <v>9741</v>
      </c>
    </row>
    <row r="15208" spans="1:8" ht="15" x14ac:dyDescent="0.2">
      <c r="A15208" s="733">
        <v>45076</v>
      </c>
      <c r="B15208" s="40" t="s">
        <v>16</v>
      </c>
      <c r="C15208" s="62" t="s">
        <v>103</v>
      </c>
      <c r="D15208" s="107" t="s">
        <v>9423</v>
      </c>
      <c r="E15208" s="57">
        <v>2500</v>
      </c>
      <c r="F15208" s="57"/>
      <c r="G15208" s="57">
        <f t="shared" si="243"/>
        <v>-2500</v>
      </c>
      <c r="H15208" s="704" t="s">
        <v>9741</v>
      </c>
    </row>
    <row r="15209" spans="1:8" ht="15" x14ac:dyDescent="0.2">
      <c r="A15209" s="733">
        <v>45076</v>
      </c>
      <c r="B15209" s="40" t="s">
        <v>9659</v>
      </c>
      <c r="C15209" s="62" t="s">
        <v>5740</v>
      </c>
      <c r="D15209" s="107" t="s">
        <v>369</v>
      </c>
      <c r="E15209" s="57">
        <v>1000</v>
      </c>
      <c r="F15209" s="57"/>
      <c r="G15209" s="57">
        <f t="shared" si="243"/>
        <v>-1000</v>
      </c>
      <c r="H15209" s="704" t="s">
        <v>9741</v>
      </c>
    </row>
    <row r="15210" spans="1:8" ht="15" x14ac:dyDescent="0.2">
      <c r="A15210" s="733">
        <v>45076</v>
      </c>
      <c r="B15210" s="40" t="s">
        <v>9659</v>
      </c>
      <c r="C15210" s="62" t="s">
        <v>3144</v>
      </c>
      <c r="D15210" s="107" t="s">
        <v>8125</v>
      </c>
      <c r="E15210" s="57">
        <v>300</v>
      </c>
      <c r="F15210" s="57"/>
      <c r="G15210" s="57">
        <f t="shared" si="243"/>
        <v>-300</v>
      </c>
      <c r="H15210" s="704" t="s">
        <v>9741</v>
      </c>
    </row>
    <row r="15211" spans="1:8" ht="15" x14ac:dyDescent="0.2">
      <c r="A15211" s="733">
        <v>45077</v>
      </c>
      <c r="B15211" s="40" t="s">
        <v>9767</v>
      </c>
      <c r="C15211" s="62" t="s">
        <v>3144</v>
      </c>
      <c r="D15211" s="107" t="s">
        <v>10041</v>
      </c>
      <c r="E15211" s="57">
        <v>98000</v>
      </c>
      <c r="F15211" s="57"/>
      <c r="G15211" s="57">
        <f t="shared" si="243"/>
        <v>-98000</v>
      </c>
      <c r="H15211" s="704" t="s">
        <v>9741</v>
      </c>
    </row>
    <row r="15212" spans="1:8" ht="15" x14ac:dyDescent="0.2">
      <c r="A15212" s="733">
        <v>45075</v>
      </c>
      <c r="B15212" s="40" t="s">
        <v>9354</v>
      </c>
      <c r="C15212" s="62" t="s">
        <v>3144</v>
      </c>
      <c r="D15212" s="107" t="s">
        <v>10012</v>
      </c>
      <c r="E15212" s="57">
        <v>1500</v>
      </c>
      <c r="F15212" s="57"/>
      <c r="G15212" s="57">
        <f t="shared" si="243"/>
        <v>-1500</v>
      </c>
      <c r="H15212" s="704" t="s">
        <v>9741</v>
      </c>
    </row>
    <row r="15213" spans="1:8" ht="15" x14ac:dyDescent="0.2">
      <c r="A15213" s="733">
        <v>45077</v>
      </c>
      <c r="B15213" s="40" t="s">
        <v>8557</v>
      </c>
      <c r="C15213" s="62" t="s">
        <v>3144</v>
      </c>
      <c r="D15213" s="107" t="s">
        <v>6485</v>
      </c>
      <c r="E15213" s="57">
        <v>3000</v>
      </c>
      <c r="F15213" s="57"/>
      <c r="G15213" s="57">
        <f t="shared" si="243"/>
        <v>-3000</v>
      </c>
      <c r="H15213" s="704" t="s">
        <v>9741</v>
      </c>
    </row>
    <row r="15214" spans="1:8" ht="15" x14ac:dyDescent="0.2">
      <c r="A15214" s="733">
        <v>45077</v>
      </c>
      <c r="B15214" s="40" t="s">
        <v>10021</v>
      </c>
      <c r="C15214" s="62" t="s">
        <v>3144</v>
      </c>
      <c r="D15214" s="107" t="s">
        <v>6485</v>
      </c>
      <c r="E15214" s="57">
        <v>12020</v>
      </c>
      <c r="F15214" s="57"/>
      <c r="G15214" s="57">
        <f t="shared" si="243"/>
        <v>-12020</v>
      </c>
      <c r="H15214" s="704" t="s">
        <v>9741</v>
      </c>
    </row>
    <row r="15215" spans="1:8" ht="15" x14ac:dyDescent="0.2">
      <c r="A15215" s="733">
        <v>45077</v>
      </c>
      <c r="B15215" s="40" t="s">
        <v>9354</v>
      </c>
      <c r="C15215" s="62" t="s">
        <v>9869</v>
      </c>
      <c r="D15215" s="107" t="s">
        <v>10043</v>
      </c>
      <c r="E15215" s="57">
        <v>7250</v>
      </c>
      <c r="F15215" s="57"/>
      <c r="G15215" s="57">
        <f t="shared" si="243"/>
        <v>-7250</v>
      </c>
      <c r="H15215" s="704" t="s">
        <v>9741</v>
      </c>
    </row>
    <row r="15216" spans="1:8" ht="15" x14ac:dyDescent="0.2">
      <c r="A15216" s="733">
        <v>45077</v>
      </c>
      <c r="B15216" s="40" t="s">
        <v>9767</v>
      </c>
      <c r="C15216" s="62" t="s">
        <v>8249</v>
      </c>
      <c r="D15216" s="107" t="s">
        <v>10054</v>
      </c>
      <c r="E15216" s="57">
        <v>44000</v>
      </c>
      <c r="F15216" s="57"/>
      <c r="G15216" s="57">
        <f t="shared" si="243"/>
        <v>-44000</v>
      </c>
      <c r="H15216" s="704" t="s">
        <v>9741</v>
      </c>
    </row>
    <row r="15217" spans="1:8" ht="15" x14ac:dyDescent="0.2">
      <c r="A15217" s="732">
        <v>45048</v>
      </c>
      <c r="B15217" s="173" t="s">
        <v>8337</v>
      </c>
      <c r="C15217" s="173" t="s">
        <v>7465</v>
      </c>
      <c r="D15217" s="227" t="s">
        <v>9747</v>
      </c>
      <c r="E15217" s="235">
        <v>441500</v>
      </c>
      <c r="F15217" s="122"/>
      <c r="G15217" s="122">
        <f t="shared" si="243"/>
        <v>-441500</v>
      </c>
      <c r="H15217" s="708" t="s">
        <v>9741</v>
      </c>
    </row>
    <row r="15218" spans="1:8" ht="15" x14ac:dyDescent="0.2">
      <c r="A15218" s="732">
        <v>45049</v>
      </c>
      <c r="B15218" s="173" t="s">
        <v>9659</v>
      </c>
      <c r="C15218" s="173" t="s">
        <v>9748</v>
      </c>
      <c r="D15218" s="227" t="s">
        <v>9749</v>
      </c>
      <c r="E15218" s="235">
        <v>35000</v>
      </c>
      <c r="F15218" s="122"/>
      <c r="G15218" s="122">
        <f t="shared" si="243"/>
        <v>-35000</v>
      </c>
      <c r="H15218" s="708" t="s">
        <v>9741</v>
      </c>
    </row>
    <row r="15219" spans="1:8" ht="15" x14ac:dyDescent="0.2">
      <c r="A15219" s="732">
        <v>45056</v>
      </c>
      <c r="B15219" s="173" t="s">
        <v>9354</v>
      </c>
      <c r="C15219" s="173" t="s">
        <v>9458</v>
      </c>
      <c r="D15219" s="227" t="s">
        <v>10224</v>
      </c>
      <c r="E15219" s="235">
        <v>150000</v>
      </c>
      <c r="F15219" s="122"/>
      <c r="G15219" s="122">
        <f t="shared" si="243"/>
        <v>-150000</v>
      </c>
      <c r="H15219" s="708" t="s">
        <v>9741</v>
      </c>
    </row>
    <row r="15220" spans="1:8" ht="15" x14ac:dyDescent="0.2">
      <c r="A15220" s="732">
        <v>45056</v>
      </c>
      <c r="B15220" s="173" t="s">
        <v>9354</v>
      </c>
      <c r="C15220" s="173" t="s">
        <v>9823</v>
      </c>
      <c r="D15220" s="227" t="s">
        <v>9822</v>
      </c>
      <c r="E15220" s="235">
        <v>28080</v>
      </c>
      <c r="F15220" s="122"/>
      <c r="G15220" s="122">
        <f t="shared" si="243"/>
        <v>-28080</v>
      </c>
      <c r="H15220" s="708" t="s">
        <v>9741</v>
      </c>
    </row>
    <row r="15221" spans="1:8" ht="15" x14ac:dyDescent="0.2">
      <c r="A15221" s="732">
        <v>45056</v>
      </c>
      <c r="B15221" s="173" t="s">
        <v>9505</v>
      </c>
      <c r="C15221" s="173" t="s">
        <v>3445</v>
      </c>
      <c r="D15221" s="227" t="s">
        <v>9824</v>
      </c>
      <c r="E15221" s="235">
        <v>70000</v>
      </c>
      <c r="F15221" s="122"/>
      <c r="G15221" s="122">
        <f t="shared" si="243"/>
        <v>-70000</v>
      </c>
      <c r="H15221" s="708" t="s">
        <v>9741</v>
      </c>
    </row>
    <row r="15222" spans="1:8" ht="15" x14ac:dyDescent="0.2">
      <c r="A15222" s="732">
        <v>45056</v>
      </c>
      <c r="B15222" s="173" t="s">
        <v>8041</v>
      </c>
      <c r="C15222" s="173" t="s">
        <v>8028</v>
      </c>
      <c r="D15222" s="227" t="s">
        <v>9829</v>
      </c>
      <c r="E15222" s="235">
        <v>89000</v>
      </c>
      <c r="F15222" s="122"/>
      <c r="G15222" s="122">
        <f t="shared" si="243"/>
        <v>-89000</v>
      </c>
      <c r="H15222" s="708" t="s">
        <v>9741</v>
      </c>
    </row>
    <row r="15223" spans="1:8" ht="24" x14ac:dyDescent="0.2">
      <c r="A15223" s="732">
        <v>45056</v>
      </c>
      <c r="B15223" s="173" t="s">
        <v>8655</v>
      </c>
      <c r="C15223" s="550" t="s">
        <v>7221</v>
      </c>
      <c r="D15223" s="739" t="s">
        <v>9865</v>
      </c>
      <c r="E15223" s="551">
        <v>25176</v>
      </c>
      <c r="F15223" s="122"/>
      <c r="G15223" s="122">
        <f t="shared" si="243"/>
        <v>-25176</v>
      </c>
      <c r="H15223" s="708" t="s">
        <v>9741</v>
      </c>
    </row>
    <row r="15224" spans="1:8" ht="24" x14ac:dyDescent="0.2">
      <c r="A15224" s="732">
        <v>45056</v>
      </c>
      <c r="B15224" s="173" t="s">
        <v>8874</v>
      </c>
      <c r="C15224" s="550" t="s">
        <v>7221</v>
      </c>
      <c r="D15224" s="739" t="s">
        <v>9865</v>
      </c>
      <c r="E15224" s="551">
        <f>215176-E15223</f>
        <v>190000</v>
      </c>
      <c r="F15224" s="122"/>
      <c r="G15224" s="122">
        <f t="shared" si="243"/>
        <v>-190000</v>
      </c>
      <c r="H15224" s="708" t="s">
        <v>9741</v>
      </c>
    </row>
    <row r="15225" spans="1:8" s="681" customFormat="1" ht="24" customHeight="1" x14ac:dyDescent="0.25">
      <c r="A15225" s="732">
        <v>45056</v>
      </c>
      <c r="B15225" s="173" t="s">
        <v>9830</v>
      </c>
      <c r="C15225" s="173" t="s">
        <v>1197</v>
      </c>
      <c r="D15225" s="227" t="s">
        <v>9831</v>
      </c>
      <c r="E15225" s="235">
        <v>5000000</v>
      </c>
      <c r="F15225" s="235"/>
      <c r="G15225" s="235">
        <f t="shared" si="243"/>
        <v>-5000000</v>
      </c>
      <c r="H15225" s="708" t="s">
        <v>9741</v>
      </c>
    </row>
    <row r="15226" spans="1:8" s="681" customFormat="1" ht="48" customHeight="1" x14ac:dyDescent="0.25">
      <c r="A15226" s="732">
        <v>45061</v>
      </c>
      <c r="B15226" s="173" t="s">
        <v>9830</v>
      </c>
      <c r="C15226" s="173" t="s">
        <v>9867</v>
      </c>
      <c r="D15226" s="227" t="s">
        <v>9868</v>
      </c>
      <c r="E15226" s="235">
        <v>1000000</v>
      </c>
      <c r="F15226" s="235"/>
      <c r="G15226" s="235">
        <f t="shared" si="243"/>
        <v>-1000000</v>
      </c>
      <c r="H15226" s="708" t="s">
        <v>9741</v>
      </c>
    </row>
    <row r="15227" spans="1:8" s="681" customFormat="1" ht="17.25" customHeight="1" x14ac:dyDescent="0.25">
      <c r="A15227" s="732">
        <v>45061</v>
      </c>
      <c r="B15227" s="173" t="s">
        <v>9354</v>
      </c>
      <c r="C15227" s="173" t="s">
        <v>9869</v>
      </c>
      <c r="D15227" s="227" t="s">
        <v>9870</v>
      </c>
      <c r="E15227" s="235">
        <v>55500</v>
      </c>
      <c r="F15227" s="235"/>
      <c r="G15227" s="235">
        <f t="shared" ref="G15227:G15290" si="244">F15227-E15227</f>
        <v>-55500</v>
      </c>
      <c r="H15227" s="708" t="s">
        <v>9741</v>
      </c>
    </row>
    <row r="15228" spans="1:8" s="681" customFormat="1" ht="17.25" customHeight="1" x14ac:dyDescent="0.25">
      <c r="A15228" s="732">
        <v>45064</v>
      </c>
      <c r="B15228" s="173" t="s">
        <v>9767</v>
      </c>
      <c r="C15228" s="173" t="s">
        <v>8392</v>
      </c>
      <c r="D15228" s="227" t="s">
        <v>9898</v>
      </c>
      <c r="E15228" s="235">
        <v>250000</v>
      </c>
      <c r="F15228" s="235"/>
      <c r="G15228" s="235">
        <f t="shared" si="244"/>
        <v>-250000</v>
      </c>
      <c r="H15228" s="708" t="s">
        <v>9741</v>
      </c>
    </row>
    <row r="15229" spans="1:8" s="681" customFormat="1" ht="17.25" customHeight="1" x14ac:dyDescent="0.25">
      <c r="A15229" s="732">
        <v>45064</v>
      </c>
      <c r="B15229" s="173" t="s">
        <v>9767</v>
      </c>
      <c r="C15229" s="173" t="s">
        <v>8392</v>
      </c>
      <c r="D15229" s="227" t="s">
        <v>9902</v>
      </c>
      <c r="E15229" s="235">
        <v>250000</v>
      </c>
      <c r="F15229" s="235"/>
      <c r="G15229" s="235">
        <f t="shared" si="244"/>
        <v>-250000</v>
      </c>
      <c r="H15229" s="708" t="s">
        <v>9741</v>
      </c>
    </row>
    <row r="15230" spans="1:8" s="681" customFormat="1" ht="17.25" customHeight="1" x14ac:dyDescent="0.25">
      <c r="A15230" s="732">
        <v>45064</v>
      </c>
      <c r="B15230" s="173" t="s">
        <v>9767</v>
      </c>
      <c r="C15230" s="173" t="s">
        <v>9904</v>
      </c>
      <c r="D15230" s="227" t="s">
        <v>9903</v>
      </c>
      <c r="E15230" s="235">
        <v>125000</v>
      </c>
      <c r="F15230" s="235"/>
      <c r="G15230" s="235">
        <f t="shared" si="244"/>
        <v>-125000</v>
      </c>
      <c r="H15230" s="708" t="s">
        <v>9741</v>
      </c>
    </row>
    <row r="15231" spans="1:8" s="681" customFormat="1" ht="17.25" customHeight="1" x14ac:dyDescent="0.25">
      <c r="A15231" s="732">
        <v>45064</v>
      </c>
      <c r="B15231" s="173" t="s">
        <v>9767</v>
      </c>
      <c r="C15231" s="173" t="s">
        <v>1508</v>
      </c>
      <c r="D15231" s="227" t="s">
        <v>9905</v>
      </c>
      <c r="E15231" s="235">
        <v>100000</v>
      </c>
      <c r="F15231" s="235"/>
      <c r="G15231" s="235">
        <f t="shared" si="244"/>
        <v>-100000</v>
      </c>
      <c r="H15231" s="708" t="s">
        <v>9741</v>
      </c>
    </row>
    <row r="15232" spans="1:8" s="681" customFormat="1" ht="17.25" customHeight="1" x14ac:dyDescent="0.25">
      <c r="A15232" s="732">
        <v>45064</v>
      </c>
      <c r="B15232" s="173" t="s">
        <v>9767</v>
      </c>
      <c r="C15232" s="173" t="s">
        <v>8069</v>
      </c>
      <c r="D15232" s="227" t="s">
        <v>9906</v>
      </c>
      <c r="E15232" s="235">
        <v>50000</v>
      </c>
      <c r="F15232" s="235"/>
      <c r="G15232" s="235">
        <f t="shared" si="244"/>
        <v>-50000</v>
      </c>
      <c r="H15232" s="708" t="s">
        <v>9741</v>
      </c>
    </row>
    <row r="15233" spans="1:8" s="681" customFormat="1" ht="17.25" customHeight="1" x14ac:dyDescent="0.25">
      <c r="A15233" s="732">
        <v>45065</v>
      </c>
      <c r="B15233" s="173" t="s">
        <v>8874</v>
      </c>
      <c r="C15233" s="173" t="s">
        <v>430</v>
      </c>
      <c r="D15233" s="227" t="s">
        <v>9907</v>
      </c>
      <c r="E15233" s="235">
        <v>100000</v>
      </c>
      <c r="F15233" s="235"/>
      <c r="G15233" s="235">
        <f t="shared" si="244"/>
        <v>-100000</v>
      </c>
      <c r="H15233" s="708" t="s">
        <v>9741</v>
      </c>
    </row>
    <row r="15234" spans="1:8" s="681" customFormat="1" ht="17.25" customHeight="1" x14ac:dyDescent="0.25">
      <c r="A15234" s="732">
        <v>45068</v>
      </c>
      <c r="B15234" s="173" t="s">
        <v>8866</v>
      </c>
      <c r="C15234" s="550" t="s">
        <v>6622</v>
      </c>
      <c r="D15234" s="739" t="s">
        <v>9908</v>
      </c>
      <c r="E15234" s="551">
        <v>32000</v>
      </c>
      <c r="F15234" s="235"/>
      <c r="G15234" s="235">
        <f t="shared" si="244"/>
        <v>-32000</v>
      </c>
      <c r="H15234" s="708" t="s">
        <v>9741</v>
      </c>
    </row>
    <row r="15235" spans="1:8" s="681" customFormat="1" ht="17.25" customHeight="1" x14ac:dyDescent="0.25">
      <c r="A15235" s="732">
        <v>45068</v>
      </c>
      <c r="B15235" s="173" t="s">
        <v>8041</v>
      </c>
      <c r="C15235" s="550" t="s">
        <v>6622</v>
      </c>
      <c r="D15235" s="739" t="s">
        <v>9908</v>
      </c>
      <c r="E15235" s="551">
        <v>20000</v>
      </c>
      <c r="F15235" s="235"/>
      <c r="G15235" s="235">
        <f t="shared" si="244"/>
        <v>-20000</v>
      </c>
      <c r="H15235" s="708" t="s">
        <v>9741</v>
      </c>
    </row>
    <row r="15236" spans="1:8" s="681" customFormat="1" ht="17.25" customHeight="1" x14ac:dyDescent="0.25">
      <c r="A15236" s="732">
        <v>45068</v>
      </c>
      <c r="B15236" s="173" t="s">
        <v>9505</v>
      </c>
      <c r="C15236" s="550" t="s">
        <v>6622</v>
      </c>
      <c r="D15236" s="739" t="s">
        <v>9908</v>
      </c>
      <c r="E15236" s="551">
        <v>30000</v>
      </c>
      <c r="F15236" s="235"/>
      <c r="G15236" s="235">
        <f t="shared" si="244"/>
        <v>-30000</v>
      </c>
      <c r="H15236" s="708" t="s">
        <v>9741</v>
      </c>
    </row>
    <row r="15237" spans="1:8" s="681" customFormat="1" ht="17.25" customHeight="1" x14ac:dyDescent="0.25">
      <c r="A15237" s="732">
        <v>45068</v>
      </c>
      <c r="B15237" s="173" t="s">
        <v>8874</v>
      </c>
      <c r="C15237" s="550" t="s">
        <v>6622</v>
      </c>
      <c r="D15237" s="739" t="s">
        <v>9908</v>
      </c>
      <c r="E15237" s="551">
        <v>20000</v>
      </c>
      <c r="F15237" s="235"/>
      <c r="G15237" s="235">
        <f t="shared" si="244"/>
        <v>-20000</v>
      </c>
      <c r="H15237" s="708" t="s">
        <v>9741</v>
      </c>
    </row>
    <row r="15238" spans="1:8" s="681" customFormat="1" ht="15" customHeight="1" x14ac:dyDescent="0.25">
      <c r="A15238" s="732">
        <v>45068</v>
      </c>
      <c r="B15238" s="173" t="s">
        <v>8655</v>
      </c>
      <c r="C15238" s="173" t="s">
        <v>9748</v>
      </c>
      <c r="D15238" s="227" t="s">
        <v>9909</v>
      </c>
      <c r="E15238" s="235">
        <v>54000</v>
      </c>
      <c r="F15238" s="235"/>
      <c r="G15238" s="235">
        <f t="shared" si="244"/>
        <v>-54000</v>
      </c>
      <c r="H15238" s="708" t="s">
        <v>9741</v>
      </c>
    </row>
    <row r="15239" spans="1:8" s="681" customFormat="1" ht="15" customHeight="1" x14ac:dyDescent="0.25">
      <c r="A15239" s="732">
        <v>45070</v>
      </c>
      <c r="B15239" s="173" t="s">
        <v>8557</v>
      </c>
      <c r="C15239" s="173" t="s">
        <v>6704</v>
      </c>
      <c r="D15239" s="227" t="s">
        <v>9953</v>
      </c>
      <c r="E15239" s="235">
        <v>200000</v>
      </c>
      <c r="F15239" s="235"/>
      <c r="G15239" s="235">
        <f t="shared" si="244"/>
        <v>-200000</v>
      </c>
      <c r="H15239" s="708" t="s">
        <v>9741</v>
      </c>
    </row>
    <row r="15240" spans="1:8" s="681" customFormat="1" ht="15" customHeight="1" x14ac:dyDescent="0.25">
      <c r="A15240" s="732">
        <v>45070</v>
      </c>
      <c r="B15240" s="173" t="s">
        <v>8557</v>
      </c>
      <c r="C15240" s="173" t="s">
        <v>6704</v>
      </c>
      <c r="D15240" s="227" t="s">
        <v>9954</v>
      </c>
      <c r="E15240" s="235">
        <v>50000</v>
      </c>
      <c r="F15240" s="235"/>
      <c r="G15240" s="235">
        <f t="shared" si="244"/>
        <v>-50000</v>
      </c>
      <c r="H15240" s="708" t="s">
        <v>9741</v>
      </c>
    </row>
    <row r="15241" spans="1:8" s="681" customFormat="1" ht="15" customHeight="1" x14ac:dyDescent="0.25">
      <c r="A15241" s="732">
        <v>45072</v>
      </c>
      <c r="B15241" s="173" t="s">
        <v>9830</v>
      </c>
      <c r="C15241" s="173" t="s">
        <v>1197</v>
      </c>
      <c r="D15241" s="227" t="s">
        <v>9955</v>
      </c>
      <c r="E15241" s="235">
        <v>3000000</v>
      </c>
      <c r="F15241" s="235"/>
      <c r="G15241" s="235">
        <f t="shared" si="244"/>
        <v>-3000000</v>
      </c>
      <c r="H15241" s="708" t="s">
        <v>9741</v>
      </c>
    </row>
    <row r="15242" spans="1:8" s="681" customFormat="1" ht="15" customHeight="1" x14ac:dyDescent="0.25">
      <c r="A15242" s="732">
        <v>45075</v>
      </c>
      <c r="B15242" s="173" t="s">
        <v>8041</v>
      </c>
      <c r="C15242" s="173" t="s">
        <v>8089</v>
      </c>
      <c r="D15242" s="227" t="s">
        <v>9956</v>
      </c>
      <c r="E15242" s="235">
        <v>1500000</v>
      </c>
      <c r="F15242" s="235"/>
      <c r="G15242" s="235">
        <f t="shared" si="244"/>
        <v>-1500000</v>
      </c>
      <c r="H15242" s="708" t="s">
        <v>9741</v>
      </c>
    </row>
    <row r="15243" spans="1:8" s="681" customFormat="1" ht="15" customHeight="1" x14ac:dyDescent="0.25">
      <c r="A15243" s="732">
        <v>45075</v>
      </c>
      <c r="B15243" s="173" t="s">
        <v>8655</v>
      </c>
      <c r="C15243" s="173" t="s">
        <v>166</v>
      </c>
      <c r="D15243" s="227" t="s">
        <v>9956</v>
      </c>
      <c r="E15243" s="235">
        <v>600000</v>
      </c>
      <c r="F15243" s="235"/>
      <c r="G15243" s="235">
        <f t="shared" si="244"/>
        <v>-600000</v>
      </c>
      <c r="H15243" s="708" t="s">
        <v>9741</v>
      </c>
    </row>
    <row r="15244" spans="1:8" s="681" customFormat="1" ht="15" customHeight="1" x14ac:dyDescent="0.25">
      <c r="A15244" s="732">
        <v>45076</v>
      </c>
      <c r="B15244" s="173" t="s">
        <v>9767</v>
      </c>
      <c r="C15244" s="173" t="s">
        <v>8392</v>
      </c>
      <c r="D15244" s="227" t="s">
        <v>9987</v>
      </c>
      <c r="E15244" s="235">
        <v>500000</v>
      </c>
      <c r="F15244" s="235"/>
      <c r="G15244" s="235">
        <f t="shared" si="244"/>
        <v>-500000</v>
      </c>
      <c r="H15244" s="708" t="s">
        <v>9741</v>
      </c>
    </row>
    <row r="15245" spans="1:8" ht="15" x14ac:dyDescent="0.2">
      <c r="A15245" s="729">
        <v>45048</v>
      </c>
      <c r="B15245" s="90" t="s">
        <v>3944</v>
      </c>
      <c r="C15245" s="93" t="s">
        <v>558</v>
      </c>
      <c r="D15245" s="891" t="s">
        <v>9742</v>
      </c>
      <c r="E15245" s="91"/>
      <c r="F15245" s="91">
        <v>337081</v>
      </c>
      <c r="G15245" s="91">
        <f t="shared" si="244"/>
        <v>337081</v>
      </c>
      <c r="H15245" s="701" t="s">
        <v>9741</v>
      </c>
    </row>
    <row r="15246" spans="1:8" ht="15" x14ac:dyDescent="0.2">
      <c r="A15246" s="729">
        <v>45049</v>
      </c>
      <c r="B15246" s="90" t="s">
        <v>9407</v>
      </c>
      <c r="C15246" s="93" t="s">
        <v>558</v>
      </c>
      <c r="D15246" s="891" t="s">
        <v>9801</v>
      </c>
      <c r="E15246" s="91"/>
      <c r="F15246" s="91">
        <v>5231157</v>
      </c>
      <c r="G15246" s="91">
        <f t="shared" si="244"/>
        <v>5231157</v>
      </c>
      <c r="H15246" s="701" t="s">
        <v>9741</v>
      </c>
    </row>
    <row r="15247" spans="1:8" s="681" customFormat="1" ht="24" customHeight="1" x14ac:dyDescent="0.25">
      <c r="A15247" s="729">
        <v>45049</v>
      </c>
      <c r="B15247" s="93" t="s">
        <v>1399</v>
      </c>
      <c r="C15247" s="93" t="s">
        <v>558</v>
      </c>
      <c r="D15247" s="801" t="s">
        <v>9743</v>
      </c>
      <c r="E15247" s="175"/>
      <c r="F15247" s="175">
        <v>750000</v>
      </c>
      <c r="G15247" s="175">
        <f t="shared" si="244"/>
        <v>750000</v>
      </c>
      <c r="H15247" s="701" t="s">
        <v>9741</v>
      </c>
    </row>
    <row r="15248" spans="1:8" s="681" customFormat="1" ht="24" customHeight="1" x14ac:dyDescent="0.25">
      <c r="A15248" s="729">
        <v>45049</v>
      </c>
      <c r="B15248" s="93" t="s">
        <v>1399</v>
      </c>
      <c r="C15248" s="93" t="s">
        <v>558</v>
      </c>
      <c r="D15248" s="801" t="s">
        <v>9743</v>
      </c>
      <c r="E15248" s="175"/>
      <c r="F15248" s="175">
        <v>750000</v>
      </c>
      <c r="G15248" s="175">
        <f t="shared" si="244"/>
        <v>750000</v>
      </c>
      <c r="H15248" s="701" t="s">
        <v>9741</v>
      </c>
    </row>
    <row r="15249" spans="1:8" s="681" customFormat="1" ht="24" customHeight="1" x14ac:dyDescent="0.25">
      <c r="A15249" s="729">
        <v>45049</v>
      </c>
      <c r="B15249" s="93" t="s">
        <v>1399</v>
      </c>
      <c r="C15249" s="93" t="s">
        <v>558</v>
      </c>
      <c r="D15249" s="801" t="s">
        <v>9744</v>
      </c>
      <c r="E15249" s="175"/>
      <c r="F15249" s="175">
        <v>1100000</v>
      </c>
      <c r="G15249" s="175">
        <f t="shared" si="244"/>
        <v>1100000</v>
      </c>
      <c r="H15249" s="701" t="s">
        <v>9741</v>
      </c>
    </row>
    <row r="15250" spans="1:8" s="681" customFormat="1" ht="24" customHeight="1" x14ac:dyDescent="0.25">
      <c r="A15250" s="729">
        <v>45049</v>
      </c>
      <c r="B15250" s="93" t="s">
        <v>1399</v>
      </c>
      <c r="C15250" s="93" t="s">
        <v>558</v>
      </c>
      <c r="D15250" s="801" t="s">
        <v>9743</v>
      </c>
      <c r="E15250" s="175"/>
      <c r="F15250" s="175">
        <v>500000</v>
      </c>
      <c r="G15250" s="175">
        <f t="shared" si="244"/>
        <v>500000</v>
      </c>
      <c r="H15250" s="701" t="s">
        <v>9741</v>
      </c>
    </row>
    <row r="15251" spans="1:8" s="681" customFormat="1" ht="24" customHeight="1" x14ac:dyDescent="0.25">
      <c r="A15251" s="729">
        <v>45049</v>
      </c>
      <c r="B15251" s="93" t="s">
        <v>1399</v>
      </c>
      <c r="C15251" s="93" t="s">
        <v>558</v>
      </c>
      <c r="D15251" s="801" t="s">
        <v>9745</v>
      </c>
      <c r="E15251" s="175"/>
      <c r="F15251" s="175">
        <v>250000</v>
      </c>
      <c r="G15251" s="175">
        <f t="shared" si="244"/>
        <v>250000</v>
      </c>
      <c r="H15251" s="701" t="s">
        <v>9741</v>
      </c>
    </row>
    <row r="15252" spans="1:8" s="681" customFormat="1" ht="15" customHeight="1" x14ac:dyDescent="0.25">
      <c r="A15252" s="729">
        <v>45050</v>
      </c>
      <c r="B15252" s="93" t="s">
        <v>9354</v>
      </c>
      <c r="C15252" s="93" t="s">
        <v>558</v>
      </c>
      <c r="D15252" s="891" t="s">
        <v>9746</v>
      </c>
      <c r="E15252" s="175"/>
      <c r="F15252" s="175">
        <v>395720</v>
      </c>
      <c r="G15252" s="175">
        <f t="shared" si="244"/>
        <v>395720</v>
      </c>
      <c r="H15252" s="701" t="s">
        <v>9741</v>
      </c>
    </row>
    <row r="15253" spans="1:8" s="681" customFormat="1" ht="15" customHeight="1" x14ac:dyDescent="0.25">
      <c r="A15253" s="729">
        <v>45055</v>
      </c>
      <c r="B15253" s="93" t="s">
        <v>9767</v>
      </c>
      <c r="C15253" s="93" t="s">
        <v>558</v>
      </c>
      <c r="D15253" s="891" t="s">
        <v>9820</v>
      </c>
      <c r="E15253" s="175"/>
      <c r="F15253" s="175">
        <v>4500000</v>
      </c>
      <c r="G15253" s="175">
        <f t="shared" si="244"/>
        <v>4500000</v>
      </c>
      <c r="H15253" s="701" t="s">
        <v>9741</v>
      </c>
    </row>
    <row r="15254" spans="1:8" s="681" customFormat="1" ht="15" customHeight="1" x14ac:dyDescent="0.25">
      <c r="A15254" s="729">
        <v>45055</v>
      </c>
      <c r="B15254" s="93" t="s">
        <v>3945</v>
      </c>
      <c r="C15254" s="93" t="s">
        <v>558</v>
      </c>
      <c r="D15254" s="891" t="s">
        <v>9821</v>
      </c>
      <c r="E15254" s="175"/>
      <c r="F15254" s="175">
        <v>310329</v>
      </c>
      <c r="G15254" s="175">
        <f t="shared" si="244"/>
        <v>310329</v>
      </c>
      <c r="H15254" s="701" t="s">
        <v>9741</v>
      </c>
    </row>
    <row r="15255" spans="1:8" s="681" customFormat="1" ht="24" customHeight="1" x14ac:dyDescent="0.25">
      <c r="A15255" s="729">
        <v>45056</v>
      </c>
      <c r="B15255" s="93" t="s">
        <v>7919</v>
      </c>
      <c r="C15255" s="93" t="s">
        <v>558</v>
      </c>
      <c r="D15255" s="801" t="s">
        <v>9825</v>
      </c>
      <c r="E15255" s="175"/>
      <c r="F15255" s="175">
        <v>5000000</v>
      </c>
      <c r="G15255" s="175">
        <f t="shared" si="244"/>
        <v>5000000</v>
      </c>
      <c r="H15255" s="701" t="s">
        <v>9741</v>
      </c>
    </row>
    <row r="15256" spans="1:8" s="681" customFormat="1" ht="15" customHeight="1" x14ac:dyDescent="0.25">
      <c r="A15256" s="729">
        <v>45058</v>
      </c>
      <c r="B15256" s="93" t="s">
        <v>37</v>
      </c>
      <c r="C15256" s="93" t="s">
        <v>558</v>
      </c>
      <c r="D15256" s="801" t="s">
        <v>10393</v>
      </c>
      <c r="E15256" s="175"/>
      <c r="F15256" s="175">
        <v>188568</v>
      </c>
      <c r="G15256" s="175">
        <f t="shared" si="244"/>
        <v>188568</v>
      </c>
      <c r="H15256" s="701" t="s">
        <v>9741</v>
      </c>
    </row>
    <row r="15257" spans="1:8" ht="15" x14ac:dyDescent="0.2">
      <c r="A15257" s="729">
        <v>45059</v>
      </c>
      <c r="B15257" s="93" t="s">
        <v>9767</v>
      </c>
      <c r="C15257" s="93" t="s">
        <v>558</v>
      </c>
      <c r="D15257" s="891" t="s">
        <v>9820</v>
      </c>
      <c r="E15257" s="175"/>
      <c r="F15257" s="175">
        <v>3000000</v>
      </c>
      <c r="G15257" s="175">
        <f t="shared" si="244"/>
        <v>3000000</v>
      </c>
      <c r="H15257" s="701" t="s">
        <v>9741</v>
      </c>
    </row>
    <row r="15258" spans="1:8" ht="15" x14ac:dyDescent="0.2">
      <c r="A15258" s="729">
        <v>45068</v>
      </c>
      <c r="B15258" s="90" t="s">
        <v>3944</v>
      </c>
      <c r="C15258" s="93" t="s">
        <v>558</v>
      </c>
      <c r="D15258" s="891" t="s">
        <v>9873</v>
      </c>
      <c r="E15258" s="91"/>
      <c r="F15258" s="91">
        <v>337081</v>
      </c>
      <c r="G15258" s="175">
        <f t="shared" si="244"/>
        <v>337081</v>
      </c>
      <c r="H15258" s="701" t="s">
        <v>9741</v>
      </c>
    </row>
    <row r="15259" spans="1:8" ht="36" x14ac:dyDescent="0.2">
      <c r="A15259" s="729">
        <v>45068</v>
      </c>
      <c r="B15259" s="93" t="s">
        <v>3945</v>
      </c>
      <c r="C15259" s="93" t="s">
        <v>558</v>
      </c>
      <c r="D15259" s="801" t="s">
        <v>9874</v>
      </c>
      <c r="E15259" s="175"/>
      <c r="F15259" s="175">
        <v>50000</v>
      </c>
      <c r="G15259" s="175">
        <f t="shared" si="244"/>
        <v>50000</v>
      </c>
      <c r="H15259" s="701" t="s">
        <v>9741</v>
      </c>
    </row>
    <row r="15260" spans="1:8" ht="48" x14ac:dyDescent="0.2">
      <c r="A15260" s="729">
        <v>45070</v>
      </c>
      <c r="B15260" s="93" t="s">
        <v>1399</v>
      </c>
      <c r="C15260" s="93" t="s">
        <v>558</v>
      </c>
      <c r="D15260" s="801" t="s">
        <v>9943</v>
      </c>
      <c r="E15260" s="175"/>
      <c r="F15260" s="175">
        <v>763801.10000000009</v>
      </c>
      <c r="G15260" s="175">
        <f t="shared" si="244"/>
        <v>763801.10000000009</v>
      </c>
      <c r="H15260" s="701" t="s">
        <v>9741</v>
      </c>
    </row>
    <row r="15261" spans="1:8" ht="48" x14ac:dyDescent="0.2">
      <c r="A15261" s="729">
        <v>45070</v>
      </c>
      <c r="B15261" s="93" t="s">
        <v>4720</v>
      </c>
      <c r="C15261" s="93" t="s">
        <v>558</v>
      </c>
      <c r="D15261" s="801" t="s">
        <v>9944</v>
      </c>
      <c r="E15261" s="175"/>
      <c r="F15261" s="175">
        <f>1000000-F15260</f>
        <v>236198.89999999991</v>
      </c>
      <c r="G15261" s="175">
        <f t="shared" si="244"/>
        <v>236198.89999999991</v>
      </c>
      <c r="H15261" s="701" t="s">
        <v>9741</v>
      </c>
    </row>
    <row r="15262" spans="1:8" ht="24" x14ac:dyDescent="0.2">
      <c r="A15262" s="729">
        <v>45072</v>
      </c>
      <c r="B15262" s="93" t="s">
        <v>8337</v>
      </c>
      <c r="C15262" s="93" t="s">
        <v>558</v>
      </c>
      <c r="D15262" s="801" t="s">
        <v>9947</v>
      </c>
      <c r="E15262" s="175"/>
      <c r="F15262" s="175">
        <v>3000000</v>
      </c>
      <c r="G15262" s="175">
        <f t="shared" si="244"/>
        <v>3000000</v>
      </c>
      <c r="H15262" s="701" t="s">
        <v>9741</v>
      </c>
    </row>
    <row r="15263" spans="1:8" ht="24" x14ac:dyDescent="0.2">
      <c r="A15263" s="729">
        <v>45072</v>
      </c>
      <c r="B15263" s="93" t="s">
        <v>8337</v>
      </c>
      <c r="C15263" s="93" t="s">
        <v>558</v>
      </c>
      <c r="D15263" s="801" t="s">
        <v>9948</v>
      </c>
      <c r="E15263" s="175"/>
      <c r="F15263" s="175">
        <v>1500000</v>
      </c>
      <c r="G15263" s="175">
        <f t="shared" si="244"/>
        <v>1500000</v>
      </c>
      <c r="H15263" s="701" t="s">
        <v>9741</v>
      </c>
    </row>
    <row r="15264" spans="1:8" ht="15" x14ac:dyDescent="0.2">
      <c r="A15264" s="729">
        <v>45072</v>
      </c>
      <c r="B15264" s="93" t="s">
        <v>8337</v>
      </c>
      <c r="C15264" s="93" t="s">
        <v>558</v>
      </c>
      <c r="D15264" s="891" t="s">
        <v>9949</v>
      </c>
      <c r="E15264" s="175"/>
      <c r="F15264" s="175">
        <v>600000</v>
      </c>
      <c r="G15264" s="175">
        <f t="shared" si="244"/>
        <v>600000</v>
      </c>
      <c r="H15264" s="701" t="s">
        <v>9741</v>
      </c>
    </row>
    <row r="15265" spans="1:8" ht="36" x14ac:dyDescent="0.2">
      <c r="A15265" s="729">
        <v>45072</v>
      </c>
      <c r="B15265" s="93" t="s">
        <v>8337</v>
      </c>
      <c r="C15265" s="93" t="s">
        <v>558</v>
      </c>
      <c r="D15265" s="801" t="s">
        <v>9951</v>
      </c>
      <c r="E15265" s="175"/>
      <c r="F15265" s="175">
        <v>900000</v>
      </c>
      <c r="G15265" s="175">
        <f t="shared" si="244"/>
        <v>900000</v>
      </c>
      <c r="H15265" s="701" t="s">
        <v>9741</v>
      </c>
    </row>
    <row r="15266" spans="1:8" ht="15" x14ac:dyDescent="0.2">
      <c r="A15266" s="729">
        <v>45072</v>
      </c>
      <c r="B15266" s="93" t="s">
        <v>8337</v>
      </c>
      <c r="C15266" s="93" t="s">
        <v>558</v>
      </c>
      <c r="D15266" s="801" t="s">
        <v>9950</v>
      </c>
      <c r="E15266" s="175">
        <v>27000</v>
      </c>
      <c r="F15266" s="175"/>
      <c r="G15266" s="175">
        <f t="shared" si="244"/>
        <v>-27000</v>
      </c>
      <c r="H15266" s="701" t="s">
        <v>9741</v>
      </c>
    </row>
    <row r="15267" spans="1:8" ht="15" x14ac:dyDescent="0.2">
      <c r="A15267" s="733">
        <v>45079</v>
      </c>
      <c r="B15267" s="62" t="s">
        <v>9830</v>
      </c>
      <c r="C15267" s="62" t="s">
        <v>793</v>
      </c>
      <c r="D15267" s="182" t="s">
        <v>371</v>
      </c>
      <c r="E15267" s="125">
        <v>25000</v>
      </c>
      <c r="F15267" s="57"/>
      <c r="G15267" s="57">
        <f t="shared" si="244"/>
        <v>-25000</v>
      </c>
      <c r="H15267" s="704" t="s">
        <v>10313</v>
      </c>
    </row>
    <row r="15268" spans="1:8" ht="15" x14ac:dyDescent="0.2">
      <c r="A15268" s="733">
        <v>45080</v>
      </c>
      <c r="B15268" s="62" t="s">
        <v>10142</v>
      </c>
      <c r="C15268" s="62" t="s">
        <v>793</v>
      </c>
      <c r="D15268" s="182" t="s">
        <v>371</v>
      </c>
      <c r="E15268" s="125">
        <v>25000</v>
      </c>
      <c r="F15268" s="57"/>
      <c r="G15268" s="57">
        <f t="shared" si="244"/>
        <v>-25000</v>
      </c>
      <c r="H15268" s="704" t="s">
        <v>10313</v>
      </c>
    </row>
    <row r="15269" spans="1:8" ht="15" x14ac:dyDescent="0.2">
      <c r="A15269" s="733">
        <v>45081</v>
      </c>
      <c r="B15269" s="62" t="s">
        <v>10021</v>
      </c>
      <c r="C15269" s="62" t="s">
        <v>793</v>
      </c>
      <c r="D15269" s="182" t="s">
        <v>141</v>
      </c>
      <c r="E15269" s="125">
        <v>25000</v>
      </c>
      <c r="F15269" s="57"/>
      <c r="G15269" s="57">
        <f t="shared" si="244"/>
        <v>-25000</v>
      </c>
      <c r="H15269" s="704" t="s">
        <v>10313</v>
      </c>
    </row>
    <row r="15270" spans="1:8" ht="15" x14ac:dyDescent="0.2">
      <c r="A15270" s="733">
        <v>45082</v>
      </c>
      <c r="B15270" s="62" t="s">
        <v>10294</v>
      </c>
      <c r="C15270" s="62" t="s">
        <v>793</v>
      </c>
      <c r="D15270" s="182" t="s">
        <v>141</v>
      </c>
      <c r="E15270" s="125">
        <v>25000</v>
      </c>
      <c r="F15270" s="57"/>
      <c r="G15270" s="57">
        <f t="shared" si="244"/>
        <v>-25000</v>
      </c>
      <c r="H15270" s="704" t="s">
        <v>10313</v>
      </c>
    </row>
    <row r="15271" spans="1:8" ht="15" x14ac:dyDescent="0.2">
      <c r="A15271" s="733">
        <v>45083</v>
      </c>
      <c r="B15271" s="62" t="s">
        <v>25</v>
      </c>
      <c r="C15271" s="62" t="s">
        <v>793</v>
      </c>
      <c r="D15271" s="182" t="s">
        <v>10181</v>
      </c>
      <c r="E15271" s="125">
        <v>80000</v>
      </c>
      <c r="F15271" s="57"/>
      <c r="G15271" s="57">
        <f t="shared" si="244"/>
        <v>-80000</v>
      </c>
      <c r="H15271" s="704" t="s">
        <v>10313</v>
      </c>
    </row>
    <row r="15272" spans="1:8" ht="15" x14ac:dyDescent="0.2">
      <c r="A15272" s="733">
        <v>45083</v>
      </c>
      <c r="B15272" s="62" t="s">
        <v>16</v>
      </c>
      <c r="C15272" s="62" t="s">
        <v>793</v>
      </c>
      <c r="D15272" s="182" t="s">
        <v>7216</v>
      </c>
      <c r="E15272" s="125">
        <v>227730</v>
      </c>
      <c r="F15272" s="57"/>
      <c r="G15272" s="57">
        <f t="shared" si="244"/>
        <v>-227730</v>
      </c>
      <c r="H15272" s="704" t="s">
        <v>10313</v>
      </c>
    </row>
    <row r="15273" spans="1:8" ht="15" x14ac:dyDescent="0.2">
      <c r="A15273" s="733">
        <v>45083</v>
      </c>
      <c r="B15273" s="62" t="s">
        <v>9354</v>
      </c>
      <c r="C15273" s="62" t="s">
        <v>793</v>
      </c>
      <c r="D15273" s="182" t="s">
        <v>10116</v>
      </c>
      <c r="E15273" s="125">
        <v>44330</v>
      </c>
      <c r="F15273" s="57"/>
      <c r="G15273" s="57">
        <f t="shared" si="244"/>
        <v>-44330</v>
      </c>
      <c r="H15273" s="704" t="s">
        <v>10313</v>
      </c>
    </row>
    <row r="15274" spans="1:8" ht="15" x14ac:dyDescent="0.2">
      <c r="A15274" s="733">
        <v>45083</v>
      </c>
      <c r="B15274" s="62" t="s">
        <v>9354</v>
      </c>
      <c r="C15274" s="62" t="s">
        <v>793</v>
      </c>
      <c r="D15274" s="182" t="s">
        <v>10102</v>
      </c>
      <c r="E15274" s="125">
        <v>41600</v>
      </c>
      <c r="F15274" s="57"/>
      <c r="G15274" s="57">
        <f t="shared" si="244"/>
        <v>-41600</v>
      </c>
      <c r="H15274" s="704" t="s">
        <v>10313</v>
      </c>
    </row>
    <row r="15275" spans="1:8" ht="15" x14ac:dyDescent="0.2">
      <c r="A15275" s="733">
        <v>45083</v>
      </c>
      <c r="B15275" s="62" t="s">
        <v>9407</v>
      </c>
      <c r="C15275" s="62" t="s">
        <v>793</v>
      </c>
      <c r="D15275" s="182" t="s">
        <v>10351</v>
      </c>
      <c r="E15275" s="125">
        <v>9000</v>
      </c>
      <c r="F15275" s="57"/>
      <c r="G15275" s="57">
        <f t="shared" si="244"/>
        <v>-9000</v>
      </c>
      <c r="H15275" s="704" t="s">
        <v>10313</v>
      </c>
    </row>
    <row r="15276" spans="1:8" ht="15" x14ac:dyDescent="0.2">
      <c r="A15276" s="733">
        <v>45083</v>
      </c>
      <c r="B15276" s="62" t="s">
        <v>10294</v>
      </c>
      <c r="C15276" s="62" t="s">
        <v>793</v>
      </c>
      <c r="D15276" s="182" t="s">
        <v>10350</v>
      </c>
      <c r="E15276" s="125">
        <v>62080</v>
      </c>
      <c r="F15276" s="57"/>
      <c r="G15276" s="57">
        <f t="shared" si="244"/>
        <v>-62080</v>
      </c>
      <c r="H15276" s="704" t="s">
        <v>10313</v>
      </c>
    </row>
    <row r="15277" spans="1:8" ht="15" x14ac:dyDescent="0.2">
      <c r="A15277" s="733">
        <v>45083</v>
      </c>
      <c r="B15277" s="62" t="s">
        <v>9354</v>
      </c>
      <c r="C15277" s="62" t="s">
        <v>793</v>
      </c>
      <c r="D15277" s="182" t="s">
        <v>10352</v>
      </c>
      <c r="E15277" s="125">
        <v>92210</v>
      </c>
      <c r="F15277" s="57"/>
      <c r="G15277" s="57">
        <f t="shared" si="244"/>
        <v>-92210</v>
      </c>
      <c r="H15277" s="704" t="s">
        <v>10313</v>
      </c>
    </row>
    <row r="15278" spans="1:8" ht="15" x14ac:dyDescent="0.2">
      <c r="A15278" s="733">
        <v>45083</v>
      </c>
      <c r="B15278" s="62" t="s">
        <v>9407</v>
      </c>
      <c r="C15278" s="62" t="s">
        <v>793</v>
      </c>
      <c r="D15278" s="182" t="s">
        <v>10356</v>
      </c>
      <c r="E15278" s="125">
        <v>193375</v>
      </c>
      <c r="F15278" s="57"/>
      <c r="G15278" s="57">
        <f t="shared" si="244"/>
        <v>-193375</v>
      </c>
      <c r="H15278" s="704" t="s">
        <v>10313</v>
      </c>
    </row>
    <row r="15279" spans="1:8" ht="15" x14ac:dyDescent="0.2">
      <c r="A15279" s="733">
        <v>45083</v>
      </c>
      <c r="B15279" s="62" t="s">
        <v>9400</v>
      </c>
      <c r="C15279" s="62" t="s">
        <v>793</v>
      </c>
      <c r="D15279" s="182" t="s">
        <v>10104</v>
      </c>
      <c r="E15279" s="125">
        <v>65000</v>
      </c>
      <c r="F15279" s="57"/>
      <c r="G15279" s="57">
        <f t="shared" si="244"/>
        <v>-65000</v>
      </c>
      <c r="H15279" s="704" t="s">
        <v>10313</v>
      </c>
    </row>
    <row r="15280" spans="1:8" ht="15" x14ac:dyDescent="0.2">
      <c r="A15280" s="733">
        <v>45083</v>
      </c>
      <c r="B15280" s="62" t="s">
        <v>9767</v>
      </c>
      <c r="C15280" s="62" t="s">
        <v>793</v>
      </c>
      <c r="D15280" s="182" t="s">
        <v>10353</v>
      </c>
      <c r="E15280" s="125">
        <v>187650</v>
      </c>
      <c r="F15280" s="57"/>
      <c r="G15280" s="57">
        <f t="shared" si="244"/>
        <v>-187650</v>
      </c>
      <c r="H15280" s="704" t="s">
        <v>10313</v>
      </c>
    </row>
    <row r="15281" spans="1:8" ht="15" x14ac:dyDescent="0.2">
      <c r="A15281" s="733">
        <v>45083</v>
      </c>
      <c r="B15281" s="62" t="s">
        <v>3944</v>
      </c>
      <c r="C15281" s="62" t="s">
        <v>793</v>
      </c>
      <c r="D15281" s="182" t="s">
        <v>10354</v>
      </c>
      <c r="E15281" s="125">
        <v>134483.33333333331</v>
      </c>
      <c r="F15281" s="57"/>
      <c r="G15281" s="57">
        <f t="shared" si="244"/>
        <v>-134483.33333333331</v>
      </c>
      <c r="H15281" s="704" t="s">
        <v>10313</v>
      </c>
    </row>
    <row r="15282" spans="1:8" ht="15" x14ac:dyDescent="0.2">
      <c r="A15282" s="733">
        <v>45083</v>
      </c>
      <c r="B15282" s="62" t="s">
        <v>37</v>
      </c>
      <c r="C15282" s="62" t="s">
        <v>793</v>
      </c>
      <c r="D15282" s="182" t="s">
        <v>10095</v>
      </c>
      <c r="E15282" s="125">
        <v>129737</v>
      </c>
      <c r="F15282" s="57"/>
      <c r="G15282" s="57">
        <f t="shared" si="244"/>
        <v>-129737</v>
      </c>
      <c r="H15282" s="704" t="s">
        <v>10313</v>
      </c>
    </row>
    <row r="15283" spans="1:8" ht="15" x14ac:dyDescent="0.2">
      <c r="A15283" s="733">
        <v>45083</v>
      </c>
      <c r="B15283" s="62" t="s">
        <v>10294</v>
      </c>
      <c r="C15283" s="62" t="s">
        <v>793</v>
      </c>
      <c r="D15283" s="182" t="s">
        <v>10355</v>
      </c>
      <c r="E15283" s="125">
        <v>69958.333333333328</v>
      </c>
      <c r="F15283" s="57"/>
      <c r="G15283" s="57">
        <f t="shared" si="244"/>
        <v>-69958.333333333328</v>
      </c>
      <c r="H15283" s="704" t="s">
        <v>10313</v>
      </c>
    </row>
    <row r="15284" spans="1:8" ht="15" x14ac:dyDescent="0.2">
      <c r="A15284" s="733">
        <v>45083</v>
      </c>
      <c r="B15284" s="62" t="s">
        <v>3945</v>
      </c>
      <c r="C15284" s="62" t="s">
        <v>793</v>
      </c>
      <c r="D15284" s="182" t="s">
        <v>10086</v>
      </c>
      <c r="E15284" s="125">
        <v>131872</v>
      </c>
      <c r="F15284" s="57"/>
      <c r="G15284" s="57">
        <f t="shared" si="244"/>
        <v>-131872</v>
      </c>
      <c r="H15284" s="704" t="s">
        <v>10313</v>
      </c>
    </row>
    <row r="15285" spans="1:8" ht="15" x14ac:dyDescent="0.2">
      <c r="A15285" s="733">
        <v>45083</v>
      </c>
      <c r="B15285" s="62" t="s">
        <v>3945</v>
      </c>
      <c r="C15285" s="62" t="s">
        <v>793</v>
      </c>
      <c r="D15285" s="182" t="s">
        <v>6204</v>
      </c>
      <c r="E15285" s="125">
        <v>28000</v>
      </c>
      <c r="F15285" s="57"/>
      <c r="G15285" s="57">
        <f t="shared" si="244"/>
        <v>-28000</v>
      </c>
      <c r="H15285" s="704" t="s">
        <v>10313</v>
      </c>
    </row>
    <row r="15286" spans="1:8" ht="15" x14ac:dyDescent="0.2">
      <c r="A15286" s="733">
        <v>45084</v>
      </c>
      <c r="B15286" s="62" t="s">
        <v>10177</v>
      </c>
      <c r="C15286" s="62" t="s">
        <v>793</v>
      </c>
      <c r="D15286" s="182" t="s">
        <v>9010</v>
      </c>
      <c r="E15286" s="125">
        <v>5000</v>
      </c>
      <c r="F15286" s="57"/>
      <c r="G15286" s="57">
        <f t="shared" si="244"/>
        <v>-5000</v>
      </c>
      <c r="H15286" s="704" t="s">
        <v>10313</v>
      </c>
    </row>
    <row r="15287" spans="1:8" ht="15" x14ac:dyDescent="0.2">
      <c r="A15287" s="733">
        <v>45078</v>
      </c>
      <c r="B15287" s="40" t="s">
        <v>25</v>
      </c>
      <c r="C15287" s="62" t="s">
        <v>8148</v>
      </c>
      <c r="D15287" s="107" t="s">
        <v>9268</v>
      </c>
      <c r="E15287" s="57">
        <v>300</v>
      </c>
      <c r="F15287" s="57"/>
      <c r="G15287" s="57">
        <f t="shared" si="244"/>
        <v>-300</v>
      </c>
      <c r="H15287" s="704" t="s">
        <v>10313</v>
      </c>
    </row>
    <row r="15288" spans="1:8" ht="15" x14ac:dyDescent="0.2">
      <c r="A15288" s="733">
        <v>45078</v>
      </c>
      <c r="B15288" s="40" t="s">
        <v>16</v>
      </c>
      <c r="C15288" s="62" t="s">
        <v>8148</v>
      </c>
      <c r="D15288" s="107" t="s">
        <v>9268</v>
      </c>
      <c r="E15288" s="57">
        <v>240</v>
      </c>
      <c r="F15288" s="57"/>
      <c r="G15288" s="57">
        <f t="shared" si="244"/>
        <v>-240</v>
      </c>
      <c r="H15288" s="704" t="s">
        <v>10313</v>
      </c>
    </row>
    <row r="15289" spans="1:8" ht="15" x14ac:dyDescent="0.2">
      <c r="A15289" s="733">
        <v>45078</v>
      </c>
      <c r="B15289" s="40" t="s">
        <v>9659</v>
      </c>
      <c r="C15289" s="62" t="s">
        <v>3144</v>
      </c>
      <c r="D15289" s="107" t="s">
        <v>10044</v>
      </c>
      <c r="E15289" s="57">
        <v>6200</v>
      </c>
      <c r="F15289" s="57"/>
      <c r="G15289" s="57">
        <f t="shared" si="244"/>
        <v>-6200</v>
      </c>
      <c r="H15289" s="704" t="s">
        <v>10313</v>
      </c>
    </row>
    <row r="15290" spans="1:8" ht="15" x14ac:dyDescent="0.2">
      <c r="A15290" s="733">
        <v>45078</v>
      </c>
      <c r="B15290" s="40" t="s">
        <v>9354</v>
      </c>
      <c r="C15290" s="62" t="s">
        <v>3144</v>
      </c>
      <c r="D15290" s="107" t="s">
        <v>10045</v>
      </c>
      <c r="E15290" s="57">
        <v>2750</v>
      </c>
      <c r="F15290" s="57"/>
      <c r="G15290" s="57">
        <f t="shared" si="244"/>
        <v>-2750</v>
      </c>
      <c r="H15290" s="704" t="s">
        <v>10313</v>
      </c>
    </row>
    <row r="15291" spans="1:8" ht="15" x14ac:dyDescent="0.2">
      <c r="A15291" s="733">
        <v>45078</v>
      </c>
      <c r="B15291" s="40" t="s">
        <v>9659</v>
      </c>
      <c r="C15291" s="62" t="s">
        <v>285</v>
      </c>
      <c r="D15291" s="107" t="s">
        <v>8446</v>
      </c>
      <c r="E15291" s="57">
        <v>1600</v>
      </c>
      <c r="F15291" s="57"/>
      <c r="G15291" s="57">
        <f t="shared" ref="G15291:G15354" si="245">F15291-E15291</f>
        <v>-1600</v>
      </c>
      <c r="H15291" s="704" t="s">
        <v>10313</v>
      </c>
    </row>
    <row r="15292" spans="1:8" ht="15" x14ac:dyDescent="0.2">
      <c r="A15292" s="733">
        <v>45078</v>
      </c>
      <c r="B15292" s="40" t="s">
        <v>9767</v>
      </c>
      <c r="C15292" s="62" t="s">
        <v>10046</v>
      </c>
      <c r="D15292" s="107" t="s">
        <v>10047</v>
      </c>
      <c r="E15292" s="57">
        <v>84940</v>
      </c>
      <c r="F15292" s="57"/>
      <c r="G15292" s="57">
        <f t="shared" si="245"/>
        <v>-84940</v>
      </c>
      <c r="H15292" s="704" t="s">
        <v>10313</v>
      </c>
    </row>
    <row r="15293" spans="1:8" ht="15" customHeight="1" x14ac:dyDescent="0.2">
      <c r="A15293" s="733">
        <v>45078</v>
      </c>
      <c r="B15293" s="40" t="s">
        <v>9354</v>
      </c>
      <c r="C15293" s="62" t="s">
        <v>391</v>
      </c>
      <c r="D15293" s="107" t="s">
        <v>10222</v>
      </c>
      <c r="E15293" s="57">
        <v>17950</v>
      </c>
      <c r="F15293" s="57"/>
      <c r="G15293" s="57">
        <f t="shared" si="245"/>
        <v>-17950</v>
      </c>
      <c r="H15293" s="704" t="s">
        <v>10313</v>
      </c>
    </row>
    <row r="15294" spans="1:8" ht="15" x14ac:dyDescent="0.2">
      <c r="A15294" s="733">
        <v>45078</v>
      </c>
      <c r="B15294" s="40" t="s">
        <v>10055</v>
      </c>
      <c r="C15294" s="62" t="s">
        <v>391</v>
      </c>
      <c r="D15294" s="107" t="s">
        <v>10223</v>
      </c>
      <c r="E15294" s="57">
        <v>11000</v>
      </c>
      <c r="F15294" s="57"/>
      <c r="G15294" s="57">
        <f t="shared" si="245"/>
        <v>-11000</v>
      </c>
      <c r="H15294" s="704" t="s">
        <v>10313</v>
      </c>
    </row>
    <row r="15295" spans="1:8" ht="15" x14ac:dyDescent="0.2">
      <c r="A15295" s="733">
        <v>45078</v>
      </c>
      <c r="B15295" s="40" t="s">
        <v>16</v>
      </c>
      <c r="C15295" s="62" t="s">
        <v>103</v>
      </c>
      <c r="D15295" s="107" t="s">
        <v>9423</v>
      </c>
      <c r="E15295" s="57">
        <v>2000</v>
      </c>
      <c r="F15295" s="57"/>
      <c r="G15295" s="57">
        <f t="shared" si="245"/>
        <v>-2000</v>
      </c>
      <c r="H15295" s="704" t="s">
        <v>10313</v>
      </c>
    </row>
    <row r="15296" spans="1:8" ht="15" x14ac:dyDescent="0.2">
      <c r="A15296" s="733">
        <v>45078</v>
      </c>
      <c r="B15296" s="40" t="s">
        <v>9767</v>
      </c>
      <c r="C15296" s="62" t="s">
        <v>4875</v>
      </c>
      <c r="D15296" s="107" t="s">
        <v>10048</v>
      </c>
      <c r="E15296" s="57">
        <v>2500</v>
      </c>
      <c r="F15296" s="57"/>
      <c r="G15296" s="57">
        <f t="shared" si="245"/>
        <v>-2500</v>
      </c>
      <c r="H15296" s="704" t="s">
        <v>10313</v>
      </c>
    </row>
    <row r="15297" spans="1:8" ht="15" x14ac:dyDescent="0.2">
      <c r="A15297" s="733">
        <v>45078</v>
      </c>
      <c r="B15297" s="40" t="s">
        <v>8655</v>
      </c>
      <c r="C15297" s="62" t="s">
        <v>391</v>
      </c>
      <c r="D15297" s="107" t="s">
        <v>9021</v>
      </c>
      <c r="E15297" s="57">
        <v>1350</v>
      </c>
      <c r="F15297" s="57"/>
      <c r="G15297" s="57">
        <f t="shared" si="245"/>
        <v>-1350</v>
      </c>
      <c r="H15297" s="704" t="s">
        <v>10313</v>
      </c>
    </row>
    <row r="15298" spans="1:8" ht="15" x14ac:dyDescent="0.2">
      <c r="A15298" s="733">
        <v>45078</v>
      </c>
      <c r="B15298" s="40" t="s">
        <v>9659</v>
      </c>
      <c r="C15298" s="62" t="s">
        <v>5740</v>
      </c>
      <c r="D15298" s="107" t="s">
        <v>10023</v>
      </c>
      <c r="E15298" s="57">
        <v>800</v>
      </c>
      <c r="F15298" s="57"/>
      <c r="G15298" s="57">
        <f t="shared" si="245"/>
        <v>-800</v>
      </c>
      <c r="H15298" s="704" t="s">
        <v>10313</v>
      </c>
    </row>
    <row r="15299" spans="1:8" ht="15" x14ac:dyDescent="0.2">
      <c r="A15299" s="733">
        <v>45078</v>
      </c>
      <c r="B15299" s="40" t="s">
        <v>9767</v>
      </c>
      <c r="C15299" s="62" t="s">
        <v>4361</v>
      </c>
      <c r="D15299" s="107" t="s">
        <v>10049</v>
      </c>
      <c r="E15299" s="57">
        <v>30000</v>
      </c>
      <c r="F15299" s="57"/>
      <c r="G15299" s="57">
        <f t="shared" si="245"/>
        <v>-30000</v>
      </c>
      <c r="H15299" s="704" t="s">
        <v>10313</v>
      </c>
    </row>
    <row r="15300" spans="1:8" ht="15" x14ac:dyDescent="0.2">
      <c r="A15300" s="733">
        <v>45078</v>
      </c>
      <c r="B15300" s="40" t="s">
        <v>9407</v>
      </c>
      <c r="C15300" s="62" t="s">
        <v>9926</v>
      </c>
      <c r="D15300" s="107" t="s">
        <v>10050</v>
      </c>
      <c r="E15300" s="57">
        <v>100000</v>
      </c>
      <c r="F15300" s="57"/>
      <c r="G15300" s="57">
        <f t="shared" si="245"/>
        <v>-100000</v>
      </c>
      <c r="H15300" s="704" t="s">
        <v>10313</v>
      </c>
    </row>
    <row r="15301" spans="1:8" ht="15" x14ac:dyDescent="0.2">
      <c r="A15301" s="733">
        <v>45078</v>
      </c>
      <c r="B15301" s="40" t="s">
        <v>9659</v>
      </c>
      <c r="C15301" s="62" t="s">
        <v>5740</v>
      </c>
      <c r="D15301" s="107" t="s">
        <v>369</v>
      </c>
      <c r="E15301" s="57">
        <v>500</v>
      </c>
      <c r="F15301" s="57"/>
      <c r="G15301" s="57">
        <f t="shared" si="245"/>
        <v>-500</v>
      </c>
      <c r="H15301" s="704" t="s">
        <v>10313</v>
      </c>
    </row>
    <row r="15302" spans="1:8" ht="15" x14ac:dyDescent="0.2">
      <c r="A15302" s="733">
        <v>45078</v>
      </c>
      <c r="B15302" s="40" t="s">
        <v>3945</v>
      </c>
      <c r="C15302" s="62" t="s">
        <v>10053</v>
      </c>
      <c r="D15302" s="107" t="s">
        <v>10051</v>
      </c>
      <c r="E15302" s="57">
        <v>4000</v>
      </c>
      <c r="F15302" s="57"/>
      <c r="G15302" s="57">
        <f t="shared" si="245"/>
        <v>-4000</v>
      </c>
      <c r="H15302" s="704" t="s">
        <v>10313</v>
      </c>
    </row>
    <row r="15303" spans="1:8" ht="15" x14ac:dyDescent="0.2">
      <c r="A15303" s="733">
        <v>45078</v>
      </c>
      <c r="B15303" s="40" t="s">
        <v>9659</v>
      </c>
      <c r="C15303" s="62" t="s">
        <v>5740</v>
      </c>
      <c r="D15303" s="107" t="s">
        <v>10052</v>
      </c>
      <c r="E15303" s="57">
        <v>250</v>
      </c>
      <c r="F15303" s="57"/>
      <c r="G15303" s="57">
        <f t="shared" si="245"/>
        <v>-250</v>
      </c>
      <c r="H15303" s="704" t="s">
        <v>10313</v>
      </c>
    </row>
    <row r="15304" spans="1:8" ht="15" x14ac:dyDescent="0.2">
      <c r="A15304" s="733">
        <v>45078</v>
      </c>
      <c r="B15304" s="40" t="s">
        <v>8874</v>
      </c>
      <c r="C15304" s="62" t="s">
        <v>10057</v>
      </c>
      <c r="D15304" s="107" t="s">
        <v>10056</v>
      </c>
      <c r="E15304" s="57">
        <v>50000</v>
      </c>
      <c r="F15304" s="57"/>
      <c r="G15304" s="57">
        <f t="shared" si="245"/>
        <v>-50000</v>
      </c>
      <c r="H15304" s="704" t="s">
        <v>10313</v>
      </c>
    </row>
    <row r="15305" spans="1:8" ht="15" x14ac:dyDescent="0.2">
      <c r="A15305" s="733">
        <v>45078</v>
      </c>
      <c r="B15305" s="40" t="s">
        <v>9407</v>
      </c>
      <c r="C15305" s="62" t="s">
        <v>9472</v>
      </c>
      <c r="D15305" s="107" t="s">
        <v>5398</v>
      </c>
      <c r="E15305" s="57">
        <v>20000</v>
      </c>
      <c r="F15305" s="57"/>
      <c r="G15305" s="57">
        <f t="shared" si="245"/>
        <v>-20000</v>
      </c>
      <c r="H15305" s="704" t="s">
        <v>10313</v>
      </c>
    </row>
    <row r="15306" spans="1:8" ht="15" x14ac:dyDescent="0.2">
      <c r="A15306" s="733">
        <v>45078</v>
      </c>
      <c r="B15306" s="40" t="s">
        <v>9659</v>
      </c>
      <c r="C15306" s="62" t="s">
        <v>5740</v>
      </c>
      <c r="D15306" s="107" t="s">
        <v>369</v>
      </c>
      <c r="E15306" s="57">
        <v>600</v>
      </c>
      <c r="F15306" s="57"/>
      <c r="G15306" s="57">
        <f t="shared" si="245"/>
        <v>-600</v>
      </c>
      <c r="H15306" s="704" t="s">
        <v>10313</v>
      </c>
    </row>
    <row r="15307" spans="1:8" ht="15" x14ac:dyDescent="0.2">
      <c r="A15307" s="733">
        <v>45078</v>
      </c>
      <c r="B15307" s="40" t="s">
        <v>9659</v>
      </c>
      <c r="C15307" s="62" t="s">
        <v>5740</v>
      </c>
      <c r="D15307" s="107" t="s">
        <v>369</v>
      </c>
      <c r="E15307" s="57">
        <v>800</v>
      </c>
      <c r="F15307" s="57"/>
      <c r="G15307" s="57">
        <f t="shared" si="245"/>
        <v>-800</v>
      </c>
      <c r="H15307" s="704" t="s">
        <v>10313</v>
      </c>
    </row>
    <row r="15308" spans="1:8" ht="15" x14ac:dyDescent="0.2">
      <c r="A15308" s="733">
        <v>45078</v>
      </c>
      <c r="B15308" s="40" t="s">
        <v>9767</v>
      </c>
      <c r="C15308" s="62" t="s">
        <v>5740</v>
      </c>
      <c r="D15308" s="107" t="s">
        <v>369</v>
      </c>
      <c r="E15308" s="57">
        <v>1500</v>
      </c>
      <c r="F15308" s="57"/>
      <c r="G15308" s="57">
        <f t="shared" si="245"/>
        <v>-1500</v>
      </c>
      <c r="H15308" s="704" t="s">
        <v>10313</v>
      </c>
    </row>
    <row r="15309" spans="1:8" ht="15" x14ac:dyDescent="0.2">
      <c r="A15309" s="733">
        <v>45078</v>
      </c>
      <c r="B15309" s="40" t="s">
        <v>9354</v>
      </c>
      <c r="C15309" s="62" t="s">
        <v>9773</v>
      </c>
      <c r="D15309" s="107" t="s">
        <v>10062</v>
      </c>
      <c r="E15309" s="57">
        <v>50000</v>
      </c>
      <c r="F15309" s="57"/>
      <c r="G15309" s="57">
        <f t="shared" si="245"/>
        <v>-50000</v>
      </c>
      <c r="H15309" s="704" t="s">
        <v>10313</v>
      </c>
    </row>
    <row r="15310" spans="1:8" ht="15" x14ac:dyDescent="0.2">
      <c r="A15310" s="733">
        <v>45079</v>
      </c>
      <c r="B15310" s="40" t="s">
        <v>9659</v>
      </c>
      <c r="C15310" s="62" t="s">
        <v>6965</v>
      </c>
      <c r="D15310" s="107" t="s">
        <v>9443</v>
      </c>
      <c r="E15310" s="57">
        <v>20000</v>
      </c>
      <c r="F15310" s="57"/>
      <c r="G15310" s="57">
        <f t="shared" si="245"/>
        <v>-20000</v>
      </c>
      <c r="H15310" s="704" t="s">
        <v>10313</v>
      </c>
    </row>
    <row r="15311" spans="1:8" ht="15" x14ac:dyDescent="0.2">
      <c r="A15311" s="733">
        <v>45079</v>
      </c>
      <c r="B15311" s="40" t="s">
        <v>9767</v>
      </c>
      <c r="C15311" s="62" t="s">
        <v>3144</v>
      </c>
      <c r="D15311" s="107" t="s">
        <v>10070</v>
      </c>
      <c r="E15311" s="57">
        <v>140000</v>
      </c>
      <c r="F15311" s="57"/>
      <c r="G15311" s="57">
        <f t="shared" si="245"/>
        <v>-140000</v>
      </c>
      <c r="H15311" s="704" t="s">
        <v>10313</v>
      </c>
    </row>
    <row r="15312" spans="1:8" ht="15" x14ac:dyDescent="0.2">
      <c r="A15312" s="733">
        <v>45079</v>
      </c>
      <c r="B15312" s="40" t="s">
        <v>9767</v>
      </c>
      <c r="C15312" s="62" t="s">
        <v>391</v>
      </c>
      <c r="D15312" s="107" t="s">
        <v>10058</v>
      </c>
      <c r="E15312" s="57">
        <v>750</v>
      </c>
      <c r="F15312" s="57"/>
      <c r="G15312" s="57">
        <f t="shared" si="245"/>
        <v>-750</v>
      </c>
      <c r="H15312" s="704" t="s">
        <v>10313</v>
      </c>
    </row>
    <row r="15313" spans="1:8" ht="15" x14ac:dyDescent="0.2">
      <c r="A15313" s="733">
        <v>45079</v>
      </c>
      <c r="B15313" s="40" t="s">
        <v>16</v>
      </c>
      <c r="C15313" s="62" t="s">
        <v>103</v>
      </c>
      <c r="D15313" s="107" t="s">
        <v>9423</v>
      </c>
      <c r="E15313" s="57">
        <v>3000</v>
      </c>
      <c r="F15313" s="57"/>
      <c r="G15313" s="57">
        <f t="shared" si="245"/>
        <v>-3000</v>
      </c>
      <c r="H15313" s="704" t="s">
        <v>10313</v>
      </c>
    </row>
    <row r="15314" spans="1:8" ht="15" x14ac:dyDescent="0.2">
      <c r="A15314" s="733">
        <v>45079</v>
      </c>
      <c r="B15314" s="40" t="s">
        <v>10021</v>
      </c>
      <c r="C15314" s="62" t="s">
        <v>10061</v>
      </c>
      <c r="D15314" s="107" t="s">
        <v>10059</v>
      </c>
      <c r="E15314" s="57">
        <v>10000</v>
      </c>
      <c r="F15314" s="57"/>
      <c r="G15314" s="57">
        <f t="shared" si="245"/>
        <v>-10000</v>
      </c>
      <c r="H15314" s="704" t="s">
        <v>10313</v>
      </c>
    </row>
    <row r="15315" spans="1:8" ht="15" x14ac:dyDescent="0.2">
      <c r="A15315" s="733">
        <v>45079</v>
      </c>
      <c r="B15315" s="40" t="s">
        <v>9354</v>
      </c>
      <c r="C15315" s="62" t="s">
        <v>3144</v>
      </c>
      <c r="D15315" s="107" t="s">
        <v>10060</v>
      </c>
      <c r="E15315" s="57">
        <v>1000</v>
      </c>
      <c r="F15315" s="57"/>
      <c r="G15315" s="57">
        <f t="shared" si="245"/>
        <v>-1000</v>
      </c>
      <c r="H15315" s="704" t="s">
        <v>10313</v>
      </c>
    </row>
    <row r="15316" spans="1:8" ht="15" x14ac:dyDescent="0.2">
      <c r="A15316" s="733">
        <v>45080</v>
      </c>
      <c r="B15316" s="40" t="s">
        <v>9407</v>
      </c>
      <c r="C15316" s="62" t="s">
        <v>3144</v>
      </c>
      <c r="D15316" s="107" t="s">
        <v>5135</v>
      </c>
      <c r="E15316" s="57">
        <v>136145</v>
      </c>
      <c r="F15316" s="57"/>
      <c r="G15316" s="57">
        <f t="shared" si="245"/>
        <v>-136145</v>
      </c>
      <c r="H15316" s="704" t="s">
        <v>10313</v>
      </c>
    </row>
    <row r="15317" spans="1:8" ht="15" x14ac:dyDescent="0.2">
      <c r="A15317" s="733">
        <v>45080</v>
      </c>
      <c r="B15317" s="40" t="s">
        <v>9659</v>
      </c>
      <c r="C15317" s="62" t="s">
        <v>8370</v>
      </c>
      <c r="D15317" s="107" t="s">
        <v>369</v>
      </c>
      <c r="E15317" s="57">
        <v>1565</v>
      </c>
      <c r="F15317" s="57"/>
      <c r="G15317" s="57">
        <f t="shared" si="245"/>
        <v>-1565</v>
      </c>
      <c r="H15317" s="704" t="s">
        <v>10313</v>
      </c>
    </row>
    <row r="15318" spans="1:8" ht="15" x14ac:dyDescent="0.2">
      <c r="A15318" s="733">
        <v>45080</v>
      </c>
      <c r="B15318" s="40" t="s">
        <v>9505</v>
      </c>
      <c r="C15318" s="62" t="s">
        <v>8370</v>
      </c>
      <c r="D15318" s="107" t="s">
        <v>369</v>
      </c>
      <c r="E15318" s="57">
        <v>3290</v>
      </c>
      <c r="F15318" s="57"/>
      <c r="G15318" s="57">
        <f t="shared" si="245"/>
        <v>-3290</v>
      </c>
      <c r="H15318" s="704" t="s">
        <v>10313</v>
      </c>
    </row>
    <row r="15319" spans="1:8" ht="15" x14ac:dyDescent="0.2">
      <c r="A15319" s="733">
        <v>45080</v>
      </c>
      <c r="B15319" s="40" t="s">
        <v>16</v>
      </c>
      <c r="C15319" s="62" t="s">
        <v>1494</v>
      </c>
      <c r="D15319" s="107" t="s">
        <v>369</v>
      </c>
      <c r="E15319" s="57">
        <v>1900</v>
      </c>
      <c r="F15319" s="57"/>
      <c r="G15319" s="57">
        <f t="shared" si="245"/>
        <v>-1900</v>
      </c>
      <c r="H15319" s="704" t="s">
        <v>10313</v>
      </c>
    </row>
    <row r="15320" spans="1:8" ht="15" x14ac:dyDescent="0.2">
      <c r="A15320" s="733">
        <v>45080</v>
      </c>
      <c r="B15320" s="40" t="s">
        <v>9659</v>
      </c>
      <c r="C15320" s="62" t="s">
        <v>285</v>
      </c>
      <c r="D15320" s="107" t="s">
        <v>9893</v>
      </c>
      <c r="E15320" s="57">
        <v>500</v>
      </c>
      <c r="F15320" s="57"/>
      <c r="G15320" s="57">
        <f t="shared" si="245"/>
        <v>-500</v>
      </c>
      <c r="H15320" s="704" t="s">
        <v>10313</v>
      </c>
    </row>
    <row r="15321" spans="1:8" ht="15" x14ac:dyDescent="0.2">
      <c r="A15321" s="733">
        <v>45080</v>
      </c>
      <c r="B15321" s="40" t="s">
        <v>3945</v>
      </c>
      <c r="C15321" s="62" t="s">
        <v>10073</v>
      </c>
      <c r="D15321" s="107" t="s">
        <v>10072</v>
      </c>
      <c r="E15321" s="57">
        <v>2160</v>
      </c>
      <c r="F15321" s="57"/>
      <c r="G15321" s="57">
        <f t="shared" si="245"/>
        <v>-2160</v>
      </c>
      <c r="H15321" s="704" t="s">
        <v>10313</v>
      </c>
    </row>
    <row r="15322" spans="1:8" ht="15" x14ac:dyDescent="0.2">
      <c r="A15322" s="733">
        <v>45080</v>
      </c>
      <c r="B15322" s="40" t="s">
        <v>16</v>
      </c>
      <c r="C15322" s="62" t="s">
        <v>2995</v>
      </c>
      <c r="D15322" s="107" t="s">
        <v>369</v>
      </c>
      <c r="E15322" s="57">
        <v>4670</v>
      </c>
      <c r="F15322" s="57"/>
      <c r="G15322" s="57">
        <f t="shared" si="245"/>
        <v>-4670</v>
      </c>
      <c r="H15322" s="704" t="s">
        <v>10313</v>
      </c>
    </row>
    <row r="15323" spans="1:8" ht="15" customHeight="1" x14ac:dyDescent="0.2">
      <c r="A15323" s="733">
        <v>45080</v>
      </c>
      <c r="B15323" s="40" t="s">
        <v>10021</v>
      </c>
      <c r="C15323" s="62" t="s">
        <v>3144</v>
      </c>
      <c r="D15323" s="107" t="s">
        <v>10079</v>
      </c>
      <c r="E15323" s="57">
        <v>1630</v>
      </c>
      <c r="F15323" s="57"/>
      <c r="G15323" s="57">
        <f t="shared" si="245"/>
        <v>-1630</v>
      </c>
      <c r="H15323" s="704" t="s">
        <v>10313</v>
      </c>
    </row>
    <row r="15324" spans="1:8" ht="15" customHeight="1" x14ac:dyDescent="0.2">
      <c r="A15324" s="733">
        <v>45080</v>
      </c>
      <c r="B15324" s="40" t="s">
        <v>10142</v>
      </c>
      <c r="C15324" s="62" t="s">
        <v>5740</v>
      </c>
      <c r="D15324" s="107" t="s">
        <v>10074</v>
      </c>
      <c r="E15324" s="57">
        <v>1000</v>
      </c>
      <c r="F15324" s="57"/>
      <c r="G15324" s="57">
        <f t="shared" si="245"/>
        <v>-1000</v>
      </c>
      <c r="H15324" s="704" t="s">
        <v>10313</v>
      </c>
    </row>
    <row r="15325" spans="1:8" ht="15" x14ac:dyDescent="0.2">
      <c r="A15325" s="733">
        <v>45082</v>
      </c>
      <c r="B15325" s="40" t="s">
        <v>9659</v>
      </c>
      <c r="C15325" s="62" t="s">
        <v>5740</v>
      </c>
      <c r="D15325" s="107" t="s">
        <v>10075</v>
      </c>
      <c r="E15325" s="57">
        <v>200</v>
      </c>
      <c r="F15325" s="57"/>
      <c r="G15325" s="57">
        <f t="shared" si="245"/>
        <v>-200</v>
      </c>
      <c r="H15325" s="704" t="s">
        <v>10313</v>
      </c>
    </row>
    <row r="15326" spans="1:8" ht="15" x14ac:dyDescent="0.2">
      <c r="A15326" s="733">
        <v>45082</v>
      </c>
      <c r="B15326" s="40" t="s">
        <v>9659</v>
      </c>
      <c r="C15326" s="62" t="s">
        <v>5740</v>
      </c>
      <c r="D15326" s="107" t="s">
        <v>369</v>
      </c>
      <c r="E15326" s="57">
        <v>600</v>
      </c>
      <c r="F15326" s="57"/>
      <c r="G15326" s="57">
        <f t="shared" si="245"/>
        <v>-600</v>
      </c>
      <c r="H15326" s="704" t="s">
        <v>10313</v>
      </c>
    </row>
    <row r="15327" spans="1:8" ht="15" x14ac:dyDescent="0.2">
      <c r="A15327" s="733">
        <v>45082</v>
      </c>
      <c r="B15327" s="40" t="s">
        <v>16</v>
      </c>
      <c r="C15327" s="62" t="s">
        <v>391</v>
      </c>
      <c r="D15327" s="107" t="s">
        <v>10076</v>
      </c>
      <c r="E15327" s="57">
        <v>2600</v>
      </c>
      <c r="F15327" s="57"/>
      <c r="G15327" s="57">
        <f t="shared" si="245"/>
        <v>-2600</v>
      </c>
      <c r="H15327" s="704" t="s">
        <v>10313</v>
      </c>
    </row>
    <row r="15328" spans="1:8" ht="15" x14ac:dyDescent="0.2">
      <c r="A15328" s="733">
        <v>45082</v>
      </c>
      <c r="B15328" s="40" t="s">
        <v>8874</v>
      </c>
      <c r="C15328" s="62" t="s">
        <v>391</v>
      </c>
      <c r="D15328" s="107" t="s">
        <v>10077</v>
      </c>
      <c r="E15328" s="57">
        <v>150</v>
      </c>
      <c r="F15328" s="57"/>
      <c r="G15328" s="57">
        <f t="shared" si="245"/>
        <v>-150</v>
      </c>
      <c r="H15328" s="704" t="s">
        <v>10313</v>
      </c>
    </row>
    <row r="15329" spans="1:8" ht="15" x14ac:dyDescent="0.2">
      <c r="A15329" s="733">
        <v>45082</v>
      </c>
      <c r="B15329" s="40" t="s">
        <v>9767</v>
      </c>
      <c r="C15329" s="62" t="s">
        <v>3144</v>
      </c>
      <c r="D15329" s="107" t="s">
        <v>10078</v>
      </c>
      <c r="E15329" s="57">
        <v>15600</v>
      </c>
      <c r="F15329" s="57"/>
      <c r="G15329" s="57">
        <f t="shared" si="245"/>
        <v>-15600</v>
      </c>
      <c r="H15329" s="704" t="s">
        <v>10313</v>
      </c>
    </row>
    <row r="15330" spans="1:8" ht="15" x14ac:dyDescent="0.2">
      <c r="A15330" s="733">
        <v>45082</v>
      </c>
      <c r="B15330" s="40" t="s">
        <v>9767</v>
      </c>
      <c r="C15330" s="62" t="s">
        <v>8069</v>
      </c>
      <c r="D15330" s="107" t="s">
        <v>10080</v>
      </c>
      <c r="E15330" s="57">
        <v>175000</v>
      </c>
      <c r="F15330" s="57"/>
      <c r="G15330" s="57">
        <f t="shared" si="245"/>
        <v>-175000</v>
      </c>
      <c r="H15330" s="704" t="s">
        <v>10313</v>
      </c>
    </row>
    <row r="15331" spans="1:8" ht="15" x14ac:dyDescent="0.2">
      <c r="A15331" s="733">
        <v>45082</v>
      </c>
      <c r="B15331" s="40" t="s">
        <v>8041</v>
      </c>
      <c r="C15331" s="550" t="s">
        <v>789</v>
      </c>
      <c r="D15331" s="892" t="s">
        <v>369</v>
      </c>
      <c r="E15331" s="582">
        <v>9256</v>
      </c>
      <c r="F15331" s="57"/>
      <c r="G15331" s="57">
        <f t="shared" si="245"/>
        <v>-9256</v>
      </c>
      <c r="H15331" s="704" t="s">
        <v>10313</v>
      </c>
    </row>
    <row r="15332" spans="1:8" ht="15" x14ac:dyDescent="0.2">
      <c r="A15332" s="733">
        <v>45082</v>
      </c>
      <c r="B15332" s="40" t="s">
        <v>9462</v>
      </c>
      <c r="C15332" s="550" t="s">
        <v>789</v>
      </c>
      <c r="D15332" s="892" t="s">
        <v>369</v>
      </c>
      <c r="E15332" s="582">
        <v>1700</v>
      </c>
      <c r="F15332" s="57"/>
      <c r="G15332" s="57">
        <f t="shared" si="245"/>
        <v>-1700</v>
      </c>
      <c r="H15332" s="704" t="s">
        <v>10313</v>
      </c>
    </row>
    <row r="15333" spans="1:8" ht="15" x14ac:dyDescent="0.2">
      <c r="A15333" s="733">
        <v>45082</v>
      </c>
      <c r="B15333" s="40" t="s">
        <v>9505</v>
      </c>
      <c r="C15333" s="550" t="s">
        <v>789</v>
      </c>
      <c r="D15333" s="892" t="s">
        <v>369</v>
      </c>
      <c r="E15333" s="582">
        <v>870</v>
      </c>
      <c r="F15333" s="57"/>
      <c r="G15333" s="57">
        <f t="shared" si="245"/>
        <v>-870</v>
      </c>
      <c r="H15333" s="704" t="s">
        <v>10313</v>
      </c>
    </row>
    <row r="15334" spans="1:8" ht="15" x14ac:dyDescent="0.2">
      <c r="A15334" s="733">
        <v>45082</v>
      </c>
      <c r="B15334" s="40" t="s">
        <v>7805</v>
      </c>
      <c r="C15334" s="550" t="s">
        <v>789</v>
      </c>
      <c r="D15334" s="892" t="s">
        <v>369</v>
      </c>
      <c r="E15334" s="582">
        <v>1080</v>
      </c>
      <c r="F15334" s="57"/>
      <c r="G15334" s="57">
        <f t="shared" si="245"/>
        <v>-1080</v>
      </c>
      <c r="H15334" s="704" t="s">
        <v>10313</v>
      </c>
    </row>
    <row r="15335" spans="1:8" ht="15" x14ac:dyDescent="0.2">
      <c r="A15335" s="733">
        <v>45082</v>
      </c>
      <c r="B15335" s="40" t="s">
        <v>10142</v>
      </c>
      <c r="C15335" s="550" t="s">
        <v>789</v>
      </c>
      <c r="D15335" s="892" t="s">
        <v>369</v>
      </c>
      <c r="E15335" s="582">
        <v>2750</v>
      </c>
      <c r="F15335" s="57"/>
      <c r="G15335" s="57">
        <f t="shared" si="245"/>
        <v>-2750</v>
      </c>
      <c r="H15335" s="704" t="s">
        <v>10313</v>
      </c>
    </row>
    <row r="15336" spans="1:8" ht="15" x14ac:dyDescent="0.2">
      <c r="A15336" s="733">
        <v>45082</v>
      </c>
      <c r="B15336" s="40" t="s">
        <v>10021</v>
      </c>
      <c r="C15336" s="550" t="s">
        <v>789</v>
      </c>
      <c r="D15336" s="892" t="s">
        <v>369</v>
      </c>
      <c r="E15336" s="582">
        <v>200</v>
      </c>
      <c r="F15336" s="57"/>
      <c r="G15336" s="57">
        <f t="shared" si="245"/>
        <v>-200</v>
      </c>
      <c r="H15336" s="704" t="s">
        <v>10313</v>
      </c>
    </row>
    <row r="15337" spans="1:8" ht="15" x14ac:dyDescent="0.2">
      <c r="A15337" s="733">
        <v>45082</v>
      </c>
      <c r="B15337" s="62" t="s">
        <v>3945</v>
      </c>
      <c r="C15337" s="669" t="s">
        <v>3002</v>
      </c>
      <c r="D15337" s="906" t="s">
        <v>10081</v>
      </c>
      <c r="E15337" s="671">
        <v>30152</v>
      </c>
      <c r="F15337" s="57"/>
      <c r="G15337" s="57">
        <f t="shared" si="245"/>
        <v>-30152</v>
      </c>
      <c r="H15337" s="704" t="s">
        <v>10313</v>
      </c>
    </row>
    <row r="15338" spans="1:8" ht="15" x14ac:dyDescent="0.2">
      <c r="A15338" s="733">
        <v>45082</v>
      </c>
      <c r="B15338" s="62" t="s">
        <v>3944</v>
      </c>
      <c r="C15338" s="669" t="s">
        <v>3002</v>
      </c>
      <c r="D15338" s="906" t="s">
        <v>10081</v>
      </c>
      <c r="E15338" s="671">
        <v>32760</v>
      </c>
      <c r="F15338" s="57"/>
      <c r="G15338" s="57">
        <f t="shared" si="245"/>
        <v>-32760</v>
      </c>
      <c r="H15338" s="704" t="s">
        <v>10313</v>
      </c>
    </row>
    <row r="15339" spans="1:8" ht="15" x14ac:dyDescent="0.2">
      <c r="A15339" s="733">
        <v>45082</v>
      </c>
      <c r="B15339" s="62" t="s">
        <v>37</v>
      </c>
      <c r="C15339" s="669" t="s">
        <v>3002</v>
      </c>
      <c r="D15339" s="906" t="s">
        <v>10081</v>
      </c>
      <c r="E15339" s="671">
        <v>15560</v>
      </c>
      <c r="F15339" s="57"/>
      <c r="G15339" s="57">
        <f t="shared" si="245"/>
        <v>-15560</v>
      </c>
      <c r="H15339" s="704" t="s">
        <v>10313</v>
      </c>
    </row>
    <row r="15340" spans="1:8" ht="15" x14ac:dyDescent="0.2">
      <c r="A15340" s="733">
        <v>45083</v>
      </c>
      <c r="B15340" s="62" t="s">
        <v>9462</v>
      </c>
      <c r="C15340" s="62" t="s">
        <v>6444</v>
      </c>
      <c r="D15340" s="182" t="s">
        <v>2430</v>
      </c>
      <c r="E15340" s="125">
        <v>1000</v>
      </c>
      <c r="F15340" s="57"/>
      <c r="G15340" s="57">
        <f t="shared" si="245"/>
        <v>-1000</v>
      </c>
      <c r="H15340" s="704" t="s">
        <v>10313</v>
      </c>
    </row>
    <row r="15341" spans="1:8" ht="15" x14ac:dyDescent="0.2">
      <c r="A15341" s="733">
        <v>45083</v>
      </c>
      <c r="B15341" s="62" t="s">
        <v>16</v>
      </c>
      <c r="C15341" s="62" t="s">
        <v>103</v>
      </c>
      <c r="D15341" s="182" t="s">
        <v>9590</v>
      </c>
      <c r="E15341" s="125">
        <v>1000</v>
      </c>
      <c r="F15341" s="57"/>
      <c r="G15341" s="57">
        <f t="shared" si="245"/>
        <v>-1000</v>
      </c>
      <c r="H15341" s="704" t="s">
        <v>10313</v>
      </c>
    </row>
    <row r="15342" spans="1:8" ht="15" x14ac:dyDescent="0.2">
      <c r="A15342" s="733">
        <v>45083</v>
      </c>
      <c r="B15342" s="40" t="s">
        <v>9767</v>
      </c>
      <c r="C15342" s="62" t="s">
        <v>5740</v>
      </c>
      <c r="D15342" s="182" t="s">
        <v>10083</v>
      </c>
      <c r="E15342" s="125">
        <v>1700</v>
      </c>
      <c r="F15342" s="57"/>
      <c r="G15342" s="57">
        <f t="shared" si="245"/>
        <v>-1700</v>
      </c>
      <c r="H15342" s="704" t="s">
        <v>10313</v>
      </c>
    </row>
    <row r="15343" spans="1:8" ht="15" x14ac:dyDescent="0.2">
      <c r="A15343" s="733">
        <v>45083</v>
      </c>
      <c r="B15343" s="62" t="s">
        <v>8874</v>
      </c>
      <c r="C15343" s="550" t="s">
        <v>10088</v>
      </c>
      <c r="D15343" s="739" t="s">
        <v>10089</v>
      </c>
      <c r="E15343" s="551">
        <v>100000</v>
      </c>
      <c r="F15343" s="57"/>
      <c r="G15343" s="57">
        <f t="shared" si="245"/>
        <v>-100000</v>
      </c>
      <c r="H15343" s="704" t="s">
        <v>10313</v>
      </c>
    </row>
    <row r="15344" spans="1:8" ht="15" x14ac:dyDescent="0.2">
      <c r="A15344" s="733">
        <v>45083</v>
      </c>
      <c r="B15344" s="62" t="s">
        <v>8337</v>
      </c>
      <c r="C15344" s="550" t="s">
        <v>10088</v>
      </c>
      <c r="D15344" s="739" t="s">
        <v>10089</v>
      </c>
      <c r="E15344" s="551">
        <v>207000</v>
      </c>
      <c r="F15344" s="57"/>
      <c r="G15344" s="57">
        <f t="shared" si="245"/>
        <v>-207000</v>
      </c>
      <c r="H15344" s="704" t="s">
        <v>10313</v>
      </c>
    </row>
    <row r="15345" spans="1:8" ht="15" x14ac:dyDescent="0.2">
      <c r="A15345" s="733">
        <v>45083</v>
      </c>
      <c r="B15345" s="62" t="s">
        <v>9767</v>
      </c>
      <c r="C15345" s="62" t="s">
        <v>255</v>
      </c>
      <c r="D15345" s="182" t="s">
        <v>10084</v>
      </c>
      <c r="E15345" s="125">
        <v>1800000</v>
      </c>
      <c r="F15345" s="57"/>
      <c r="G15345" s="57">
        <f t="shared" si="245"/>
        <v>-1800000</v>
      </c>
      <c r="H15345" s="704" t="s">
        <v>10313</v>
      </c>
    </row>
    <row r="15346" spans="1:8" ht="15" x14ac:dyDescent="0.2">
      <c r="A15346" s="733">
        <v>45083</v>
      </c>
      <c r="B15346" s="62" t="s">
        <v>8655</v>
      </c>
      <c r="C15346" s="62" t="s">
        <v>5680</v>
      </c>
      <c r="D15346" s="182" t="s">
        <v>2710</v>
      </c>
      <c r="E15346" s="125">
        <v>200000</v>
      </c>
      <c r="F15346" s="57"/>
      <c r="G15346" s="57">
        <f t="shared" si="245"/>
        <v>-200000</v>
      </c>
      <c r="H15346" s="704" t="s">
        <v>10313</v>
      </c>
    </row>
    <row r="15347" spans="1:8" ht="15" x14ac:dyDescent="0.2">
      <c r="A15347" s="733">
        <v>45083</v>
      </c>
      <c r="B15347" s="62" t="s">
        <v>16</v>
      </c>
      <c r="C15347" s="62" t="s">
        <v>5409</v>
      </c>
      <c r="D15347" s="182" t="s">
        <v>10085</v>
      </c>
      <c r="E15347" s="125">
        <v>9500</v>
      </c>
      <c r="F15347" s="57"/>
      <c r="G15347" s="57">
        <f t="shared" si="245"/>
        <v>-9500</v>
      </c>
      <c r="H15347" s="704" t="s">
        <v>10313</v>
      </c>
    </row>
    <row r="15348" spans="1:8" ht="15" x14ac:dyDescent="0.2">
      <c r="A15348" s="733">
        <v>45083</v>
      </c>
      <c r="B15348" s="62" t="s">
        <v>9407</v>
      </c>
      <c r="C15348" s="62" t="s">
        <v>9472</v>
      </c>
      <c r="D15348" s="182" t="s">
        <v>10114</v>
      </c>
      <c r="E15348" s="125">
        <v>15000</v>
      </c>
      <c r="F15348" s="57"/>
      <c r="G15348" s="57">
        <f t="shared" si="245"/>
        <v>-15000</v>
      </c>
      <c r="H15348" s="704" t="s">
        <v>10313</v>
      </c>
    </row>
    <row r="15349" spans="1:8" ht="15" x14ac:dyDescent="0.2">
      <c r="A15349" s="733">
        <v>45083</v>
      </c>
      <c r="B15349" s="62" t="s">
        <v>9354</v>
      </c>
      <c r="C15349" s="62" t="s">
        <v>10171</v>
      </c>
      <c r="D15349" s="182" t="s">
        <v>10087</v>
      </c>
      <c r="E15349" s="125">
        <v>500000</v>
      </c>
      <c r="F15349" s="57"/>
      <c r="G15349" s="57">
        <f t="shared" si="245"/>
        <v>-500000</v>
      </c>
      <c r="H15349" s="704" t="s">
        <v>10313</v>
      </c>
    </row>
    <row r="15350" spans="1:8" ht="15" x14ac:dyDescent="0.2">
      <c r="A15350" s="733">
        <v>45083</v>
      </c>
      <c r="B15350" s="62" t="s">
        <v>10021</v>
      </c>
      <c r="C15350" s="62" t="s">
        <v>10061</v>
      </c>
      <c r="D15350" s="182" t="s">
        <v>1156</v>
      </c>
      <c r="E15350" s="125">
        <v>83000</v>
      </c>
      <c r="F15350" s="57"/>
      <c r="G15350" s="57">
        <f t="shared" si="245"/>
        <v>-83000</v>
      </c>
      <c r="H15350" s="704" t="s">
        <v>10313</v>
      </c>
    </row>
    <row r="15351" spans="1:8" ht="15" x14ac:dyDescent="0.2">
      <c r="A15351" s="733">
        <v>45083</v>
      </c>
      <c r="B15351" s="62" t="s">
        <v>9407</v>
      </c>
      <c r="C15351" s="62" t="s">
        <v>3144</v>
      </c>
      <c r="D15351" s="182" t="s">
        <v>5135</v>
      </c>
      <c r="E15351" s="125">
        <v>46580</v>
      </c>
      <c r="F15351" s="57"/>
      <c r="G15351" s="57">
        <f t="shared" si="245"/>
        <v>-46580</v>
      </c>
      <c r="H15351" s="704" t="s">
        <v>10313</v>
      </c>
    </row>
    <row r="15352" spans="1:8" ht="15" x14ac:dyDescent="0.2">
      <c r="A15352" s="733">
        <v>45084</v>
      </c>
      <c r="B15352" s="62" t="s">
        <v>9767</v>
      </c>
      <c r="C15352" s="62" t="s">
        <v>5740</v>
      </c>
      <c r="D15352" s="182" t="s">
        <v>369</v>
      </c>
      <c r="E15352" s="125">
        <v>1200</v>
      </c>
      <c r="F15352" s="57"/>
      <c r="G15352" s="57">
        <f t="shared" si="245"/>
        <v>-1200</v>
      </c>
      <c r="H15352" s="704" t="s">
        <v>10313</v>
      </c>
    </row>
    <row r="15353" spans="1:8" ht="15" x14ac:dyDescent="0.2">
      <c r="A15353" s="733">
        <v>45084</v>
      </c>
      <c r="B15353" s="62" t="s">
        <v>9659</v>
      </c>
      <c r="C15353" s="62" t="s">
        <v>285</v>
      </c>
      <c r="D15353" s="182" t="s">
        <v>8446</v>
      </c>
      <c r="E15353" s="125">
        <v>1000</v>
      </c>
      <c r="F15353" s="57"/>
      <c r="G15353" s="57">
        <f t="shared" si="245"/>
        <v>-1000</v>
      </c>
      <c r="H15353" s="704" t="s">
        <v>10313</v>
      </c>
    </row>
    <row r="15354" spans="1:8" ht="15" x14ac:dyDescent="0.2">
      <c r="A15354" s="733">
        <v>45084</v>
      </c>
      <c r="B15354" s="62" t="s">
        <v>9354</v>
      </c>
      <c r="C15354" s="62" t="s">
        <v>3144</v>
      </c>
      <c r="D15354" s="182" t="s">
        <v>10090</v>
      </c>
      <c r="E15354" s="125">
        <v>73000</v>
      </c>
      <c r="F15354" s="57"/>
      <c r="G15354" s="57">
        <f t="shared" si="245"/>
        <v>-73000</v>
      </c>
      <c r="H15354" s="704" t="s">
        <v>10313</v>
      </c>
    </row>
    <row r="15355" spans="1:8" ht="15" x14ac:dyDescent="0.2">
      <c r="A15355" s="733">
        <v>45084</v>
      </c>
      <c r="B15355" s="62" t="s">
        <v>9659</v>
      </c>
      <c r="C15355" s="62" t="s">
        <v>5740</v>
      </c>
      <c r="D15355" s="182" t="s">
        <v>10091</v>
      </c>
      <c r="E15355" s="125">
        <v>1700</v>
      </c>
      <c r="F15355" s="57"/>
      <c r="G15355" s="57">
        <f t="shared" ref="G15355:G15418" si="246">F15355-E15355</f>
        <v>-1700</v>
      </c>
      <c r="H15355" s="704" t="s">
        <v>10313</v>
      </c>
    </row>
    <row r="15356" spans="1:8" ht="15" x14ac:dyDescent="0.2">
      <c r="A15356" s="733">
        <v>45084</v>
      </c>
      <c r="B15356" s="62" t="s">
        <v>16</v>
      </c>
      <c r="C15356" s="62" t="s">
        <v>391</v>
      </c>
      <c r="D15356" s="182" t="s">
        <v>10092</v>
      </c>
      <c r="E15356" s="125">
        <v>800</v>
      </c>
      <c r="F15356" s="57"/>
      <c r="G15356" s="57">
        <f t="shared" si="246"/>
        <v>-800</v>
      </c>
      <c r="H15356" s="704" t="s">
        <v>10313</v>
      </c>
    </row>
    <row r="15357" spans="1:8" ht="15" x14ac:dyDescent="0.2">
      <c r="A15357" s="733">
        <v>45084</v>
      </c>
      <c r="B15357" s="62" t="s">
        <v>9659</v>
      </c>
      <c r="C15357" s="62" t="s">
        <v>285</v>
      </c>
      <c r="D15357" s="182" t="s">
        <v>10093</v>
      </c>
      <c r="E15357" s="125">
        <v>200</v>
      </c>
      <c r="F15357" s="57"/>
      <c r="G15357" s="57">
        <f t="shared" si="246"/>
        <v>-200</v>
      </c>
      <c r="H15357" s="704" t="s">
        <v>10313</v>
      </c>
    </row>
    <row r="15358" spans="1:8" ht="15" x14ac:dyDescent="0.2">
      <c r="A15358" s="733">
        <v>45084</v>
      </c>
      <c r="B15358" s="62" t="s">
        <v>9767</v>
      </c>
      <c r="C15358" s="62" t="s">
        <v>8085</v>
      </c>
      <c r="D15358" s="182" t="s">
        <v>10094</v>
      </c>
      <c r="E15358" s="125">
        <v>81600</v>
      </c>
      <c r="F15358" s="57"/>
      <c r="G15358" s="57">
        <f t="shared" si="246"/>
        <v>-81600</v>
      </c>
      <c r="H15358" s="704" t="s">
        <v>10313</v>
      </c>
    </row>
    <row r="15359" spans="1:8" ht="15" x14ac:dyDescent="0.2">
      <c r="A15359" s="733">
        <v>45084</v>
      </c>
      <c r="B15359" s="62" t="s">
        <v>16</v>
      </c>
      <c r="C15359" s="62" t="s">
        <v>103</v>
      </c>
      <c r="D15359" s="182" t="s">
        <v>9423</v>
      </c>
      <c r="E15359" s="125">
        <v>3000</v>
      </c>
      <c r="F15359" s="57"/>
      <c r="G15359" s="57">
        <f t="shared" si="246"/>
        <v>-3000</v>
      </c>
      <c r="H15359" s="704" t="s">
        <v>10313</v>
      </c>
    </row>
    <row r="15360" spans="1:8" ht="15" x14ac:dyDescent="0.2">
      <c r="A15360" s="733">
        <v>45084</v>
      </c>
      <c r="B15360" s="62" t="s">
        <v>10142</v>
      </c>
      <c r="C15360" s="62" t="s">
        <v>5740</v>
      </c>
      <c r="D15360" s="182" t="s">
        <v>369</v>
      </c>
      <c r="E15360" s="125">
        <v>400</v>
      </c>
      <c r="F15360" s="57"/>
      <c r="G15360" s="57">
        <f t="shared" si="246"/>
        <v>-400</v>
      </c>
      <c r="H15360" s="704" t="s">
        <v>10313</v>
      </c>
    </row>
    <row r="15361" spans="1:8" ht="15" customHeight="1" x14ac:dyDescent="0.2">
      <c r="A15361" s="733">
        <v>45084</v>
      </c>
      <c r="B15361" s="62" t="s">
        <v>9767</v>
      </c>
      <c r="C15361" s="62" t="s">
        <v>3144</v>
      </c>
      <c r="D15361" s="182" t="s">
        <v>10096</v>
      </c>
      <c r="E15361" s="125">
        <v>43200</v>
      </c>
      <c r="F15361" s="57"/>
      <c r="G15361" s="57">
        <f t="shared" si="246"/>
        <v>-43200</v>
      </c>
      <c r="H15361" s="704" t="s">
        <v>10313</v>
      </c>
    </row>
    <row r="15362" spans="1:8" ht="15" customHeight="1" x14ac:dyDescent="0.2">
      <c r="A15362" s="733">
        <v>45084</v>
      </c>
      <c r="B15362" s="62" t="s">
        <v>9767</v>
      </c>
      <c r="C15362" s="62" t="s">
        <v>3144</v>
      </c>
      <c r="D15362" s="182" t="s">
        <v>10097</v>
      </c>
      <c r="E15362" s="125">
        <v>18500</v>
      </c>
      <c r="F15362" s="57"/>
      <c r="G15362" s="57">
        <f t="shared" si="246"/>
        <v>-18500</v>
      </c>
      <c r="H15362" s="704" t="s">
        <v>10313</v>
      </c>
    </row>
    <row r="15363" spans="1:8" ht="15" customHeight="1" x14ac:dyDescent="0.2">
      <c r="A15363" s="733">
        <v>45084</v>
      </c>
      <c r="B15363" s="62" t="s">
        <v>9767</v>
      </c>
      <c r="C15363" s="62" t="s">
        <v>3144</v>
      </c>
      <c r="D15363" s="182" t="s">
        <v>10109</v>
      </c>
      <c r="E15363" s="125">
        <v>10732</v>
      </c>
      <c r="F15363" s="57"/>
      <c r="G15363" s="57">
        <f t="shared" si="246"/>
        <v>-10732</v>
      </c>
      <c r="H15363" s="704" t="s">
        <v>10313</v>
      </c>
    </row>
    <row r="15364" spans="1:8" ht="15" customHeight="1" x14ac:dyDescent="0.2">
      <c r="A15364" s="733">
        <v>45084</v>
      </c>
      <c r="B15364" s="62" t="s">
        <v>9354</v>
      </c>
      <c r="C15364" s="62" t="s">
        <v>3144</v>
      </c>
      <c r="D15364" s="182" t="s">
        <v>10109</v>
      </c>
      <c r="E15364" s="125">
        <v>6794</v>
      </c>
      <c r="F15364" s="57"/>
      <c r="G15364" s="57">
        <f t="shared" si="246"/>
        <v>-6794</v>
      </c>
      <c r="H15364" s="704" t="s">
        <v>10313</v>
      </c>
    </row>
    <row r="15365" spans="1:8" ht="15" x14ac:dyDescent="0.2">
      <c r="A15365" s="733">
        <v>45084</v>
      </c>
      <c r="B15365" s="62" t="s">
        <v>16</v>
      </c>
      <c r="C15365" s="62" t="s">
        <v>391</v>
      </c>
      <c r="D15365" s="182" t="s">
        <v>10098</v>
      </c>
      <c r="E15365" s="125">
        <v>15000</v>
      </c>
      <c r="F15365" s="57"/>
      <c r="G15365" s="57">
        <f t="shared" si="246"/>
        <v>-15000</v>
      </c>
      <c r="H15365" s="704" t="s">
        <v>10313</v>
      </c>
    </row>
    <row r="15366" spans="1:8" ht="15" x14ac:dyDescent="0.2">
      <c r="A15366" s="733">
        <v>45084</v>
      </c>
      <c r="B15366" s="62" t="s">
        <v>10142</v>
      </c>
      <c r="C15366" s="669" t="s">
        <v>10112</v>
      </c>
      <c r="D15366" s="906" t="s">
        <v>10113</v>
      </c>
      <c r="E15366" s="671">
        <v>700000</v>
      </c>
      <c r="F15366" s="57"/>
      <c r="G15366" s="57">
        <f t="shared" si="246"/>
        <v>-700000</v>
      </c>
      <c r="H15366" s="704" t="s">
        <v>10313</v>
      </c>
    </row>
    <row r="15367" spans="1:8" ht="15" x14ac:dyDescent="0.2">
      <c r="A15367" s="733">
        <v>45084</v>
      </c>
      <c r="B15367" s="62" t="s">
        <v>37</v>
      </c>
      <c r="C15367" s="62" t="s">
        <v>391</v>
      </c>
      <c r="D15367" s="182" t="s">
        <v>10099</v>
      </c>
      <c r="E15367" s="125">
        <v>3000</v>
      </c>
      <c r="F15367" s="57"/>
      <c r="G15367" s="57">
        <f t="shared" si="246"/>
        <v>-3000</v>
      </c>
      <c r="H15367" s="704" t="s">
        <v>10313</v>
      </c>
    </row>
    <row r="15368" spans="1:8" ht="15" x14ac:dyDescent="0.2">
      <c r="A15368" s="733">
        <v>45084</v>
      </c>
      <c r="B15368" s="62" t="s">
        <v>37</v>
      </c>
      <c r="C15368" s="62" t="s">
        <v>391</v>
      </c>
      <c r="D15368" s="182" t="s">
        <v>10100</v>
      </c>
      <c r="E15368" s="125">
        <v>1000</v>
      </c>
      <c r="F15368" s="57"/>
      <c r="G15368" s="57">
        <f t="shared" si="246"/>
        <v>-1000</v>
      </c>
      <c r="H15368" s="704" t="s">
        <v>10313</v>
      </c>
    </row>
    <row r="15369" spans="1:8" ht="15" customHeight="1" x14ac:dyDescent="0.2">
      <c r="A15369" s="733">
        <v>45084</v>
      </c>
      <c r="B15369" s="62" t="s">
        <v>10142</v>
      </c>
      <c r="C15369" s="62" t="s">
        <v>391</v>
      </c>
      <c r="D15369" s="182" t="s">
        <v>10103</v>
      </c>
      <c r="E15369" s="125">
        <v>2000</v>
      </c>
      <c r="F15369" s="57"/>
      <c r="G15369" s="57">
        <f t="shared" si="246"/>
        <v>-2000</v>
      </c>
      <c r="H15369" s="704" t="s">
        <v>10313</v>
      </c>
    </row>
    <row r="15370" spans="1:8" ht="15" x14ac:dyDescent="0.2">
      <c r="A15370" s="733">
        <v>45084</v>
      </c>
      <c r="B15370" s="62" t="s">
        <v>9659</v>
      </c>
      <c r="C15370" s="62" t="s">
        <v>9748</v>
      </c>
      <c r="D15370" s="182" t="s">
        <v>10106</v>
      </c>
      <c r="E15370" s="125">
        <v>100000</v>
      </c>
      <c r="F15370" s="57"/>
      <c r="G15370" s="57">
        <f t="shared" si="246"/>
        <v>-100000</v>
      </c>
      <c r="H15370" s="704" t="s">
        <v>10313</v>
      </c>
    </row>
    <row r="15371" spans="1:8" ht="15" customHeight="1" x14ac:dyDescent="0.2">
      <c r="A15371" s="733">
        <v>45084</v>
      </c>
      <c r="B15371" s="62" t="s">
        <v>2932</v>
      </c>
      <c r="C15371" s="62" t="s">
        <v>10110</v>
      </c>
      <c r="D15371" s="182" t="s">
        <v>10107</v>
      </c>
      <c r="E15371" s="125">
        <v>50000</v>
      </c>
      <c r="F15371" s="57"/>
      <c r="G15371" s="57">
        <f t="shared" si="246"/>
        <v>-50000</v>
      </c>
      <c r="H15371" s="704" t="s">
        <v>10313</v>
      </c>
    </row>
    <row r="15372" spans="1:8" ht="15" x14ac:dyDescent="0.2">
      <c r="A15372" s="733">
        <v>45084</v>
      </c>
      <c r="B15372" s="62" t="s">
        <v>9659</v>
      </c>
      <c r="C15372" s="62" t="s">
        <v>5740</v>
      </c>
      <c r="D15372" s="182" t="s">
        <v>369</v>
      </c>
      <c r="E15372" s="125">
        <v>470</v>
      </c>
      <c r="F15372" s="57"/>
      <c r="G15372" s="57">
        <f t="shared" si="246"/>
        <v>-470</v>
      </c>
      <c r="H15372" s="704" t="s">
        <v>10313</v>
      </c>
    </row>
    <row r="15373" spans="1:8" ht="15" x14ac:dyDescent="0.2">
      <c r="A15373" s="733">
        <v>45084</v>
      </c>
      <c r="B15373" s="62" t="s">
        <v>9659</v>
      </c>
      <c r="C15373" s="62" t="s">
        <v>3144</v>
      </c>
      <c r="D15373" s="182" t="s">
        <v>4308</v>
      </c>
      <c r="E15373" s="125">
        <v>7610</v>
      </c>
      <c r="F15373" s="57"/>
      <c r="G15373" s="57">
        <f t="shared" si="246"/>
        <v>-7610</v>
      </c>
      <c r="H15373" s="704" t="s">
        <v>10313</v>
      </c>
    </row>
    <row r="15374" spans="1:8" ht="15" x14ac:dyDescent="0.2">
      <c r="A15374" s="733">
        <v>45085</v>
      </c>
      <c r="B15374" s="62" t="s">
        <v>9354</v>
      </c>
      <c r="C15374" s="62" t="s">
        <v>8249</v>
      </c>
      <c r="D15374" s="182" t="s">
        <v>8747</v>
      </c>
      <c r="E15374" s="125">
        <v>50000</v>
      </c>
      <c r="F15374" s="57"/>
      <c r="G15374" s="57">
        <f t="shared" si="246"/>
        <v>-50000</v>
      </c>
      <c r="H15374" s="704" t="s">
        <v>10313</v>
      </c>
    </row>
    <row r="15375" spans="1:8" ht="15" x14ac:dyDescent="0.2">
      <c r="A15375" s="733">
        <v>45085</v>
      </c>
      <c r="B15375" s="62" t="s">
        <v>16</v>
      </c>
      <c r="C15375" s="62" t="s">
        <v>391</v>
      </c>
      <c r="D15375" s="182" t="s">
        <v>9423</v>
      </c>
      <c r="E15375" s="125">
        <v>2500</v>
      </c>
      <c r="F15375" s="57"/>
      <c r="G15375" s="57">
        <f t="shared" si="246"/>
        <v>-2500</v>
      </c>
      <c r="H15375" s="704" t="s">
        <v>10313</v>
      </c>
    </row>
    <row r="15376" spans="1:8" ht="15" customHeight="1" x14ac:dyDescent="0.2">
      <c r="A15376" s="733">
        <v>45086</v>
      </c>
      <c r="B15376" s="62" t="s">
        <v>9767</v>
      </c>
      <c r="C15376" s="62" t="s">
        <v>3144</v>
      </c>
      <c r="D15376" s="182" t="s">
        <v>10118</v>
      </c>
      <c r="E15376" s="125">
        <v>39780</v>
      </c>
      <c r="F15376" s="57"/>
      <c r="G15376" s="57">
        <f t="shared" si="246"/>
        <v>-39780</v>
      </c>
      <c r="H15376" s="704" t="s">
        <v>10313</v>
      </c>
    </row>
    <row r="15377" spans="1:8" ht="15" customHeight="1" x14ac:dyDescent="0.2">
      <c r="A15377" s="733">
        <v>45086</v>
      </c>
      <c r="B15377" s="62" t="s">
        <v>9767</v>
      </c>
      <c r="C15377" s="62" t="s">
        <v>5740</v>
      </c>
      <c r="D15377" s="182" t="s">
        <v>369</v>
      </c>
      <c r="E15377" s="125">
        <v>1200</v>
      </c>
      <c r="F15377" s="57"/>
      <c r="G15377" s="57">
        <f t="shared" si="246"/>
        <v>-1200</v>
      </c>
      <c r="H15377" s="704" t="s">
        <v>10313</v>
      </c>
    </row>
    <row r="15378" spans="1:8" ht="15" customHeight="1" x14ac:dyDescent="0.2">
      <c r="A15378" s="733">
        <v>45086</v>
      </c>
      <c r="B15378" s="62" t="s">
        <v>9767</v>
      </c>
      <c r="C15378" s="62" t="s">
        <v>5740</v>
      </c>
      <c r="D15378" s="182" t="s">
        <v>369</v>
      </c>
      <c r="E15378" s="125">
        <v>1200</v>
      </c>
      <c r="F15378" s="57"/>
      <c r="G15378" s="57">
        <f t="shared" si="246"/>
        <v>-1200</v>
      </c>
      <c r="H15378" s="704" t="s">
        <v>10313</v>
      </c>
    </row>
    <row r="15379" spans="1:8" ht="15" customHeight="1" x14ac:dyDescent="0.2">
      <c r="A15379" s="733">
        <v>45086</v>
      </c>
      <c r="B15379" s="62" t="s">
        <v>9659</v>
      </c>
      <c r="C15379" s="62" t="s">
        <v>5740</v>
      </c>
      <c r="D15379" s="182" t="s">
        <v>369</v>
      </c>
      <c r="E15379" s="125">
        <v>800</v>
      </c>
      <c r="F15379" s="57"/>
      <c r="G15379" s="57">
        <f t="shared" si="246"/>
        <v>-800</v>
      </c>
      <c r="H15379" s="704" t="s">
        <v>10313</v>
      </c>
    </row>
    <row r="15380" spans="1:8" ht="15" customHeight="1" x14ac:dyDescent="0.2">
      <c r="A15380" s="733">
        <v>45086</v>
      </c>
      <c r="B15380" s="62" t="s">
        <v>10120</v>
      </c>
      <c r="C15380" s="62" t="s">
        <v>5740</v>
      </c>
      <c r="D15380" s="182" t="s">
        <v>369</v>
      </c>
      <c r="E15380" s="125">
        <v>1700</v>
      </c>
      <c r="F15380" s="57"/>
      <c r="G15380" s="57">
        <f t="shared" si="246"/>
        <v>-1700</v>
      </c>
      <c r="H15380" s="704" t="s">
        <v>10313</v>
      </c>
    </row>
    <row r="15381" spans="1:8" ht="15" customHeight="1" x14ac:dyDescent="0.2">
      <c r="A15381" s="733">
        <v>45086</v>
      </c>
      <c r="B15381" s="62" t="s">
        <v>9767</v>
      </c>
      <c r="C15381" s="62" t="s">
        <v>5740</v>
      </c>
      <c r="D15381" s="182" t="s">
        <v>369</v>
      </c>
      <c r="E15381" s="125">
        <v>1000</v>
      </c>
      <c r="F15381" s="57"/>
      <c r="G15381" s="57">
        <f t="shared" si="246"/>
        <v>-1000</v>
      </c>
      <c r="H15381" s="704" t="s">
        <v>10313</v>
      </c>
    </row>
    <row r="15382" spans="1:8" ht="15" customHeight="1" x14ac:dyDescent="0.2">
      <c r="A15382" s="733">
        <v>45086</v>
      </c>
      <c r="B15382" s="62" t="s">
        <v>9767</v>
      </c>
      <c r="C15382" s="62" t="s">
        <v>5740</v>
      </c>
      <c r="D15382" s="182" t="s">
        <v>369</v>
      </c>
      <c r="E15382" s="125">
        <v>2500</v>
      </c>
      <c r="F15382" s="57"/>
      <c r="G15382" s="57">
        <f t="shared" si="246"/>
        <v>-2500</v>
      </c>
      <c r="H15382" s="704" t="s">
        <v>10313</v>
      </c>
    </row>
    <row r="15383" spans="1:8" ht="15" customHeight="1" x14ac:dyDescent="0.2">
      <c r="A15383" s="733">
        <v>45086</v>
      </c>
      <c r="B15383" s="62" t="s">
        <v>9400</v>
      </c>
      <c r="C15383" s="62" t="s">
        <v>3144</v>
      </c>
      <c r="D15383" s="182" t="s">
        <v>10119</v>
      </c>
      <c r="E15383" s="125">
        <v>420</v>
      </c>
      <c r="F15383" s="57"/>
      <c r="G15383" s="57">
        <f t="shared" si="246"/>
        <v>-420</v>
      </c>
      <c r="H15383" s="704" t="s">
        <v>10313</v>
      </c>
    </row>
    <row r="15384" spans="1:8" ht="15" customHeight="1" x14ac:dyDescent="0.2">
      <c r="A15384" s="733">
        <v>45086</v>
      </c>
      <c r="B15384" s="62" t="s">
        <v>9659</v>
      </c>
      <c r="C15384" s="62" t="s">
        <v>3144</v>
      </c>
      <c r="D15384" s="182" t="s">
        <v>10121</v>
      </c>
      <c r="E15384" s="125">
        <v>1500</v>
      </c>
      <c r="F15384" s="57"/>
      <c r="G15384" s="57">
        <f t="shared" si="246"/>
        <v>-1500</v>
      </c>
      <c r="H15384" s="704" t="s">
        <v>10313</v>
      </c>
    </row>
    <row r="15385" spans="1:8" ht="24" customHeight="1" x14ac:dyDescent="0.2">
      <c r="A15385" s="733">
        <v>45086</v>
      </c>
      <c r="B15385" s="62" t="s">
        <v>10142</v>
      </c>
      <c r="C15385" s="669" t="s">
        <v>10112</v>
      </c>
      <c r="D15385" s="906" t="s">
        <v>10122</v>
      </c>
      <c r="E15385" s="671">
        <v>460000</v>
      </c>
      <c r="F15385" s="57"/>
      <c r="G15385" s="57">
        <f t="shared" si="246"/>
        <v>-460000</v>
      </c>
      <c r="H15385" s="704" t="s">
        <v>10313</v>
      </c>
    </row>
    <row r="15386" spans="1:8" ht="15" customHeight="1" x14ac:dyDescent="0.2">
      <c r="A15386" s="733">
        <v>45086</v>
      </c>
      <c r="B15386" s="62" t="s">
        <v>9767</v>
      </c>
      <c r="C15386" s="62" t="s">
        <v>3144</v>
      </c>
      <c r="D15386" s="182" t="s">
        <v>10123</v>
      </c>
      <c r="E15386" s="125">
        <v>112000</v>
      </c>
      <c r="F15386" s="57"/>
      <c r="G15386" s="57">
        <f t="shared" si="246"/>
        <v>-112000</v>
      </c>
      <c r="H15386" s="704" t="s">
        <v>10313</v>
      </c>
    </row>
    <row r="15387" spans="1:8" ht="24" customHeight="1" x14ac:dyDescent="0.2">
      <c r="A15387" s="733">
        <v>45086</v>
      </c>
      <c r="B15387" s="62" t="s">
        <v>7951</v>
      </c>
      <c r="C15387" s="62" t="s">
        <v>7465</v>
      </c>
      <c r="D15387" s="906" t="s">
        <v>10585</v>
      </c>
      <c r="E15387" s="671">
        <v>111043</v>
      </c>
      <c r="F15387" s="57"/>
      <c r="G15387" s="57">
        <f t="shared" si="246"/>
        <v>-111043</v>
      </c>
      <c r="H15387" s="704" t="s">
        <v>10313</v>
      </c>
    </row>
    <row r="15388" spans="1:8" ht="24" customHeight="1" x14ac:dyDescent="0.2">
      <c r="A15388" s="733">
        <v>45086</v>
      </c>
      <c r="B15388" s="62" t="s">
        <v>8041</v>
      </c>
      <c r="C15388" s="62" t="s">
        <v>7465</v>
      </c>
      <c r="D15388" s="906" t="s">
        <v>10585</v>
      </c>
      <c r="E15388" s="671">
        <v>176124</v>
      </c>
      <c r="F15388" s="57"/>
      <c r="G15388" s="57">
        <f t="shared" si="246"/>
        <v>-176124</v>
      </c>
      <c r="H15388" s="704" t="s">
        <v>10313</v>
      </c>
    </row>
    <row r="15389" spans="1:8" ht="24" customHeight="1" x14ac:dyDescent="0.2">
      <c r="A15389" s="733">
        <v>45086</v>
      </c>
      <c r="B15389" s="62" t="s">
        <v>8337</v>
      </c>
      <c r="C15389" s="62" t="s">
        <v>7465</v>
      </c>
      <c r="D15389" s="906" t="s">
        <v>10585</v>
      </c>
      <c r="E15389" s="671">
        <v>265939</v>
      </c>
      <c r="F15389" s="57"/>
      <c r="G15389" s="57">
        <f t="shared" si="246"/>
        <v>-265939</v>
      </c>
      <c r="H15389" s="704" t="s">
        <v>10313</v>
      </c>
    </row>
    <row r="15390" spans="1:8" ht="24" customHeight="1" x14ac:dyDescent="0.2">
      <c r="A15390" s="733">
        <v>45086</v>
      </c>
      <c r="B15390" s="62" t="s">
        <v>8557</v>
      </c>
      <c r="C15390" s="62" t="s">
        <v>7465</v>
      </c>
      <c r="D15390" s="906" t="s">
        <v>10585</v>
      </c>
      <c r="E15390" s="671">
        <v>245863</v>
      </c>
      <c r="F15390" s="57"/>
      <c r="G15390" s="57">
        <f t="shared" si="246"/>
        <v>-245863</v>
      </c>
      <c r="H15390" s="704" t="s">
        <v>10313</v>
      </c>
    </row>
    <row r="15391" spans="1:8" ht="24" customHeight="1" x14ac:dyDescent="0.2">
      <c r="A15391" s="733">
        <v>45086</v>
      </c>
      <c r="B15391" s="62" t="s">
        <v>8874</v>
      </c>
      <c r="C15391" s="62" t="s">
        <v>7465</v>
      </c>
      <c r="D15391" s="906" t="s">
        <v>10585</v>
      </c>
      <c r="E15391" s="671">
        <v>201031</v>
      </c>
      <c r="F15391" s="57"/>
      <c r="G15391" s="57">
        <f t="shared" si="246"/>
        <v>-201031</v>
      </c>
      <c r="H15391" s="704" t="s">
        <v>10313</v>
      </c>
    </row>
    <row r="15392" spans="1:8" ht="15" customHeight="1" x14ac:dyDescent="0.2">
      <c r="A15392" s="733">
        <v>45086</v>
      </c>
      <c r="B15392" s="62" t="s">
        <v>9767</v>
      </c>
      <c r="C15392" s="62" t="s">
        <v>1508</v>
      </c>
      <c r="D15392" s="182" t="s">
        <v>10126</v>
      </c>
      <c r="E15392" s="125">
        <v>200000</v>
      </c>
      <c r="F15392" s="57"/>
      <c r="G15392" s="57">
        <f t="shared" si="246"/>
        <v>-200000</v>
      </c>
      <c r="H15392" s="704" t="s">
        <v>10313</v>
      </c>
    </row>
    <row r="15393" spans="1:8" ht="15" customHeight="1" x14ac:dyDescent="0.2">
      <c r="A15393" s="733">
        <v>45086</v>
      </c>
      <c r="B15393" s="62" t="s">
        <v>8655</v>
      </c>
      <c r="C15393" s="62" t="s">
        <v>3144</v>
      </c>
      <c r="D15393" s="182" t="s">
        <v>10129</v>
      </c>
      <c r="E15393" s="125">
        <v>8230</v>
      </c>
      <c r="F15393" s="57"/>
      <c r="G15393" s="57">
        <f t="shared" si="246"/>
        <v>-8230</v>
      </c>
      <c r="H15393" s="704" t="s">
        <v>10313</v>
      </c>
    </row>
    <row r="15394" spans="1:8" ht="15" customHeight="1" x14ac:dyDescent="0.2">
      <c r="A15394" s="733">
        <v>45089</v>
      </c>
      <c r="B15394" s="62" t="s">
        <v>2932</v>
      </c>
      <c r="C15394" s="62" t="s">
        <v>10128</v>
      </c>
      <c r="D15394" s="182" t="s">
        <v>10127</v>
      </c>
      <c r="E15394" s="125">
        <v>15000</v>
      </c>
      <c r="F15394" s="57"/>
      <c r="G15394" s="57">
        <f t="shared" si="246"/>
        <v>-15000</v>
      </c>
      <c r="H15394" s="704" t="s">
        <v>10313</v>
      </c>
    </row>
    <row r="15395" spans="1:8" ht="15" customHeight="1" x14ac:dyDescent="0.2">
      <c r="A15395" s="733">
        <v>45089</v>
      </c>
      <c r="B15395" s="62" t="s">
        <v>9407</v>
      </c>
      <c r="C15395" s="62" t="s">
        <v>10066</v>
      </c>
      <c r="D15395" s="182" t="s">
        <v>10130</v>
      </c>
      <c r="E15395" s="125">
        <v>50000</v>
      </c>
      <c r="F15395" s="57"/>
      <c r="G15395" s="57">
        <f t="shared" si="246"/>
        <v>-50000</v>
      </c>
      <c r="H15395" s="704" t="s">
        <v>10313</v>
      </c>
    </row>
    <row r="15396" spans="1:8" ht="15" customHeight="1" x14ac:dyDescent="0.2">
      <c r="A15396" s="733">
        <v>45089</v>
      </c>
      <c r="B15396" s="62" t="s">
        <v>10142</v>
      </c>
      <c r="C15396" s="62" t="s">
        <v>5740</v>
      </c>
      <c r="D15396" s="182" t="s">
        <v>369</v>
      </c>
      <c r="E15396" s="125">
        <v>400</v>
      </c>
      <c r="F15396" s="57"/>
      <c r="G15396" s="57">
        <f t="shared" si="246"/>
        <v>-400</v>
      </c>
      <c r="H15396" s="704" t="s">
        <v>10313</v>
      </c>
    </row>
    <row r="15397" spans="1:8" ht="15" customHeight="1" x14ac:dyDescent="0.2">
      <c r="A15397" s="733">
        <v>45089</v>
      </c>
      <c r="B15397" s="62" t="s">
        <v>9354</v>
      </c>
      <c r="C15397" s="62" t="s">
        <v>3144</v>
      </c>
      <c r="D15397" s="182" t="s">
        <v>10131</v>
      </c>
      <c r="E15397" s="125">
        <v>1000</v>
      </c>
      <c r="F15397" s="57"/>
      <c r="G15397" s="57">
        <f t="shared" si="246"/>
        <v>-1000</v>
      </c>
      <c r="H15397" s="704" t="s">
        <v>10313</v>
      </c>
    </row>
    <row r="15398" spans="1:8" ht="15" customHeight="1" x14ac:dyDescent="0.2">
      <c r="A15398" s="733">
        <v>45089</v>
      </c>
      <c r="B15398" s="62" t="s">
        <v>9400</v>
      </c>
      <c r="C15398" s="62" t="s">
        <v>3144</v>
      </c>
      <c r="D15398" s="182" t="s">
        <v>10132</v>
      </c>
      <c r="E15398" s="125">
        <v>900</v>
      </c>
      <c r="F15398" s="57"/>
      <c r="G15398" s="57">
        <f t="shared" si="246"/>
        <v>-900</v>
      </c>
      <c r="H15398" s="704" t="s">
        <v>10313</v>
      </c>
    </row>
    <row r="15399" spans="1:8" ht="15" customHeight="1" x14ac:dyDescent="0.2">
      <c r="A15399" s="733">
        <v>45089</v>
      </c>
      <c r="B15399" s="62" t="s">
        <v>9400</v>
      </c>
      <c r="C15399" s="62" t="s">
        <v>5740</v>
      </c>
      <c r="D15399" s="182" t="s">
        <v>369</v>
      </c>
      <c r="E15399" s="125">
        <v>1700</v>
      </c>
      <c r="F15399" s="57"/>
      <c r="G15399" s="57">
        <f t="shared" si="246"/>
        <v>-1700</v>
      </c>
      <c r="H15399" s="704" t="s">
        <v>10313</v>
      </c>
    </row>
    <row r="15400" spans="1:8" ht="15" customHeight="1" x14ac:dyDescent="0.2">
      <c r="A15400" s="733">
        <v>45089</v>
      </c>
      <c r="B15400" s="62" t="s">
        <v>9354</v>
      </c>
      <c r="C15400" s="62" t="s">
        <v>5740</v>
      </c>
      <c r="D15400" s="182" t="s">
        <v>369</v>
      </c>
      <c r="E15400" s="125">
        <v>600</v>
      </c>
      <c r="F15400" s="57"/>
      <c r="G15400" s="57">
        <f t="shared" si="246"/>
        <v>-600</v>
      </c>
      <c r="H15400" s="704" t="s">
        <v>10313</v>
      </c>
    </row>
    <row r="15401" spans="1:8" ht="15" customHeight="1" x14ac:dyDescent="0.2">
      <c r="A15401" s="733">
        <v>45089</v>
      </c>
      <c r="B15401" s="62" t="s">
        <v>10142</v>
      </c>
      <c r="C15401" s="62" t="s">
        <v>5740</v>
      </c>
      <c r="D15401" s="182" t="s">
        <v>369</v>
      </c>
      <c r="E15401" s="125">
        <v>400</v>
      </c>
      <c r="F15401" s="57"/>
      <c r="G15401" s="57">
        <f t="shared" si="246"/>
        <v>-400</v>
      </c>
      <c r="H15401" s="704" t="s">
        <v>10313</v>
      </c>
    </row>
    <row r="15402" spans="1:8" ht="15" customHeight="1" x14ac:dyDescent="0.2">
      <c r="A15402" s="733">
        <v>45089</v>
      </c>
      <c r="B15402" s="62" t="s">
        <v>9659</v>
      </c>
      <c r="C15402" s="62" t="s">
        <v>5740</v>
      </c>
      <c r="D15402" s="182"/>
      <c r="E15402" s="125">
        <v>1000</v>
      </c>
      <c r="F15402" s="57"/>
      <c r="G15402" s="57">
        <f t="shared" si="246"/>
        <v>-1000</v>
      </c>
      <c r="H15402" s="704" t="s">
        <v>10313</v>
      </c>
    </row>
    <row r="15403" spans="1:8" ht="15" customHeight="1" x14ac:dyDescent="0.2">
      <c r="A15403" s="733">
        <v>45089</v>
      </c>
      <c r="B15403" s="62" t="s">
        <v>3944</v>
      </c>
      <c r="C15403" s="62" t="s">
        <v>391</v>
      </c>
      <c r="D15403" s="182" t="s">
        <v>10139</v>
      </c>
      <c r="E15403" s="125">
        <v>2500</v>
      </c>
      <c r="F15403" s="57"/>
      <c r="G15403" s="57">
        <f t="shared" si="246"/>
        <v>-2500</v>
      </c>
      <c r="H15403" s="704" t="s">
        <v>10313</v>
      </c>
    </row>
    <row r="15404" spans="1:8" ht="15" customHeight="1" x14ac:dyDescent="0.2">
      <c r="A15404" s="733">
        <v>45089</v>
      </c>
      <c r="B15404" s="62" t="s">
        <v>9767</v>
      </c>
      <c r="C15404" s="62" t="s">
        <v>5740</v>
      </c>
      <c r="D15404" s="182" t="s">
        <v>10140</v>
      </c>
      <c r="E15404" s="125">
        <v>1700</v>
      </c>
      <c r="F15404" s="57"/>
      <c r="G15404" s="57">
        <f t="shared" si="246"/>
        <v>-1700</v>
      </c>
      <c r="H15404" s="704" t="s">
        <v>10313</v>
      </c>
    </row>
    <row r="15405" spans="1:8" ht="15" customHeight="1" x14ac:dyDescent="0.2">
      <c r="A15405" s="733">
        <v>45089</v>
      </c>
      <c r="B15405" s="62" t="s">
        <v>16</v>
      </c>
      <c r="C15405" s="62" t="s">
        <v>391</v>
      </c>
      <c r="D15405" s="182" t="s">
        <v>9423</v>
      </c>
      <c r="E15405" s="125">
        <v>3500</v>
      </c>
      <c r="F15405" s="57"/>
      <c r="G15405" s="57">
        <f t="shared" si="246"/>
        <v>-3500</v>
      </c>
      <c r="H15405" s="704" t="s">
        <v>10313</v>
      </c>
    </row>
    <row r="15406" spans="1:8" ht="15" x14ac:dyDescent="0.2">
      <c r="A15406" s="733">
        <v>45089</v>
      </c>
      <c r="B15406" s="62" t="s">
        <v>9400</v>
      </c>
      <c r="C15406" s="62" t="s">
        <v>5740</v>
      </c>
      <c r="D15406" s="182" t="s">
        <v>369</v>
      </c>
      <c r="E15406" s="125">
        <v>700</v>
      </c>
      <c r="F15406" s="57"/>
      <c r="G15406" s="57">
        <f t="shared" si="246"/>
        <v>-700</v>
      </c>
      <c r="H15406" s="704" t="s">
        <v>10313</v>
      </c>
    </row>
    <row r="15407" spans="1:8" ht="15" customHeight="1" x14ac:dyDescent="0.2">
      <c r="A15407" s="733">
        <v>45089</v>
      </c>
      <c r="B15407" s="62" t="s">
        <v>10142</v>
      </c>
      <c r="C15407" s="62" t="s">
        <v>391</v>
      </c>
      <c r="D15407" s="182" t="s">
        <v>9915</v>
      </c>
      <c r="E15407" s="125">
        <v>2000</v>
      </c>
      <c r="F15407" s="57"/>
      <c r="G15407" s="57">
        <f t="shared" si="246"/>
        <v>-2000</v>
      </c>
      <c r="H15407" s="704" t="s">
        <v>10313</v>
      </c>
    </row>
    <row r="15408" spans="1:8" ht="15" customHeight="1" x14ac:dyDescent="0.2">
      <c r="A15408" s="733">
        <v>45089</v>
      </c>
      <c r="B15408" s="62" t="s">
        <v>9354</v>
      </c>
      <c r="C15408" s="62" t="s">
        <v>391</v>
      </c>
      <c r="D15408" s="182" t="s">
        <v>9915</v>
      </c>
      <c r="E15408" s="125">
        <v>7000</v>
      </c>
      <c r="F15408" s="57"/>
      <c r="G15408" s="57">
        <f t="shared" si="246"/>
        <v>-7000</v>
      </c>
      <c r="H15408" s="704" t="s">
        <v>10313</v>
      </c>
    </row>
    <row r="15409" spans="1:8" ht="15" customHeight="1" x14ac:dyDescent="0.2">
      <c r="A15409" s="733">
        <v>45089</v>
      </c>
      <c r="B15409" s="62" t="s">
        <v>9659</v>
      </c>
      <c r="C15409" s="62" t="s">
        <v>6965</v>
      </c>
      <c r="D15409" s="182" t="s">
        <v>10348</v>
      </c>
      <c r="E15409" s="125">
        <v>20000</v>
      </c>
      <c r="F15409" s="57"/>
      <c r="G15409" s="57">
        <f t="shared" si="246"/>
        <v>-20000</v>
      </c>
      <c r="H15409" s="704" t="s">
        <v>10313</v>
      </c>
    </row>
    <row r="15410" spans="1:8" ht="15" customHeight="1" x14ac:dyDescent="0.2">
      <c r="A15410" s="733">
        <v>45089</v>
      </c>
      <c r="B15410" s="62" t="s">
        <v>9767</v>
      </c>
      <c r="C15410" s="62" t="s">
        <v>273</v>
      </c>
      <c r="D15410" s="182" t="s">
        <v>10347</v>
      </c>
      <c r="E15410" s="125">
        <v>10000</v>
      </c>
      <c r="F15410" s="57"/>
      <c r="G15410" s="57">
        <f t="shared" si="246"/>
        <v>-10000</v>
      </c>
      <c r="H15410" s="704" t="s">
        <v>10313</v>
      </c>
    </row>
    <row r="15411" spans="1:8" ht="15" customHeight="1" x14ac:dyDescent="0.2">
      <c r="A15411" s="733">
        <v>45089</v>
      </c>
      <c r="B15411" s="62" t="s">
        <v>9767</v>
      </c>
      <c r="C15411" s="62" t="s">
        <v>1508</v>
      </c>
      <c r="D15411" s="182" t="s">
        <v>10144</v>
      </c>
      <c r="E15411" s="125">
        <v>200000</v>
      </c>
      <c r="F15411" s="57"/>
      <c r="G15411" s="57">
        <f t="shared" si="246"/>
        <v>-200000</v>
      </c>
      <c r="H15411" s="704" t="s">
        <v>10313</v>
      </c>
    </row>
    <row r="15412" spans="1:8" ht="15" x14ac:dyDescent="0.2">
      <c r="A15412" s="733">
        <v>45089</v>
      </c>
      <c r="B15412" s="62" t="s">
        <v>9767</v>
      </c>
      <c r="C15412" s="62" t="s">
        <v>8392</v>
      </c>
      <c r="D15412" s="906" t="s">
        <v>10155</v>
      </c>
      <c r="E15412" s="671">
        <v>1050000</v>
      </c>
      <c r="F15412" s="57"/>
      <c r="G15412" s="57">
        <f t="shared" si="246"/>
        <v>-1050000</v>
      </c>
      <c r="H15412" s="704" t="s">
        <v>10313</v>
      </c>
    </row>
    <row r="15413" spans="1:8" ht="15" x14ac:dyDescent="0.2">
      <c r="A15413" s="733">
        <v>45089</v>
      </c>
      <c r="B15413" s="62" t="s">
        <v>9659</v>
      </c>
      <c r="C15413" s="62" t="s">
        <v>8392</v>
      </c>
      <c r="D15413" s="906" t="s">
        <v>10155</v>
      </c>
      <c r="E15413" s="671">
        <v>100000</v>
      </c>
      <c r="F15413" s="57"/>
      <c r="G15413" s="57">
        <f t="shared" si="246"/>
        <v>-100000</v>
      </c>
      <c r="H15413" s="704" t="s">
        <v>10313</v>
      </c>
    </row>
    <row r="15414" spans="1:8" ht="15" x14ac:dyDescent="0.2">
      <c r="A15414" s="733">
        <v>45089</v>
      </c>
      <c r="B15414" s="62" t="s">
        <v>8655</v>
      </c>
      <c r="C15414" s="62" t="s">
        <v>8392</v>
      </c>
      <c r="D15414" s="906" t="s">
        <v>10155</v>
      </c>
      <c r="E15414" s="671">
        <v>350000</v>
      </c>
      <c r="F15414" s="57"/>
      <c r="G15414" s="57">
        <f t="shared" si="246"/>
        <v>-350000</v>
      </c>
      <c r="H15414" s="704" t="s">
        <v>10313</v>
      </c>
    </row>
    <row r="15415" spans="1:8" ht="15" x14ac:dyDescent="0.2">
      <c r="A15415" s="733">
        <v>45089</v>
      </c>
      <c r="B15415" s="62" t="s">
        <v>9400</v>
      </c>
      <c r="C15415" s="62" t="s">
        <v>3144</v>
      </c>
      <c r="D15415" s="739" t="s">
        <v>10143</v>
      </c>
      <c r="E15415" s="551">
        <v>66600</v>
      </c>
      <c r="F15415" s="57"/>
      <c r="G15415" s="57">
        <f t="shared" si="246"/>
        <v>-66600</v>
      </c>
      <c r="H15415" s="704" t="s">
        <v>10313</v>
      </c>
    </row>
    <row r="15416" spans="1:8" ht="15" x14ac:dyDescent="0.2">
      <c r="A15416" s="733">
        <v>45089</v>
      </c>
      <c r="B15416" s="62" t="s">
        <v>9767</v>
      </c>
      <c r="C15416" s="62" t="s">
        <v>3144</v>
      </c>
      <c r="D15416" s="739" t="s">
        <v>10143</v>
      </c>
      <c r="E15416" s="551">
        <v>10000</v>
      </c>
      <c r="F15416" s="57"/>
      <c r="G15416" s="57">
        <f t="shared" si="246"/>
        <v>-10000</v>
      </c>
      <c r="H15416" s="704" t="s">
        <v>10313</v>
      </c>
    </row>
    <row r="15417" spans="1:8" ht="15" x14ac:dyDescent="0.2">
      <c r="A15417" s="733">
        <v>45091</v>
      </c>
      <c r="B15417" s="62" t="s">
        <v>9767</v>
      </c>
      <c r="C15417" s="62" t="s">
        <v>391</v>
      </c>
      <c r="D15417" s="182" t="s">
        <v>10158</v>
      </c>
      <c r="E15417" s="125">
        <v>6500</v>
      </c>
      <c r="F15417" s="57"/>
      <c r="G15417" s="57">
        <f t="shared" si="246"/>
        <v>-6500</v>
      </c>
      <c r="H15417" s="704" t="s">
        <v>10313</v>
      </c>
    </row>
    <row r="15418" spans="1:8" ht="15" x14ac:dyDescent="0.2">
      <c r="A15418" s="733">
        <v>45091</v>
      </c>
      <c r="B15418" s="62" t="s">
        <v>10021</v>
      </c>
      <c r="C15418" s="62" t="s">
        <v>391</v>
      </c>
      <c r="D15418" s="182" t="s">
        <v>10159</v>
      </c>
      <c r="E15418" s="125">
        <v>6100</v>
      </c>
      <c r="F15418" s="57"/>
      <c r="G15418" s="57">
        <f t="shared" si="246"/>
        <v>-6100</v>
      </c>
      <c r="H15418" s="704" t="s">
        <v>10313</v>
      </c>
    </row>
    <row r="15419" spans="1:8" ht="15" x14ac:dyDescent="0.2">
      <c r="A15419" s="733">
        <v>45091</v>
      </c>
      <c r="B15419" s="62" t="s">
        <v>9462</v>
      </c>
      <c r="C15419" s="62" t="s">
        <v>3144</v>
      </c>
      <c r="D15419" s="182" t="s">
        <v>10160</v>
      </c>
      <c r="E15419" s="125">
        <v>4500</v>
      </c>
      <c r="F15419" s="57"/>
      <c r="G15419" s="57">
        <f t="shared" ref="G15419:G15482" si="247">F15419-E15419</f>
        <v>-4500</v>
      </c>
      <c r="H15419" s="704" t="s">
        <v>10313</v>
      </c>
    </row>
    <row r="15420" spans="1:8" ht="15" x14ac:dyDescent="0.2">
      <c r="A15420" s="733">
        <v>45091</v>
      </c>
      <c r="B15420" s="62" t="s">
        <v>10021</v>
      </c>
      <c r="C15420" s="62" t="s">
        <v>789</v>
      </c>
      <c r="D15420" s="182" t="s">
        <v>369</v>
      </c>
      <c r="E15420" s="125">
        <v>3080</v>
      </c>
      <c r="F15420" s="57"/>
      <c r="G15420" s="57">
        <f t="shared" si="247"/>
        <v>-3080</v>
      </c>
      <c r="H15420" s="704" t="s">
        <v>10313</v>
      </c>
    </row>
    <row r="15421" spans="1:8" ht="15" customHeight="1" x14ac:dyDescent="0.2">
      <c r="A15421" s="733">
        <v>45091</v>
      </c>
      <c r="B15421" s="62" t="s">
        <v>10907</v>
      </c>
      <c r="C15421" s="62" t="s">
        <v>789</v>
      </c>
      <c r="D15421" s="182" t="s">
        <v>369</v>
      </c>
      <c r="E15421" s="125">
        <v>1000</v>
      </c>
      <c r="F15421" s="57"/>
      <c r="G15421" s="57">
        <f t="shared" si="247"/>
        <v>-1000</v>
      </c>
      <c r="H15421" s="704" t="s">
        <v>10313</v>
      </c>
    </row>
    <row r="15422" spans="1:8" ht="15" customHeight="1" x14ac:dyDescent="0.2">
      <c r="A15422" s="733">
        <v>45091</v>
      </c>
      <c r="B15422" s="62" t="s">
        <v>9400</v>
      </c>
      <c r="C15422" s="62" t="s">
        <v>789</v>
      </c>
      <c r="D15422" s="182" t="s">
        <v>369</v>
      </c>
      <c r="E15422" s="125">
        <v>440</v>
      </c>
      <c r="F15422" s="57"/>
      <c r="G15422" s="57">
        <f t="shared" si="247"/>
        <v>-440</v>
      </c>
      <c r="H15422" s="704" t="s">
        <v>10313</v>
      </c>
    </row>
    <row r="15423" spans="1:8" ht="15" x14ac:dyDescent="0.2">
      <c r="A15423" s="733">
        <v>45091</v>
      </c>
      <c r="B15423" s="62" t="s">
        <v>9830</v>
      </c>
      <c r="C15423" s="62" t="s">
        <v>789</v>
      </c>
      <c r="D15423" s="182" t="s">
        <v>369</v>
      </c>
      <c r="E15423" s="125">
        <v>750</v>
      </c>
      <c r="F15423" s="57"/>
      <c r="G15423" s="57">
        <f t="shared" si="247"/>
        <v>-750</v>
      </c>
      <c r="H15423" s="704" t="s">
        <v>10313</v>
      </c>
    </row>
    <row r="15424" spans="1:8" ht="15" x14ac:dyDescent="0.2">
      <c r="A15424" s="733">
        <v>45091</v>
      </c>
      <c r="B15424" s="62" t="s">
        <v>9354</v>
      </c>
      <c r="C15424" s="62" t="s">
        <v>3144</v>
      </c>
      <c r="D15424" s="182" t="s">
        <v>10162</v>
      </c>
      <c r="E15424" s="125">
        <v>1000</v>
      </c>
      <c r="F15424" s="57"/>
      <c r="G15424" s="57">
        <f t="shared" si="247"/>
        <v>-1000</v>
      </c>
      <c r="H15424" s="704" t="s">
        <v>10313</v>
      </c>
    </row>
    <row r="15425" spans="1:8" ht="15" x14ac:dyDescent="0.2">
      <c r="A15425" s="733">
        <v>45091</v>
      </c>
      <c r="B15425" s="62" t="s">
        <v>16</v>
      </c>
      <c r="C15425" s="62" t="s">
        <v>103</v>
      </c>
      <c r="D15425" s="182" t="s">
        <v>9423</v>
      </c>
      <c r="E15425" s="125">
        <v>4000</v>
      </c>
      <c r="F15425" s="57"/>
      <c r="G15425" s="57">
        <f t="shared" si="247"/>
        <v>-4000</v>
      </c>
      <c r="H15425" s="704" t="s">
        <v>10313</v>
      </c>
    </row>
    <row r="15426" spans="1:8" ht="15" x14ac:dyDescent="0.2">
      <c r="A15426" s="733">
        <v>45091</v>
      </c>
      <c r="B15426" s="62" t="s">
        <v>8874</v>
      </c>
      <c r="C15426" s="62" t="s">
        <v>5740</v>
      </c>
      <c r="D15426" s="182" t="s">
        <v>10163</v>
      </c>
      <c r="E15426" s="125">
        <v>1000</v>
      </c>
      <c r="F15426" s="57"/>
      <c r="G15426" s="57">
        <f t="shared" si="247"/>
        <v>-1000</v>
      </c>
      <c r="H15426" s="704" t="s">
        <v>10313</v>
      </c>
    </row>
    <row r="15427" spans="1:8" ht="15" x14ac:dyDescent="0.2">
      <c r="A15427" s="733">
        <v>45091</v>
      </c>
      <c r="B15427" s="62" t="s">
        <v>9400</v>
      </c>
      <c r="C15427" s="62" t="s">
        <v>5740</v>
      </c>
      <c r="D15427" s="182" t="s">
        <v>10163</v>
      </c>
      <c r="E15427" s="125">
        <v>700</v>
      </c>
      <c r="F15427" s="57"/>
      <c r="G15427" s="57">
        <f t="shared" si="247"/>
        <v>-700</v>
      </c>
      <c r="H15427" s="704" t="s">
        <v>10313</v>
      </c>
    </row>
    <row r="15428" spans="1:8" ht="15" x14ac:dyDescent="0.2">
      <c r="A15428" s="733">
        <v>45091</v>
      </c>
      <c r="B15428" s="62" t="s">
        <v>9462</v>
      </c>
      <c r="C15428" s="62" t="s">
        <v>6850</v>
      </c>
      <c r="D15428" s="182" t="s">
        <v>2710</v>
      </c>
      <c r="E15428" s="125">
        <v>5000</v>
      </c>
      <c r="F15428" s="57"/>
      <c r="G15428" s="57">
        <f t="shared" si="247"/>
        <v>-5000</v>
      </c>
      <c r="H15428" s="704" t="s">
        <v>10313</v>
      </c>
    </row>
    <row r="15429" spans="1:8" ht="15" x14ac:dyDescent="0.2">
      <c r="A15429" s="733">
        <v>45091</v>
      </c>
      <c r="B15429" s="62" t="s">
        <v>9659</v>
      </c>
      <c r="C15429" s="62" t="s">
        <v>3144</v>
      </c>
      <c r="D15429" s="182" t="s">
        <v>10164</v>
      </c>
      <c r="E15429" s="125">
        <v>25440</v>
      </c>
      <c r="F15429" s="57"/>
      <c r="G15429" s="57">
        <f t="shared" si="247"/>
        <v>-25440</v>
      </c>
      <c r="H15429" s="704" t="s">
        <v>10313</v>
      </c>
    </row>
    <row r="15430" spans="1:8" ht="15" customHeight="1" x14ac:dyDescent="0.2">
      <c r="A15430" s="733">
        <v>45091</v>
      </c>
      <c r="B15430" s="62" t="s">
        <v>9462</v>
      </c>
      <c r="C15430" s="62" t="s">
        <v>3144</v>
      </c>
      <c r="D15430" s="182" t="s">
        <v>10165</v>
      </c>
      <c r="E15430" s="125">
        <v>8400</v>
      </c>
      <c r="F15430" s="57"/>
      <c r="G15430" s="57">
        <f t="shared" si="247"/>
        <v>-8400</v>
      </c>
      <c r="H15430" s="704" t="s">
        <v>10313</v>
      </c>
    </row>
    <row r="15431" spans="1:8" ht="15" customHeight="1" x14ac:dyDescent="0.2">
      <c r="A15431" s="733">
        <v>45091</v>
      </c>
      <c r="B15431" s="62" t="s">
        <v>9462</v>
      </c>
      <c r="C15431" s="62" t="s">
        <v>3144</v>
      </c>
      <c r="D15431" s="182" t="s">
        <v>10166</v>
      </c>
      <c r="E15431" s="125">
        <v>6360</v>
      </c>
      <c r="F15431" s="57"/>
      <c r="G15431" s="57">
        <f t="shared" si="247"/>
        <v>-6360</v>
      </c>
      <c r="H15431" s="704" t="s">
        <v>10313</v>
      </c>
    </row>
    <row r="15432" spans="1:8" ht="15" customHeight="1" x14ac:dyDescent="0.2">
      <c r="A15432" s="733">
        <v>45091</v>
      </c>
      <c r="B15432" s="62" t="s">
        <v>9462</v>
      </c>
      <c r="C15432" s="62" t="s">
        <v>3144</v>
      </c>
      <c r="D15432" s="182" t="s">
        <v>10167</v>
      </c>
      <c r="E15432" s="125">
        <v>11090</v>
      </c>
      <c r="F15432" s="57"/>
      <c r="G15432" s="57">
        <f t="shared" si="247"/>
        <v>-11090</v>
      </c>
      <c r="H15432" s="704" t="s">
        <v>10313</v>
      </c>
    </row>
    <row r="15433" spans="1:8" ht="15" customHeight="1" x14ac:dyDescent="0.2">
      <c r="A15433" s="733">
        <v>45091</v>
      </c>
      <c r="B15433" s="62" t="s">
        <v>9462</v>
      </c>
      <c r="C15433" s="62" t="s">
        <v>5740</v>
      </c>
      <c r="D15433" s="182" t="s">
        <v>369</v>
      </c>
      <c r="E15433" s="125">
        <v>500</v>
      </c>
      <c r="F15433" s="57"/>
      <c r="G15433" s="57">
        <f t="shared" si="247"/>
        <v>-500</v>
      </c>
      <c r="H15433" s="704" t="s">
        <v>10313</v>
      </c>
    </row>
    <row r="15434" spans="1:8" ht="15" customHeight="1" x14ac:dyDescent="0.2">
      <c r="A15434" s="733">
        <v>45091</v>
      </c>
      <c r="B15434" s="62" t="s">
        <v>9462</v>
      </c>
      <c r="C15434" s="62" t="s">
        <v>5740</v>
      </c>
      <c r="D15434" s="182" t="s">
        <v>369</v>
      </c>
      <c r="E15434" s="125">
        <v>800</v>
      </c>
      <c r="F15434" s="57"/>
      <c r="G15434" s="57">
        <f t="shared" si="247"/>
        <v>-800</v>
      </c>
      <c r="H15434" s="704" t="s">
        <v>10313</v>
      </c>
    </row>
    <row r="15435" spans="1:8" ht="15" customHeight="1" x14ac:dyDescent="0.2">
      <c r="A15435" s="733">
        <v>45091</v>
      </c>
      <c r="B15435" s="62" t="s">
        <v>16</v>
      </c>
      <c r="C15435" s="62" t="s">
        <v>391</v>
      </c>
      <c r="D15435" s="182" t="s">
        <v>10039</v>
      </c>
      <c r="E15435" s="125">
        <v>1000</v>
      </c>
      <c r="F15435" s="57"/>
      <c r="G15435" s="57">
        <f t="shared" si="247"/>
        <v>-1000</v>
      </c>
      <c r="H15435" s="704" t="s">
        <v>10313</v>
      </c>
    </row>
    <row r="15436" spans="1:8" ht="15" customHeight="1" x14ac:dyDescent="0.2">
      <c r="A15436" s="733">
        <v>45091</v>
      </c>
      <c r="B15436" s="62" t="s">
        <v>9462</v>
      </c>
      <c r="C15436" s="62" t="s">
        <v>5740</v>
      </c>
      <c r="D15436" s="182" t="s">
        <v>10168</v>
      </c>
      <c r="E15436" s="125">
        <v>3000</v>
      </c>
      <c r="F15436" s="57"/>
      <c r="G15436" s="57">
        <f t="shared" si="247"/>
        <v>-3000</v>
      </c>
      <c r="H15436" s="704" t="s">
        <v>10313</v>
      </c>
    </row>
    <row r="15437" spans="1:8" ht="15" customHeight="1" x14ac:dyDescent="0.2">
      <c r="A15437" s="733">
        <v>45091</v>
      </c>
      <c r="B15437" s="62" t="s">
        <v>9767</v>
      </c>
      <c r="C15437" s="62" t="s">
        <v>3144</v>
      </c>
      <c r="D15437" s="182" t="s">
        <v>10172</v>
      </c>
      <c r="E15437" s="125">
        <v>98000</v>
      </c>
      <c r="F15437" s="57"/>
      <c r="G15437" s="57">
        <f t="shared" si="247"/>
        <v>-98000</v>
      </c>
      <c r="H15437" s="704" t="s">
        <v>10313</v>
      </c>
    </row>
    <row r="15438" spans="1:8" ht="15" customHeight="1" x14ac:dyDescent="0.2">
      <c r="A15438" s="733">
        <v>45091</v>
      </c>
      <c r="B15438" s="62" t="s">
        <v>9354</v>
      </c>
      <c r="C15438" s="62" t="s">
        <v>10171</v>
      </c>
      <c r="D15438" s="182" t="s">
        <v>10173</v>
      </c>
      <c r="E15438" s="125">
        <v>500000</v>
      </c>
      <c r="F15438" s="57"/>
      <c r="G15438" s="57">
        <f t="shared" si="247"/>
        <v>-500000</v>
      </c>
      <c r="H15438" s="704" t="s">
        <v>10313</v>
      </c>
    </row>
    <row r="15439" spans="1:8" ht="15" customHeight="1" x14ac:dyDescent="0.2">
      <c r="A15439" s="733">
        <v>45091</v>
      </c>
      <c r="B15439" s="62" t="s">
        <v>9767</v>
      </c>
      <c r="C15439" s="62" t="s">
        <v>10234</v>
      </c>
      <c r="D15439" s="182" t="s">
        <v>10235</v>
      </c>
      <c r="E15439" s="125">
        <v>364100</v>
      </c>
      <c r="F15439" s="57"/>
      <c r="G15439" s="57">
        <f t="shared" si="247"/>
        <v>-364100</v>
      </c>
      <c r="H15439" s="704" t="s">
        <v>10313</v>
      </c>
    </row>
    <row r="15440" spans="1:8" ht="15" customHeight="1" x14ac:dyDescent="0.2">
      <c r="A15440" s="733">
        <v>45091</v>
      </c>
      <c r="B15440" s="62" t="s">
        <v>9462</v>
      </c>
      <c r="C15440" s="62" t="s">
        <v>3144</v>
      </c>
      <c r="D15440" s="182" t="s">
        <v>10169</v>
      </c>
      <c r="E15440" s="125">
        <v>17000</v>
      </c>
      <c r="F15440" s="57"/>
      <c r="G15440" s="57">
        <f t="shared" si="247"/>
        <v>-17000</v>
      </c>
      <c r="H15440" s="704" t="s">
        <v>10313</v>
      </c>
    </row>
    <row r="15441" spans="1:8" ht="15" customHeight="1" x14ac:dyDescent="0.2">
      <c r="A15441" s="733">
        <v>45091</v>
      </c>
      <c r="B15441" s="62" t="s">
        <v>25</v>
      </c>
      <c r="C15441" s="62" t="s">
        <v>2427</v>
      </c>
      <c r="D15441" s="182" t="s">
        <v>10253</v>
      </c>
      <c r="E15441" s="125">
        <v>98800</v>
      </c>
      <c r="F15441" s="57"/>
      <c r="G15441" s="57">
        <f t="shared" si="247"/>
        <v>-98800</v>
      </c>
      <c r="H15441" s="704" t="s">
        <v>10313</v>
      </c>
    </row>
    <row r="15442" spans="1:8" ht="15" x14ac:dyDescent="0.2">
      <c r="A15442" s="733">
        <v>45091</v>
      </c>
      <c r="B15442" s="62" t="s">
        <v>9354</v>
      </c>
      <c r="C15442" s="62" t="s">
        <v>5740</v>
      </c>
      <c r="D15442" s="182" t="s">
        <v>369</v>
      </c>
      <c r="E15442" s="125">
        <v>2000</v>
      </c>
      <c r="F15442" s="57"/>
      <c r="G15442" s="57">
        <f t="shared" si="247"/>
        <v>-2000</v>
      </c>
      <c r="H15442" s="704" t="s">
        <v>10313</v>
      </c>
    </row>
    <row r="15443" spans="1:8" ht="15" customHeight="1" x14ac:dyDescent="0.2">
      <c r="A15443" s="733">
        <v>45091</v>
      </c>
      <c r="B15443" s="62" t="s">
        <v>9767</v>
      </c>
      <c r="C15443" s="62" t="s">
        <v>5740</v>
      </c>
      <c r="D15443" s="182" t="s">
        <v>10170</v>
      </c>
      <c r="E15443" s="125">
        <v>2500</v>
      </c>
      <c r="F15443" s="57"/>
      <c r="G15443" s="57">
        <f t="shared" si="247"/>
        <v>-2500</v>
      </c>
      <c r="H15443" s="704" t="s">
        <v>10313</v>
      </c>
    </row>
    <row r="15444" spans="1:8" ht="15" customHeight="1" x14ac:dyDescent="0.2">
      <c r="A15444" s="733">
        <v>45091</v>
      </c>
      <c r="B15444" s="62" t="s">
        <v>9462</v>
      </c>
      <c r="C15444" s="62" t="s">
        <v>5740</v>
      </c>
      <c r="D15444" s="182"/>
      <c r="E15444" s="125">
        <v>1500</v>
      </c>
      <c r="F15444" s="57"/>
      <c r="G15444" s="57">
        <f t="shared" si="247"/>
        <v>-1500</v>
      </c>
      <c r="H15444" s="704" t="s">
        <v>10313</v>
      </c>
    </row>
    <row r="15445" spans="1:8" ht="15" customHeight="1" x14ac:dyDescent="0.2">
      <c r="A15445" s="733">
        <v>45093</v>
      </c>
      <c r="B15445" s="62" t="s">
        <v>9659</v>
      </c>
      <c r="C15445" s="62" t="s">
        <v>285</v>
      </c>
      <c r="D15445" s="182" t="s">
        <v>8446</v>
      </c>
      <c r="E15445" s="125">
        <v>1100</v>
      </c>
      <c r="F15445" s="57"/>
      <c r="G15445" s="57">
        <f t="shared" si="247"/>
        <v>-1100</v>
      </c>
      <c r="H15445" s="704" t="s">
        <v>10313</v>
      </c>
    </row>
    <row r="15446" spans="1:8" ht="15" customHeight="1" x14ac:dyDescent="0.2">
      <c r="A15446" s="733">
        <v>45093</v>
      </c>
      <c r="B15446" s="62" t="s">
        <v>25</v>
      </c>
      <c r="C15446" s="62" t="s">
        <v>8148</v>
      </c>
      <c r="D15446" s="182" t="s">
        <v>6342</v>
      </c>
      <c r="E15446" s="125">
        <v>5655</v>
      </c>
      <c r="F15446" s="57"/>
      <c r="G15446" s="57">
        <f t="shared" si="247"/>
        <v>-5655</v>
      </c>
      <c r="H15446" s="704" t="s">
        <v>10313</v>
      </c>
    </row>
    <row r="15447" spans="1:8" ht="15" customHeight="1" x14ac:dyDescent="0.2">
      <c r="A15447" s="733">
        <v>45093</v>
      </c>
      <c r="B15447" s="62" t="s">
        <v>16</v>
      </c>
      <c r="C15447" s="62" t="s">
        <v>8148</v>
      </c>
      <c r="D15447" s="182" t="s">
        <v>6342</v>
      </c>
      <c r="E15447" s="125">
        <v>7310</v>
      </c>
      <c r="F15447" s="57"/>
      <c r="G15447" s="57">
        <f t="shared" si="247"/>
        <v>-7310</v>
      </c>
      <c r="H15447" s="704" t="s">
        <v>10313</v>
      </c>
    </row>
    <row r="15448" spans="1:8" ht="15" customHeight="1" x14ac:dyDescent="0.2">
      <c r="A15448" s="733">
        <v>45093</v>
      </c>
      <c r="B15448" s="62" t="s">
        <v>16</v>
      </c>
      <c r="C15448" s="62" t="s">
        <v>391</v>
      </c>
      <c r="D15448" s="182" t="s">
        <v>9423</v>
      </c>
      <c r="E15448" s="125">
        <v>1800</v>
      </c>
      <c r="F15448" s="57"/>
      <c r="G15448" s="57">
        <f t="shared" si="247"/>
        <v>-1800</v>
      </c>
      <c r="H15448" s="704" t="s">
        <v>10313</v>
      </c>
    </row>
    <row r="15449" spans="1:8" ht="15" customHeight="1" x14ac:dyDescent="0.2">
      <c r="A15449" s="733">
        <v>45093</v>
      </c>
      <c r="B15449" s="62" t="s">
        <v>25</v>
      </c>
      <c r="C15449" s="62" t="s">
        <v>7593</v>
      </c>
      <c r="D15449" s="182" t="s">
        <v>10349</v>
      </c>
      <c r="E15449" s="125">
        <v>90000</v>
      </c>
      <c r="F15449" s="57"/>
      <c r="G15449" s="57">
        <f t="shared" si="247"/>
        <v>-90000</v>
      </c>
      <c r="H15449" s="704" t="s">
        <v>10313</v>
      </c>
    </row>
    <row r="15450" spans="1:8" ht="15" customHeight="1" x14ac:dyDescent="0.2">
      <c r="A15450" s="733">
        <v>45094</v>
      </c>
      <c r="B15450" s="62" t="s">
        <v>10021</v>
      </c>
      <c r="C15450" s="62" t="s">
        <v>5740</v>
      </c>
      <c r="D15450" s="182" t="s">
        <v>369</v>
      </c>
      <c r="E15450" s="125">
        <v>2700</v>
      </c>
      <c r="F15450" s="57"/>
      <c r="G15450" s="57">
        <f t="shared" si="247"/>
        <v>-2700</v>
      </c>
      <c r="H15450" s="704" t="s">
        <v>10313</v>
      </c>
    </row>
    <row r="15451" spans="1:8" ht="15" customHeight="1" x14ac:dyDescent="0.2">
      <c r="A15451" s="733">
        <v>45094</v>
      </c>
      <c r="B15451" s="62" t="s">
        <v>16</v>
      </c>
      <c r="C15451" s="62" t="s">
        <v>391</v>
      </c>
      <c r="D15451" s="182" t="s">
        <v>10194</v>
      </c>
      <c r="E15451" s="125">
        <v>8000</v>
      </c>
      <c r="F15451" s="57"/>
      <c r="G15451" s="57">
        <f t="shared" si="247"/>
        <v>-8000</v>
      </c>
      <c r="H15451" s="704" t="s">
        <v>10313</v>
      </c>
    </row>
    <row r="15452" spans="1:8" ht="15" customHeight="1" x14ac:dyDescent="0.2">
      <c r="A15452" s="733">
        <v>45094</v>
      </c>
      <c r="B15452" s="62" t="s">
        <v>10055</v>
      </c>
      <c r="C15452" s="62" t="s">
        <v>391</v>
      </c>
      <c r="D15452" s="182" t="s">
        <v>10195</v>
      </c>
      <c r="E15452" s="125">
        <v>15250</v>
      </c>
      <c r="F15452" s="57"/>
      <c r="G15452" s="57">
        <f t="shared" si="247"/>
        <v>-15250</v>
      </c>
      <c r="H15452" s="704" t="s">
        <v>10313</v>
      </c>
    </row>
    <row r="15453" spans="1:8" ht="15" customHeight="1" x14ac:dyDescent="0.2">
      <c r="A15453" s="733">
        <v>45094</v>
      </c>
      <c r="B15453" s="62" t="s">
        <v>3945</v>
      </c>
      <c r="C15453" s="62" t="s">
        <v>285</v>
      </c>
      <c r="D15453" s="182" t="s">
        <v>9553</v>
      </c>
      <c r="E15453" s="125">
        <v>500</v>
      </c>
      <c r="F15453" s="57"/>
      <c r="G15453" s="57">
        <f t="shared" si="247"/>
        <v>-500</v>
      </c>
      <c r="H15453" s="704" t="s">
        <v>10313</v>
      </c>
    </row>
    <row r="15454" spans="1:8" ht="15" customHeight="1" x14ac:dyDescent="0.2">
      <c r="A15454" s="733">
        <v>45094</v>
      </c>
      <c r="B15454" s="62" t="s">
        <v>9354</v>
      </c>
      <c r="C15454" s="62" t="s">
        <v>5386</v>
      </c>
      <c r="D15454" s="182" t="s">
        <v>10196</v>
      </c>
      <c r="E15454" s="125">
        <v>17290</v>
      </c>
      <c r="F15454" s="57"/>
      <c r="G15454" s="57">
        <f t="shared" si="247"/>
        <v>-17290</v>
      </c>
      <c r="H15454" s="704" t="s">
        <v>10313</v>
      </c>
    </row>
    <row r="15455" spans="1:8" ht="15" customHeight="1" x14ac:dyDescent="0.2">
      <c r="A15455" s="733">
        <v>45094</v>
      </c>
      <c r="B15455" s="62" t="s">
        <v>9354</v>
      </c>
      <c r="C15455" s="62" t="s">
        <v>3144</v>
      </c>
      <c r="D15455" s="182" t="s">
        <v>10197</v>
      </c>
      <c r="E15455" s="125">
        <v>500</v>
      </c>
      <c r="F15455" s="57"/>
      <c r="G15455" s="57">
        <f t="shared" si="247"/>
        <v>-500</v>
      </c>
      <c r="H15455" s="704" t="s">
        <v>10313</v>
      </c>
    </row>
    <row r="15456" spans="1:8" ht="15" customHeight="1" x14ac:dyDescent="0.2">
      <c r="A15456" s="733">
        <v>45094</v>
      </c>
      <c r="B15456" s="62" t="s">
        <v>10021</v>
      </c>
      <c r="C15456" s="62" t="s">
        <v>3144</v>
      </c>
      <c r="D15456" s="182" t="s">
        <v>10198</v>
      </c>
      <c r="E15456" s="125">
        <v>1050</v>
      </c>
      <c r="F15456" s="57"/>
      <c r="G15456" s="57">
        <f t="shared" si="247"/>
        <v>-1050</v>
      </c>
      <c r="H15456" s="704" t="s">
        <v>10313</v>
      </c>
    </row>
    <row r="15457" spans="1:8" ht="15" customHeight="1" x14ac:dyDescent="0.2">
      <c r="A15457" s="733">
        <v>45094</v>
      </c>
      <c r="B15457" s="62" t="s">
        <v>10021</v>
      </c>
      <c r="C15457" s="62" t="s">
        <v>3144</v>
      </c>
      <c r="D15457" s="182" t="s">
        <v>10199</v>
      </c>
      <c r="E15457" s="125">
        <v>1480</v>
      </c>
      <c r="F15457" s="57"/>
      <c r="G15457" s="57">
        <f t="shared" si="247"/>
        <v>-1480</v>
      </c>
      <c r="H15457" s="704" t="s">
        <v>10313</v>
      </c>
    </row>
    <row r="15458" spans="1:8" ht="15" customHeight="1" x14ac:dyDescent="0.2">
      <c r="A15458" s="733">
        <v>45094</v>
      </c>
      <c r="B15458" s="62" t="s">
        <v>10142</v>
      </c>
      <c r="C15458" s="62" t="s">
        <v>391</v>
      </c>
      <c r="D15458" s="182" t="s">
        <v>2107</v>
      </c>
      <c r="E15458" s="125">
        <v>1000</v>
      </c>
      <c r="F15458" s="57"/>
      <c r="G15458" s="57">
        <f t="shared" si="247"/>
        <v>-1000</v>
      </c>
      <c r="H15458" s="704" t="s">
        <v>10313</v>
      </c>
    </row>
    <row r="15459" spans="1:8" ht="15" customHeight="1" x14ac:dyDescent="0.2">
      <c r="A15459" s="733">
        <v>45094</v>
      </c>
      <c r="B15459" s="62" t="s">
        <v>3944</v>
      </c>
      <c r="C15459" s="62" t="s">
        <v>7269</v>
      </c>
      <c r="D15459" s="182" t="s">
        <v>10200</v>
      </c>
      <c r="E15459" s="125">
        <v>200000</v>
      </c>
      <c r="F15459" s="57"/>
      <c r="G15459" s="57">
        <f t="shared" si="247"/>
        <v>-200000</v>
      </c>
      <c r="H15459" s="704" t="s">
        <v>10313</v>
      </c>
    </row>
    <row r="15460" spans="1:8" ht="15" customHeight="1" x14ac:dyDescent="0.2">
      <c r="A15460" s="733">
        <v>45094</v>
      </c>
      <c r="B15460" s="62" t="s">
        <v>9354</v>
      </c>
      <c r="C15460" s="62" t="s">
        <v>10171</v>
      </c>
      <c r="D15460" s="182" t="s">
        <v>10201</v>
      </c>
      <c r="E15460" s="125">
        <v>337500</v>
      </c>
      <c r="F15460" s="57"/>
      <c r="G15460" s="57">
        <f t="shared" si="247"/>
        <v>-337500</v>
      </c>
      <c r="H15460" s="704" t="s">
        <v>10313</v>
      </c>
    </row>
    <row r="15461" spans="1:8" ht="15" customHeight="1" x14ac:dyDescent="0.2">
      <c r="A15461" s="733">
        <v>45094</v>
      </c>
      <c r="B15461" s="62" t="s">
        <v>9830</v>
      </c>
      <c r="C15461" s="62" t="s">
        <v>3144</v>
      </c>
      <c r="D15461" s="182" t="s">
        <v>10202</v>
      </c>
      <c r="E15461" s="125">
        <v>5400</v>
      </c>
      <c r="F15461" s="57"/>
      <c r="G15461" s="57">
        <f t="shared" si="247"/>
        <v>-5400</v>
      </c>
      <c r="H15461" s="704" t="s">
        <v>10313</v>
      </c>
    </row>
    <row r="15462" spans="1:8" ht="15" customHeight="1" x14ac:dyDescent="0.2">
      <c r="A15462" s="733">
        <v>45094</v>
      </c>
      <c r="B15462" s="62" t="s">
        <v>9717</v>
      </c>
      <c r="C15462" s="62" t="s">
        <v>3144</v>
      </c>
      <c r="D15462" s="182" t="s">
        <v>10203</v>
      </c>
      <c r="E15462" s="125">
        <v>65580</v>
      </c>
      <c r="F15462" s="57"/>
      <c r="G15462" s="57">
        <f t="shared" si="247"/>
        <v>-65580</v>
      </c>
      <c r="H15462" s="704" t="s">
        <v>10313</v>
      </c>
    </row>
    <row r="15463" spans="1:8" ht="15" customHeight="1" x14ac:dyDescent="0.2">
      <c r="A15463" s="733">
        <v>45094</v>
      </c>
      <c r="B15463" s="62" t="s">
        <v>9407</v>
      </c>
      <c r="C15463" s="62" t="s">
        <v>3144</v>
      </c>
      <c r="D15463" s="182" t="s">
        <v>10203</v>
      </c>
      <c r="E15463" s="125">
        <v>178763</v>
      </c>
      <c r="F15463" s="57"/>
      <c r="G15463" s="57">
        <f t="shared" si="247"/>
        <v>-178763</v>
      </c>
      <c r="H15463" s="704" t="s">
        <v>10313</v>
      </c>
    </row>
    <row r="15464" spans="1:8" ht="15" customHeight="1" x14ac:dyDescent="0.2">
      <c r="A15464" s="733">
        <v>45094</v>
      </c>
      <c r="B15464" s="62" t="s">
        <v>9407</v>
      </c>
      <c r="C15464" s="62" t="s">
        <v>9472</v>
      </c>
      <c r="D15464" s="182" t="s">
        <v>10204</v>
      </c>
      <c r="E15464" s="125">
        <v>5000</v>
      </c>
      <c r="F15464" s="57"/>
      <c r="G15464" s="57">
        <f t="shared" si="247"/>
        <v>-5000</v>
      </c>
      <c r="H15464" s="704" t="s">
        <v>10313</v>
      </c>
    </row>
    <row r="15465" spans="1:8" ht="15" customHeight="1" x14ac:dyDescent="0.2">
      <c r="A15465" s="733">
        <v>45094</v>
      </c>
      <c r="B15465" s="62" t="s">
        <v>9462</v>
      </c>
      <c r="C15465" s="62" t="s">
        <v>3144</v>
      </c>
      <c r="D15465" s="182" t="s">
        <v>10205</v>
      </c>
      <c r="E15465" s="125">
        <v>30500</v>
      </c>
      <c r="F15465" s="57"/>
      <c r="G15465" s="57">
        <f t="shared" si="247"/>
        <v>-30500</v>
      </c>
      <c r="H15465" s="704" t="s">
        <v>10313</v>
      </c>
    </row>
    <row r="15466" spans="1:8" ht="15" customHeight="1" x14ac:dyDescent="0.2">
      <c r="A15466" s="733">
        <v>45094</v>
      </c>
      <c r="B15466" s="62" t="s">
        <v>9407</v>
      </c>
      <c r="C15466" s="62" t="s">
        <v>10268</v>
      </c>
      <c r="D15466" s="182" t="s">
        <v>10316</v>
      </c>
      <c r="E15466" s="125">
        <v>10000</v>
      </c>
      <c r="F15466" s="57"/>
      <c r="G15466" s="57">
        <f t="shared" si="247"/>
        <v>-10000</v>
      </c>
      <c r="H15466" s="704" t="s">
        <v>10313</v>
      </c>
    </row>
    <row r="15467" spans="1:8" ht="15" customHeight="1" x14ac:dyDescent="0.2">
      <c r="A15467" s="733">
        <v>45095</v>
      </c>
      <c r="B15467" s="62" t="s">
        <v>8874</v>
      </c>
      <c r="C15467" s="62" t="s">
        <v>285</v>
      </c>
      <c r="D15467" s="182" t="s">
        <v>2430</v>
      </c>
      <c r="E15467" s="125">
        <v>500</v>
      </c>
      <c r="F15467" s="57"/>
      <c r="G15467" s="57">
        <f t="shared" si="247"/>
        <v>-500</v>
      </c>
      <c r="H15467" s="704" t="s">
        <v>10313</v>
      </c>
    </row>
    <row r="15468" spans="1:8" ht="15" customHeight="1" x14ac:dyDescent="0.2">
      <c r="A15468" s="733">
        <v>45095</v>
      </c>
      <c r="B15468" s="62" t="s">
        <v>16</v>
      </c>
      <c r="C15468" s="62" t="s">
        <v>103</v>
      </c>
      <c r="D15468" s="182" t="s">
        <v>10206</v>
      </c>
      <c r="E15468" s="125">
        <v>500</v>
      </c>
      <c r="F15468" s="57"/>
      <c r="G15468" s="57">
        <f t="shared" si="247"/>
        <v>-500</v>
      </c>
      <c r="H15468" s="704" t="s">
        <v>10313</v>
      </c>
    </row>
    <row r="15469" spans="1:8" ht="15" customHeight="1" x14ac:dyDescent="0.2">
      <c r="A15469" s="733">
        <v>45095</v>
      </c>
      <c r="B15469" s="62" t="s">
        <v>8874</v>
      </c>
      <c r="C15469" s="62" t="s">
        <v>391</v>
      </c>
      <c r="D15469" s="182" t="s">
        <v>10207</v>
      </c>
      <c r="E15469" s="125">
        <v>1000</v>
      </c>
      <c r="F15469" s="57"/>
      <c r="G15469" s="57">
        <f t="shared" si="247"/>
        <v>-1000</v>
      </c>
      <c r="H15469" s="704" t="s">
        <v>10313</v>
      </c>
    </row>
    <row r="15470" spans="1:8" ht="15" customHeight="1" x14ac:dyDescent="0.2">
      <c r="A15470" s="733">
        <v>45095</v>
      </c>
      <c r="B15470" s="62" t="s">
        <v>25</v>
      </c>
      <c r="C15470" s="62" t="s">
        <v>4064</v>
      </c>
      <c r="D15470" s="182" t="s">
        <v>9684</v>
      </c>
      <c r="E15470" s="125">
        <v>2250</v>
      </c>
      <c r="F15470" s="57"/>
      <c r="G15470" s="57">
        <f t="shared" si="247"/>
        <v>-2250</v>
      </c>
      <c r="H15470" s="704" t="s">
        <v>10313</v>
      </c>
    </row>
    <row r="15471" spans="1:8" ht="15" customHeight="1" x14ac:dyDescent="0.2">
      <c r="A15471" s="733">
        <v>45095</v>
      </c>
      <c r="B15471" s="62" t="s">
        <v>25</v>
      </c>
      <c r="C15471" s="62" t="s">
        <v>4064</v>
      </c>
      <c r="D15471" s="182" t="s">
        <v>369</v>
      </c>
      <c r="E15471" s="125">
        <v>4300</v>
      </c>
      <c r="F15471" s="57"/>
      <c r="G15471" s="57">
        <f t="shared" si="247"/>
        <v>-4300</v>
      </c>
      <c r="H15471" s="704" t="s">
        <v>10313</v>
      </c>
    </row>
    <row r="15472" spans="1:8" ht="24" customHeight="1" x14ac:dyDescent="0.2">
      <c r="A15472" s="733">
        <v>45096</v>
      </c>
      <c r="B15472" s="62" t="s">
        <v>9659</v>
      </c>
      <c r="C15472" s="669" t="s">
        <v>9786</v>
      </c>
      <c r="D15472" s="906" t="s">
        <v>10210</v>
      </c>
      <c r="E15472" s="671">
        <v>85250</v>
      </c>
      <c r="F15472" s="57"/>
      <c r="G15472" s="57">
        <f t="shared" si="247"/>
        <v>-85250</v>
      </c>
      <c r="H15472" s="704" t="s">
        <v>10313</v>
      </c>
    </row>
    <row r="15473" spans="1:8" ht="24" x14ac:dyDescent="0.2">
      <c r="A15473" s="733">
        <v>45096</v>
      </c>
      <c r="B15473" s="62" t="s">
        <v>10142</v>
      </c>
      <c r="C15473" s="669" t="s">
        <v>9786</v>
      </c>
      <c r="D15473" s="906" t="s">
        <v>10210</v>
      </c>
      <c r="E15473" s="671">
        <v>46440</v>
      </c>
      <c r="F15473" s="57"/>
      <c r="G15473" s="57">
        <f t="shared" si="247"/>
        <v>-46440</v>
      </c>
      <c r="H15473" s="704" t="s">
        <v>10313</v>
      </c>
    </row>
    <row r="15474" spans="1:8" ht="24" x14ac:dyDescent="0.2">
      <c r="A15474" s="733">
        <v>45096</v>
      </c>
      <c r="B15474" s="62" t="s">
        <v>10142</v>
      </c>
      <c r="C15474" s="669" t="s">
        <v>9786</v>
      </c>
      <c r="D15474" s="906" t="s">
        <v>10210</v>
      </c>
      <c r="E15474" s="671">
        <v>151710</v>
      </c>
      <c r="F15474" s="57"/>
      <c r="G15474" s="57">
        <f t="shared" si="247"/>
        <v>-151710</v>
      </c>
      <c r="H15474" s="704" t="s">
        <v>10313</v>
      </c>
    </row>
    <row r="15475" spans="1:8" ht="15" x14ac:dyDescent="0.2">
      <c r="A15475" s="733">
        <v>45096</v>
      </c>
      <c r="B15475" s="62" t="s">
        <v>9462</v>
      </c>
      <c r="C15475" s="62" t="s">
        <v>9786</v>
      </c>
      <c r="D15475" s="182" t="s">
        <v>10211</v>
      </c>
      <c r="E15475" s="125">
        <v>332400</v>
      </c>
      <c r="F15475" s="57"/>
      <c r="G15475" s="57">
        <f t="shared" si="247"/>
        <v>-332400</v>
      </c>
      <c r="H15475" s="704" t="s">
        <v>10313</v>
      </c>
    </row>
    <row r="15476" spans="1:8" ht="15" x14ac:dyDescent="0.2">
      <c r="A15476" s="733">
        <v>45096</v>
      </c>
      <c r="B15476" s="62" t="s">
        <v>8041</v>
      </c>
      <c r="C15476" s="62" t="s">
        <v>391</v>
      </c>
      <c r="D15476" s="182" t="s">
        <v>10208</v>
      </c>
      <c r="E15476" s="125">
        <v>490</v>
      </c>
      <c r="F15476" s="57"/>
      <c r="G15476" s="57">
        <f t="shared" si="247"/>
        <v>-490</v>
      </c>
      <c r="H15476" s="704" t="s">
        <v>10313</v>
      </c>
    </row>
    <row r="15477" spans="1:8" ht="15" x14ac:dyDescent="0.2">
      <c r="A15477" s="733">
        <v>45096</v>
      </c>
      <c r="B15477" s="62" t="s">
        <v>16</v>
      </c>
      <c r="C15477" s="62" t="s">
        <v>103</v>
      </c>
      <c r="D15477" s="182" t="s">
        <v>10209</v>
      </c>
      <c r="E15477" s="125">
        <v>4500</v>
      </c>
      <c r="F15477" s="57"/>
      <c r="G15477" s="57">
        <f t="shared" si="247"/>
        <v>-4500</v>
      </c>
      <c r="H15477" s="704" t="s">
        <v>10313</v>
      </c>
    </row>
    <row r="15478" spans="1:8" ht="15" x14ac:dyDescent="0.2">
      <c r="A15478" s="733">
        <v>45096</v>
      </c>
      <c r="B15478" s="62" t="s">
        <v>9462</v>
      </c>
      <c r="C15478" s="62" t="s">
        <v>10061</v>
      </c>
      <c r="D15478" s="182" t="s">
        <v>10212</v>
      </c>
      <c r="E15478" s="125">
        <v>50000</v>
      </c>
      <c r="F15478" s="57"/>
      <c r="G15478" s="57">
        <f t="shared" si="247"/>
        <v>-50000</v>
      </c>
      <c r="H15478" s="704" t="s">
        <v>10313</v>
      </c>
    </row>
    <row r="15479" spans="1:8" ht="15" x14ac:dyDescent="0.2">
      <c r="A15479" s="733">
        <v>45096</v>
      </c>
      <c r="B15479" s="62" t="s">
        <v>10021</v>
      </c>
      <c r="C15479" s="62" t="s">
        <v>3144</v>
      </c>
      <c r="D15479" s="182" t="s">
        <v>3806</v>
      </c>
      <c r="E15479" s="125">
        <v>3880</v>
      </c>
      <c r="F15479" s="57"/>
      <c r="G15479" s="57">
        <f t="shared" si="247"/>
        <v>-3880</v>
      </c>
      <c r="H15479" s="704" t="s">
        <v>10313</v>
      </c>
    </row>
    <row r="15480" spans="1:8" ht="15" x14ac:dyDescent="0.2">
      <c r="A15480" s="733">
        <v>45096</v>
      </c>
      <c r="B15480" s="62" t="s">
        <v>10021</v>
      </c>
      <c r="C15480" s="62" t="s">
        <v>3144</v>
      </c>
      <c r="D15480" s="182" t="s">
        <v>3806</v>
      </c>
      <c r="E15480" s="125">
        <v>99715</v>
      </c>
      <c r="F15480" s="57"/>
      <c r="G15480" s="57">
        <f t="shared" si="247"/>
        <v>-99715</v>
      </c>
      <c r="H15480" s="704" t="s">
        <v>10313</v>
      </c>
    </row>
    <row r="15481" spans="1:8" ht="15" x14ac:dyDescent="0.2">
      <c r="A15481" s="733">
        <v>45097</v>
      </c>
      <c r="B15481" s="62" t="s">
        <v>9767</v>
      </c>
      <c r="C15481" s="62" t="s">
        <v>6248</v>
      </c>
      <c r="D15481" s="182" t="s">
        <v>10213</v>
      </c>
      <c r="E15481" s="125">
        <v>17000</v>
      </c>
      <c r="F15481" s="57"/>
      <c r="G15481" s="57">
        <f t="shared" si="247"/>
        <v>-17000</v>
      </c>
      <c r="H15481" s="704" t="s">
        <v>10313</v>
      </c>
    </row>
    <row r="15482" spans="1:8" ht="15" x14ac:dyDescent="0.2">
      <c r="A15482" s="733">
        <v>45097</v>
      </c>
      <c r="B15482" s="62" t="s">
        <v>9767</v>
      </c>
      <c r="C15482" s="62" t="s">
        <v>3144</v>
      </c>
      <c r="D15482" s="182" t="s">
        <v>9939</v>
      </c>
      <c r="E15482" s="125">
        <v>18500</v>
      </c>
      <c r="F15482" s="57"/>
      <c r="G15482" s="57">
        <f t="shared" si="247"/>
        <v>-18500</v>
      </c>
      <c r="H15482" s="704" t="s">
        <v>10313</v>
      </c>
    </row>
    <row r="15483" spans="1:8" ht="15" x14ac:dyDescent="0.2">
      <c r="A15483" s="733">
        <v>45097</v>
      </c>
      <c r="B15483" s="62" t="s">
        <v>9354</v>
      </c>
      <c r="C15483" s="62" t="s">
        <v>3144</v>
      </c>
      <c r="D15483" s="182" t="s">
        <v>10214</v>
      </c>
      <c r="E15483" s="125">
        <v>51720</v>
      </c>
      <c r="F15483" s="57"/>
      <c r="G15483" s="57">
        <f t="shared" ref="G15483:G15546" si="248">F15483-E15483</f>
        <v>-51720</v>
      </c>
      <c r="H15483" s="704" t="s">
        <v>10313</v>
      </c>
    </row>
    <row r="15484" spans="1:8" ht="15" x14ac:dyDescent="0.2">
      <c r="A15484" s="733">
        <v>45097</v>
      </c>
      <c r="B15484" s="62" t="s">
        <v>9354</v>
      </c>
      <c r="C15484" s="62" t="s">
        <v>3144</v>
      </c>
      <c r="D15484" s="182" t="s">
        <v>10166</v>
      </c>
      <c r="E15484" s="125">
        <v>44720</v>
      </c>
      <c r="F15484" s="57"/>
      <c r="G15484" s="57">
        <f t="shared" si="248"/>
        <v>-44720</v>
      </c>
      <c r="H15484" s="704" t="s">
        <v>10313</v>
      </c>
    </row>
    <row r="15485" spans="1:8" ht="15" x14ac:dyDescent="0.2">
      <c r="A15485" s="733">
        <v>45097</v>
      </c>
      <c r="B15485" s="62" t="s">
        <v>9354</v>
      </c>
      <c r="C15485" s="62" t="s">
        <v>5740</v>
      </c>
      <c r="D15485" s="182" t="s">
        <v>369</v>
      </c>
      <c r="E15485" s="125">
        <v>1050</v>
      </c>
      <c r="F15485" s="57"/>
      <c r="G15485" s="57">
        <f t="shared" si="248"/>
        <v>-1050</v>
      </c>
      <c r="H15485" s="704" t="s">
        <v>10313</v>
      </c>
    </row>
    <row r="15486" spans="1:8" ht="15" x14ac:dyDescent="0.2">
      <c r="A15486" s="733">
        <v>45097</v>
      </c>
      <c r="B15486" s="62" t="s">
        <v>9354</v>
      </c>
      <c r="C15486" s="62" t="s">
        <v>285</v>
      </c>
      <c r="D15486" s="182" t="s">
        <v>2430</v>
      </c>
      <c r="E15486" s="125">
        <v>300</v>
      </c>
      <c r="F15486" s="57"/>
      <c r="G15486" s="57">
        <f t="shared" si="248"/>
        <v>-300</v>
      </c>
      <c r="H15486" s="704" t="s">
        <v>10313</v>
      </c>
    </row>
    <row r="15487" spans="1:8" ht="15" x14ac:dyDescent="0.2">
      <c r="A15487" s="733">
        <v>45097</v>
      </c>
      <c r="B15487" s="62" t="s">
        <v>9767</v>
      </c>
      <c r="C15487" s="62" t="s">
        <v>4875</v>
      </c>
      <c r="D15487" s="182" t="s">
        <v>10221</v>
      </c>
      <c r="E15487" s="125">
        <v>6000</v>
      </c>
      <c r="F15487" s="57"/>
      <c r="G15487" s="57">
        <f t="shared" si="248"/>
        <v>-6000</v>
      </c>
      <c r="H15487" s="704" t="s">
        <v>10313</v>
      </c>
    </row>
    <row r="15488" spans="1:8" ht="15" x14ac:dyDescent="0.2">
      <c r="A15488" s="733">
        <v>45097</v>
      </c>
      <c r="B15488" s="62" t="s">
        <v>9354</v>
      </c>
      <c r="C15488" s="62" t="s">
        <v>9458</v>
      </c>
      <c r="D15488" s="182" t="s">
        <v>10225</v>
      </c>
      <c r="E15488" s="125">
        <v>50000</v>
      </c>
      <c r="F15488" s="57"/>
      <c r="G15488" s="57">
        <f t="shared" si="248"/>
        <v>-50000</v>
      </c>
      <c r="H15488" s="704" t="s">
        <v>10313</v>
      </c>
    </row>
    <row r="15489" spans="1:8" ht="15" x14ac:dyDescent="0.2">
      <c r="A15489" s="733">
        <v>45097</v>
      </c>
      <c r="B15489" s="62" t="s">
        <v>9462</v>
      </c>
      <c r="C15489" s="62" t="s">
        <v>3144</v>
      </c>
      <c r="D15489" s="182" t="s">
        <v>10215</v>
      </c>
      <c r="E15489" s="125">
        <v>47000</v>
      </c>
      <c r="F15489" s="57"/>
      <c r="G15489" s="57">
        <f t="shared" si="248"/>
        <v>-47000</v>
      </c>
      <c r="H15489" s="704" t="s">
        <v>10313</v>
      </c>
    </row>
    <row r="15490" spans="1:8" ht="15" x14ac:dyDescent="0.2">
      <c r="A15490" s="733">
        <v>45097</v>
      </c>
      <c r="B15490" s="62" t="s">
        <v>9354</v>
      </c>
      <c r="C15490" s="62" t="s">
        <v>5740</v>
      </c>
      <c r="D15490" s="182" t="s">
        <v>369</v>
      </c>
      <c r="E15490" s="125">
        <v>2000</v>
      </c>
      <c r="F15490" s="57"/>
      <c r="G15490" s="57">
        <f t="shared" si="248"/>
        <v>-2000</v>
      </c>
      <c r="H15490" s="704" t="s">
        <v>10313</v>
      </c>
    </row>
    <row r="15491" spans="1:8" ht="15" x14ac:dyDescent="0.2">
      <c r="A15491" s="733">
        <v>45097</v>
      </c>
      <c r="B15491" s="62" t="s">
        <v>10021</v>
      </c>
      <c r="C15491" s="62" t="s">
        <v>5740</v>
      </c>
      <c r="D15491" s="182" t="s">
        <v>369</v>
      </c>
      <c r="E15491" s="125">
        <v>1500</v>
      </c>
      <c r="F15491" s="57"/>
      <c r="G15491" s="57">
        <f t="shared" si="248"/>
        <v>-1500</v>
      </c>
      <c r="H15491" s="704" t="s">
        <v>10313</v>
      </c>
    </row>
    <row r="15492" spans="1:8" ht="15" x14ac:dyDescent="0.2">
      <c r="A15492" s="733">
        <v>45097</v>
      </c>
      <c r="B15492" s="62" t="s">
        <v>9830</v>
      </c>
      <c r="C15492" s="62" t="s">
        <v>5740</v>
      </c>
      <c r="D15492" s="182" t="s">
        <v>369</v>
      </c>
      <c r="E15492" s="125">
        <v>2000</v>
      </c>
      <c r="F15492" s="57"/>
      <c r="G15492" s="57">
        <f t="shared" si="248"/>
        <v>-2000</v>
      </c>
      <c r="H15492" s="704" t="s">
        <v>10313</v>
      </c>
    </row>
    <row r="15493" spans="1:8" ht="15" x14ac:dyDescent="0.2">
      <c r="A15493" s="733">
        <v>45097</v>
      </c>
      <c r="B15493" s="62" t="s">
        <v>9767</v>
      </c>
      <c r="C15493" s="62" t="s">
        <v>5740</v>
      </c>
      <c r="D15493" s="182" t="s">
        <v>369</v>
      </c>
      <c r="E15493" s="125">
        <v>800</v>
      </c>
      <c r="F15493" s="57"/>
      <c r="G15493" s="57">
        <f t="shared" si="248"/>
        <v>-800</v>
      </c>
      <c r="H15493" s="704" t="s">
        <v>10313</v>
      </c>
    </row>
    <row r="15494" spans="1:8" ht="15" x14ac:dyDescent="0.2">
      <c r="A15494" s="733">
        <v>45097</v>
      </c>
      <c r="B15494" s="62" t="s">
        <v>10142</v>
      </c>
      <c r="C15494" s="62" t="s">
        <v>5740</v>
      </c>
      <c r="D15494" s="182" t="s">
        <v>369</v>
      </c>
      <c r="E15494" s="125">
        <v>1000</v>
      </c>
      <c r="F15494" s="57"/>
      <c r="G15494" s="57">
        <f t="shared" si="248"/>
        <v>-1000</v>
      </c>
      <c r="H15494" s="704" t="s">
        <v>10313</v>
      </c>
    </row>
    <row r="15495" spans="1:8" ht="15" x14ac:dyDescent="0.2">
      <c r="A15495" s="733">
        <v>45097</v>
      </c>
      <c r="B15495" s="62" t="s">
        <v>9400</v>
      </c>
      <c r="C15495" s="62" t="s">
        <v>9547</v>
      </c>
      <c r="D15495" s="739" t="s">
        <v>10252</v>
      </c>
      <c r="E15495" s="551">
        <v>70000</v>
      </c>
      <c r="F15495" s="57"/>
      <c r="G15495" s="57">
        <f t="shared" si="248"/>
        <v>-70000</v>
      </c>
      <c r="H15495" s="704" t="s">
        <v>10313</v>
      </c>
    </row>
    <row r="15496" spans="1:8" ht="15" x14ac:dyDescent="0.2">
      <c r="A15496" s="733">
        <v>45097</v>
      </c>
      <c r="B15496" s="62" t="s">
        <v>10240</v>
      </c>
      <c r="C15496" s="62" t="s">
        <v>9547</v>
      </c>
      <c r="D15496" s="739" t="s">
        <v>10251</v>
      </c>
      <c r="E15496" s="551">
        <v>30000</v>
      </c>
      <c r="F15496" s="57"/>
      <c r="G15496" s="57">
        <f t="shared" si="248"/>
        <v>-30000</v>
      </c>
      <c r="H15496" s="704" t="s">
        <v>10313</v>
      </c>
    </row>
    <row r="15497" spans="1:8" ht="15" x14ac:dyDescent="0.2">
      <c r="A15497" s="733">
        <v>45097</v>
      </c>
      <c r="B15497" s="62" t="s">
        <v>9767</v>
      </c>
      <c r="C15497" s="62" t="s">
        <v>3291</v>
      </c>
      <c r="D15497" s="182" t="s">
        <v>10216</v>
      </c>
      <c r="E15497" s="125">
        <v>200000</v>
      </c>
      <c r="F15497" s="57"/>
      <c r="G15497" s="57">
        <f t="shared" si="248"/>
        <v>-200000</v>
      </c>
      <c r="H15497" s="704" t="s">
        <v>10313</v>
      </c>
    </row>
    <row r="15498" spans="1:8" ht="15" x14ac:dyDescent="0.2">
      <c r="A15498" s="733">
        <v>45097</v>
      </c>
      <c r="B15498" s="62" t="s">
        <v>9354</v>
      </c>
      <c r="C15498" s="62" t="s">
        <v>704</v>
      </c>
      <c r="D15498" s="182" t="s">
        <v>10217</v>
      </c>
      <c r="E15498" s="125">
        <v>250000</v>
      </c>
      <c r="F15498" s="57"/>
      <c r="G15498" s="57">
        <f t="shared" si="248"/>
        <v>-250000</v>
      </c>
      <c r="H15498" s="704" t="s">
        <v>10313</v>
      </c>
    </row>
    <row r="15499" spans="1:8" ht="15" x14ac:dyDescent="0.2">
      <c r="A15499" s="733">
        <v>45097</v>
      </c>
      <c r="B15499" s="62" t="s">
        <v>9354</v>
      </c>
      <c r="C15499" s="62" t="s">
        <v>704</v>
      </c>
      <c r="D15499" s="182" t="s">
        <v>10217</v>
      </c>
      <c r="E15499" s="125">
        <v>250000</v>
      </c>
      <c r="F15499" s="57"/>
      <c r="G15499" s="57">
        <f t="shared" si="248"/>
        <v>-250000</v>
      </c>
      <c r="H15499" s="704" t="s">
        <v>10313</v>
      </c>
    </row>
    <row r="15500" spans="1:8" ht="15" x14ac:dyDescent="0.2">
      <c r="A15500" s="733">
        <v>45097</v>
      </c>
      <c r="B15500" s="62" t="s">
        <v>9830</v>
      </c>
      <c r="C15500" s="62" t="s">
        <v>5740</v>
      </c>
      <c r="D15500" s="182" t="s">
        <v>10218</v>
      </c>
      <c r="E15500" s="125">
        <v>5500</v>
      </c>
      <c r="F15500" s="57"/>
      <c r="G15500" s="57">
        <f t="shared" si="248"/>
        <v>-5500</v>
      </c>
      <c r="H15500" s="704" t="s">
        <v>10313</v>
      </c>
    </row>
    <row r="15501" spans="1:8" ht="15" x14ac:dyDescent="0.2">
      <c r="A15501" s="733">
        <v>45097</v>
      </c>
      <c r="B15501" s="62" t="s">
        <v>10907</v>
      </c>
      <c r="C15501" s="62" t="s">
        <v>391</v>
      </c>
      <c r="D15501" s="182" t="s">
        <v>10219</v>
      </c>
      <c r="E15501" s="125">
        <v>1000</v>
      </c>
      <c r="F15501" s="57"/>
      <c r="G15501" s="57">
        <f t="shared" si="248"/>
        <v>-1000</v>
      </c>
      <c r="H15501" s="704" t="s">
        <v>10313</v>
      </c>
    </row>
    <row r="15502" spans="1:8" ht="15" customHeight="1" x14ac:dyDescent="0.2">
      <c r="A15502" s="733">
        <v>45097</v>
      </c>
      <c r="B15502" s="62" t="s">
        <v>16</v>
      </c>
      <c r="C15502" s="62" t="s">
        <v>4440</v>
      </c>
      <c r="D15502" s="182" t="s">
        <v>6836</v>
      </c>
      <c r="E15502" s="125">
        <v>150000</v>
      </c>
      <c r="F15502" s="57"/>
      <c r="G15502" s="57">
        <f t="shared" si="248"/>
        <v>-150000</v>
      </c>
      <c r="H15502" s="704" t="s">
        <v>10313</v>
      </c>
    </row>
    <row r="15503" spans="1:8" ht="15" customHeight="1" x14ac:dyDescent="0.2">
      <c r="A15503" s="733">
        <v>45097</v>
      </c>
      <c r="B15503" s="62" t="s">
        <v>9659</v>
      </c>
      <c r="C15503" s="62" t="s">
        <v>391</v>
      </c>
      <c r="D15503" s="182" t="s">
        <v>10220</v>
      </c>
      <c r="E15503" s="125">
        <v>5000</v>
      </c>
      <c r="F15503" s="57"/>
      <c r="G15503" s="57">
        <f t="shared" si="248"/>
        <v>-5000</v>
      </c>
      <c r="H15503" s="704" t="s">
        <v>10313</v>
      </c>
    </row>
    <row r="15504" spans="1:8" ht="15" x14ac:dyDescent="0.2">
      <c r="A15504" s="733">
        <v>45097</v>
      </c>
      <c r="B15504" s="62" t="s">
        <v>9767</v>
      </c>
      <c r="C15504" s="62" t="s">
        <v>10234</v>
      </c>
      <c r="D15504" s="182" t="s">
        <v>10236</v>
      </c>
      <c r="E15504" s="125">
        <v>199700</v>
      </c>
      <c r="F15504" s="57"/>
      <c r="G15504" s="57">
        <f t="shared" si="248"/>
        <v>-199700</v>
      </c>
      <c r="H15504" s="704" t="s">
        <v>10313</v>
      </c>
    </row>
    <row r="15505" spans="1:8" ht="15" x14ac:dyDescent="0.2">
      <c r="A15505" s="733">
        <v>45098</v>
      </c>
      <c r="B15505" s="62" t="s">
        <v>10240</v>
      </c>
      <c r="C15505" s="62" t="s">
        <v>5740</v>
      </c>
      <c r="D15505" s="182" t="s">
        <v>369</v>
      </c>
      <c r="E15505" s="125">
        <v>400</v>
      </c>
      <c r="F15505" s="57"/>
      <c r="G15505" s="57">
        <f t="shared" si="248"/>
        <v>-400</v>
      </c>
      <c r="H15505" s="704" t="s">
        <v>10313</v>
      </c>
    </row>
    <row r="15506" spans="1:8" ht="15" x14ac:dyDescent="0.2">
      <c r="A15506" s="733">
        <v>45098</v>
      </c>
      <c r="B15506" s="62" t="s">
        <v>16</v>
      </c>
      <c r="C15506" s="62" t="s">
        <v>103</v>
      </c>
      <c r="D15506" s="182" t="s">
        <v>10209</v>
      </c>
      <c r="E15506" s="125">
        <v>4000</v>
      </c>
      <c r="F15506" s="57"/>
      <c r="G15506" s="57">
        <f t="shared" si="248"/>
        <v>-4000</v>
      </c>
      <c r="H15506" s="704" t="s">
        <v>10313</v>
      </c>
    </row>
    <row r="15507" spans="1:8" ht="15" x14ac:dyDescent="0.2">
      <c r="A15507" s="733">
        <v>45098</v>
      </c>
      <c r="B15507" s="62" t="s">
        <v>9767</v>
      </c>
      <c r="C15507" s="62" t="s">
        <v>8069</v>
      </c>
      <c r="D15507" s="182" t="s">
        <v>10242</v>
      </c>
      <c r="E15507" s="125">
        <v>100000</v>
      </c>
      <c r="F15507" s="57"/>
      <c r="G15507" s="57">
        <f t="shared" si="248"/>
        <v>-100000</v>
      </c>
      <c r="H15507" s="704" t="s">
        <v>10313</v>
      </c>
    </row>
    <row r="15508" spans="1:8" ht="15" x14ac:dyDescent="0.2">
      <c r="A15508" s="733">
        <v>45098</v>
      </c>
      <c r="B15508" s="62" t="s">
        <v>2932</v>
      </c>
      <c r="C15508" s="62" t="s">
        <v>3965</v>
      </c>
      <c r="D15508" s="182" t="s">
        <v>10243</v>
      </c>
      <c r="E15508" s="125">
        <v>5000</v>
      </c>
      <c r="F15508" s="57"/>
      <c r="G15508" s="57">
        <f t="shared" si="248"/>
        <v>-5000</v>
      </c>
      <c r="H15508" s="704" t="s">
        <v>10313</v>
      </c>
    </row>
    <row r="15509" spans="1:8" ht="15" x14ac:dyDescent="0.2">
      <c r="A15509" s="733">
        <v>45098</v>
      </c>
      <c r="B15509" s="62" t="s">
        <v>9767</v>
      </c>
      <c r="C15509" s="62" t="s">
        <v>3144</v>
      </c>
      <c r="D15509" s="182" t="s">
        <v>10244</v>
      </c>
      <c r="E15509" s="125">
        <v>9500</v>
      </c>
      <c r="F15509" s="57"/>
      <c r="G15509" s="57">
        <f t="shared" si="248"/>
        <v>-9500</v>
      </c>
      <c r="H15509" s="704" t="s">
        <v>10313</v>
      </c>
    </row>
    <row r="15510" spans="1:8" ht="15" x14ac:dyDescent="0.2">
      <c r="A15510" s="733">
        <v>45098</v>
      </c>
      <c r="B15510" s="62" t="s">
        <v>9767</v>
      </c>
      <c r="C15510" s="62" t="s">
        <v>4875</v>
      </c>
      <c r="D15510" s="182" t="s">
        <v>10245</v>
      </c>
      <c r="E15510" s="125">
        <v>3000</v>
      </c>
      <c r="F15510" s="57"/>
      <c r="G15510" s="57">
        <f t="shared" si="248"/>
        <v>-3000</v>
      </c>
      <c r="H15510" s="704" t="s">
        <v>10313</v>
      </c>
    </row>
    <row r="15511" spans="1:8" ht="15" x14ac:dyDescent="0.2">
      <c r="A15511" s="733">
        <v>45098</v>
      </c>
      <c r="B15511" s="62" t="s">
        <v>10021</v>
      </c>
      <c r="C15511" s="62" t="s">
        <v>285</v>
      </c>
      <c r="D15511" s="182" t="s">
        <v>8446</v>
      </c>
      <c r="E15511" s="125">
        <v>950</v>
      </c>
      <c r="F15511" s="57"/>
      <c r="G15511" s="57">
        <f t="shared" si="248"/>
        <v>-950</v>
      </c>
      <c r="H15511" s="704" t="s">
        <v>10313</v>
      </c>
    </row>
    <row r="15512" spans="1:8" ht="15" x14ac:dyDescent="0.2">
      <c r="A15512" s="733">
        <v>45098</v>
      </c>
      <c r="B15512" s="62" t="s">
        <v>10240</v>
      </c>
      <c r="C15512" s="62" t="s">
        <v>3144</v>
      </c>
      <c r="D15512" s="182" t="s">
        <v>10241</v>
      </c>
      <c r="E15512" s="125">
        <v>5500</v>
      </c>
      <c r="F15512" s="57"/>
      <c r="G15512" s="57">
        <f t="shared" si="248"/>
        <v>-5500</v>
      </c>
      <c r="H15512" s="704" t="s">
        <v>10313</v>
      </c>
    </row>
    <row r="15513" spans="1:8" ht="15" x14ac:dyDescent="0.2">
      <c r="A15513" s="733">
        <v>45098</v>
      </c>
      <c r="B15513" s="62" t="s">
        <v>9400</v>
      </c>
      <c r="C15513" s="62" t="s">
        <v>3144</v>
      </c>
      <c r="D15513" s="182" t="s">
        <v>10241</v>
      </c>
      <c r="E15513" s="125">
        <v>6362</v>
      </c>
      <c r="F15513" s="57"/>
      <c r="G15513" s="57">
        <f t="shared" si="248"/>
        <v>-6362</v>
      </c>
      <c r="H15513" s="704" t="s">
        <v>10313</v>
      </c>
    </row>
    <row r="15514" spans="1:8" ht="15" x14ac:dyDescent="0.2">
      <c r="A15514" s="733">
        <v>45098</v>
      </c>
      <c r="B15514" s="62" t="s">
        <v>16</v>
      </c>
      <c r="C15514" s="62" t="s">
        <v>9034</v>
      </c>
      <c r="D15514" s="182" t="s">
        <v>10237</v>
      </c>
      <c r="E15514" s="125">
        <v>5000</v>
      </c>
      <c r="F15514" s="57"/>
      <c r="G15514" s="57">
        <f t="shared" si="248"/>
        <v>-5000</v>
      </c>
      <c r="H15514" s="704" t="s">
        <v>10313</v>
      </c>
    </row>
    <row r="15515" spans="1:8" ht="15" x14ac:dyDescent="0.2">
      <c r="A15515" s="733">
        <v>45098</v>
      </c>
      <c r="B15515" s="62" t="s">
        <v>10240</v>
      </c>
      <c r="C15515" s="62" t="s">
        <v>5740</v>
      </c>
      <c r="D15515" s="182" t="s">
        <v>369</v>
      </c>
      <c r="E15515" s="125">
        <v>3000</v>
      </c>
      <c r="F15515" s="57"/>
      <c r="G15515" s="57">
        <f t="shared" si="248"/>
        <v>-3000</v>
      </c>
      <c r="H15515" s="704" t="s">
        <v>10313</v>
      </c>
    </row>
    <row r="15516" spans="1:8" ht="15" x14ac:dyDescent="0.2">
      <c r="A15516" s="733">
        <v>45098</v>
      </c>
      <c r="B15516" s="62" t="s">
        <v>16</v>
      </c>
      <c r="C15516" s="62" t="s">
        <v>391</v>
      </c>
      <c r="D15516" s="182" t="s">
        <v>10209</v>
      </c>
      <c r="E15516" s="125">
        <v>4500</v>
      </c>
      <c r="F15516" s="57"/>
      <c r="G15516" s="57">
        <f t="shared" si="248"/>
        <v>-4500</v>
      </c>
      <c r="H15516" s="704" t="s">
        <v>10313</v>
      </c>
    </row>
    <row r="15517" spans="1:8" ht="15" x14ac:dyDescent="0.2">
      <c r="A15517" s="733">
        <v>45098</v>
      </c>
      <c r="B15517" s="62" t="s">
        <v>16</v>
      </c>
      <c r="C15517" s="62" t="s">
        <v>7029</v>
      </c>
      <c r="D15517" s="182" t="s">
        <v>10238</v>
      </c>
      <c r="E15517" s="125">
        <v>66680</v>
      </c>
      <c r="F15517" s="57"/>
      <c r="G15517" s="57">
        <f t="shared" si="248"/>
        <v>-66680</v>
      </c>
      <c r="H15517" s="704" t="s">
        <v>10313</v>
      </c>
    </row>
    <row r="15518" spans="1:8" ht="15" x14ac:dyDescent="0.2">
      <c r="A15518" s="733">
        <v>45098</v>
      </c>
      <c r="B15518" s="62" t="s">
        <v>25</v>
      </c>
      <c r="C15518" s="62" t="s">
        <v>8148</v>
      </c>
      <c r="D15518" s="182" t="s">
        <v>10239</v>
      </c>
      <c r="E15518" s="125">
        <v>89784</v>
      </c>
      <c r="F15518" s="57"/>
      <c r="G15518" s="57">
        <f t="shared" si="248"/>
        <v>-89784</v>
      </c>
      <c r="H15518" s="704" t="s">
        <v>10313</v>
      </c>
    </row>
    <row r="15519" spans="1:8" ht="15" x14ac:dyDescent="0.2">
      <c r="A15519" s="733">
        <v>45098</v>
      </c>
      <c r="B15519" s="62" t="s">
        <v>16</v>
      </c>
      <c r="C15519" s="62" t="s">
        <v>8148</v>
      </c>
      <c r="D15519" s="182" t="s">
        <v>10239</v>
      </c>
      <c r="E15519" s="125">
        <v>42356</v>
      </c>
      <c r="F15519" s="57"/>
      <c r="G15519" s="57">
        <f t="shared" si="248"/>
        <v>-42356</v>
      </c>
      <c r="H15519" s="704" t="s">
        <v>10313</v>
      </c>
    </row>
    <row r="15520" spans="1:8" ht="15" x14ac:dyDescent="0.2">
      <c r="A15520" s="733">
        <v>45098</v>
      </c>
      <c r="B15520" s="62" t="s">
        <v>10142</v>
      </c>
      <c r="C15520" s="62" t="s">
        <v>5740</v>
      </c>
      <c r="D15520" s="182" t="s">
        <v>369</v>
      </c>
      <c r="E15520" s="125">
        <v>1000</v>
      </c>
      <c r="F15520" s="57"/>
      <c r="G15520" s="57">
        <f t="shared" si="248"/>
        <v>-1000</v>
      </c>
      <c r="H15520" s="704" t="s">
        <v>10313</v>
      </c>
    </row>
    <row r="15521" spans="1:8" ht="15" x14ac:dyDescent="0.2">
      <c r="A15521" s="733">
        <v>45098</v>
      </c>
      <c r="B15521" s="62" t="s">
        <v>9400</v>
      </c>
      <c r="C15521" s="62" t="s">
        <v>3144</v>
      </c>
      <c r="D15521" s="182" t="s">
        <v>10246</v>
      </c>
      <c r="E15521" s="125">
        <v>20000</v>
      </c>
      <c r="F15521" s="57"/>
      <c r="G15521" s="57">
        <f t="shared" si="248"/>
        <v>-20000</v>
      </c>
      <c r="H15521" s="704" t="s">
        <v>10313</v>
      </c>
    </row>
    <row r="15522" spans="1:8" ht="15" x14ac:dyDescent="0.2">
      <c r="A15522" s="733">
        <v>45098</v>
      </c>
      <c r="B15522" s="62" t="s">
        <v>10907</v>
      </c>
      <c r="C15522" s="62" t="s">
        <v>789</v>
      </c>
      <c r="D15522" s="182" t="s">
        <v>369</v>
      </c>
      <c r="E15522" s="125">
        <v>6650</v>
      </c>
      <c r="F15522" s="57"/>
      <c r="G15522" s="57">
        <f t="shared" si="248"/>
        <v>-6650</v>
      </c>
      <c r="H15522" s="704" t="s">
        <v>10313</v>
      </c>
    </row>
    <row r="15523" spans="1:8" ht="15" x14ac:dyDescent="0.2">
      <c r="A15523" s="733">
        <v>45098</v>
      </c>
      <c r="B15523" s="62" t="s">
        <v>10021</v>
      </c>
      <c r="C15523" s="62" t="s">
        <v>789</v>
      </c>
      <c r="D15523" s="182" t="s">
        <v>369</v>
      </c>
      <c r="E15523" s="125">
        <v>100</v>
      </c>
      <c r="F15523" s="57"/>
      <c r="G15523" s="57">
        <f t="shared" si="248"/>
        <v>-100</v>
      </c>
      <c r="H15523" s="704" t="s">
        <v>10313</v>
      </c>
    </row>
    <row r="15524" spans="1:8" ht="15" x14ac:dyDescent="0.2">
      <c r="A15524" s="733">
        <v>45098</v>
      </c>
      <c r="B15524" s="62" t="s">
        <v>9400</v>
      </c>
      <c r="C15524" s="62" t="s">
        <v>789</v>
      </c>
      <c r="D15524" s="182" t="s">
        <v>369</v>
      </c>
      <c r="E15524" s="125">
        <v>250</v>
      </c>
      <c r="F15524" s="57"/>
      <c r="G15524" s="57">
        <f t="shared" si="248"/>
        <v>-250</v>
      </c>
      <c r="H15524" s="704" t="s">
        <v>10313</v>
      </c>
    </row>
    <row r="15525" spans="1:8" ht="15" x14ac:dyDescent="0.2">
      <c r="A15525" s="733">
        <v>45098</v>
      </c>
      <c r="B15525" s="62" t="s">
        <v>8041</v>
      </c>
      <c r="C15525" s="62" t="s">
        <v>789</v>
      </c>
      <c r="D15525" s="182" t="s">
        <v>369</v>
      </c>
      <c r="E15525" s="125">
        <v>900</v>
      </c>
      <c r="F15525" s="57"/>
      <c r="G15525" s="57">
        <f t="shared" si="248"/>
        <v>-900</v>
      </c>
      <c r="H15525" s="704" t="s">
        <v>10313</v>
      </c>
    </row>
    <row r="15526" spans="1:8" ht="15" x14ac:dyDescent="0.2">
      <c r="A15526" s="733">
        <v>45098</v>
      </c>
      <c r="B15526" s="62" t="s">
        <v>10240</v>
      </c>
      <c r="C15526" s="62" t="s">
        <v>789</v>
      </c>
      <c r="D15526" s="182" t="s">
        <v>369</v>
      </c>
      <c r="E15526" s="125">
        <v>220</v>
      </c>
      <c r="F15526" s="57"/>
      <c r="G15526" s="57">
        <f t="shared" si="248"/>
        <v>-220</v>
      </c>
      <c r="H15526" s="704" t="s">
        <v>10313</v>
      </c>
    </row>
    <row r="15527" spans="1:8" ht="15" x14ac:dyDescent="0.2">
      <c r="A15527" s="733">
        <v>45098</v>
      </c>
      <c r="B15527" s="62" t="s">
        <v>9830</v>
      </c>
      <c r="C15527" s="62" t="s">
        <v>789</v>
      </c>
      <c r="D15527" s="182" t="s">
        <v>369</v>
      </c>
      <c r="E15527" s="125">
        <v>250</v>
      </c>
      <c r="F15527" s="57"/>
      <c r="G15527" s="57">
        <f t="shared" si="248"/>
        <v>-250</v>
      </c>
      <c r="H15527" s="704" t="s">
        <v>10313</v>
      </c>
    </row>
    <row r="15528" spans="1:8" ht="15" x14ac:dyDescent="0.2">
      <c r="A15528" s="733">
        <v>45098</v>
      </c>
      <c r="B15528" s="62" t="s">
        <v>9407</v>
      </c>
      <c r="C15528" s="62" t="s">
        <v>789</v>
      </c>
      <c r="D15528" s="182" t="s">
        <v>369</v>
      </c>
      <c r="E15528" s="125">
        <v>500</v>
      </c>
      <c r="F15528" s="57"/>
      <c r="G15528" s="57">
        <f t="shared" si="248"/>
        <v>-500</v>
      </c>
      <c r="H15528" s="704" t="s">
        <v>10313</v>
      </c>
    </row>
    <row r="15529" spans="1:8" ht="15" x14ac:dyDescent="0.2">
      <c r="A15529" s="733">
        <v>45098</v>
      </c>
      <c r="B15529" s="62" t="s">
        <v>9400</v>
      </c>
      <c r="C15529" s="62" t="s">
        <v>3144</v>
      </c>
      <c r="D15529" s="182" t="s">
        <v>6639</v>
      </c>
      <c r="E15529" s="125">
        <v>14350</v>
      </c>
      <c r="F15529" s="57"/>
      <c r="G15529" s="57">
        <f t="shared" si="248"/>
        <v>-14350</v>
      </c>
      <c r="H15529" s="704" t="s">
        <v>10313</v>
      </c>
    </row>
    <row r="15530" spans="1:8" ht="15" x14ac:dyDescent="0.2">
      <c r="A15530" s="733">
        <v>45098</v>
      </c>
      <c r="B15530" s="62" t="s">
        <v>10021</v>
      </c>
      <c r="C15530" s="62" t="s">
        <v>9458</v>
      </c>
      <c r="D15530" s="182" t="s">
        <v>9927</v>
      </c>
      <c r="E15530" s="125">
        <v>20000</v>
      </c>
      <c r="F15530" s="57"/>
      <c r="G15530" s="57">
        <f t="shared" si="248"/>
        <v>-20000</v>
      </c>
      <c r="H15530" s="704" t="s">
        <v>10313</v>
      </c>
    </row>
    <row r="15531" spans="1:8" ht="15" x14ac:dyDescent="0.2">
      <c r="A15531" s="733">
        <v>45098</v>
      </c>
      <c r="B15531" s="62" t="s">
        <v>9400</v>
      </c>
      <c r="C15531" s="62" t="s">
        <v>3144</v>
      </c>
      <c r="D15531" s="182" t="s">
        <v>10266</v>
      </c>
      <c r="E15531" s="125">
        <v>5190</v>
      </c>
      <c r="F15531" s="57"/>
      <c r="G15531" s="57">
        <f t="shared" si="248"/>
        <v>-5190</v>
      </c>
      <c r="H15531" s="704" t="s">
        <v>10313</v>
      </c>
    </row>
    <row r="15532" spans="1:8" ht="15" x14ac:dyDescent="0.2">
      <c r="A15532" s="733">
        <v>45098</v>
      </c>
      <c r="B15532" s="62" t="s">
        <v>10240</v>
      </c>
      <c r="C15532" s="62" t="s">
        <v>3144</v>
      </c>
      <c r="D15532" s="182" t="s">
        <v>10267</v>
      </c>
      <c r="E15532" s="125">
        <v>16540</v>
      </c>
      <c r="F15532" s="57"/>
      <c r="G15532" s="57">
        <f t="shared" si="248"/>
        <v>-16540</v>
      </c>
      <c r="H15532" s="704" t="s">
        <v>10313</v>
      </c>
    </row>
    <row r="15533" spans="1:8" ht="15" x14ac:dyDescent="0.2">
      <c r="A15533" s="733">
        <v>45098</v>
      </c>
      <c r="B15533" s="62" t="s">
        <v>9407</v>
      </c>
      <c r="C15533" s="62" t="s">
        <v>10268</v>
      </c>
      <c r="D15533" s="182" t="s">
        <v>10269</v>
      </c>
      <c r="E15533" s="125">
        <v>5000</v>
      </c>
      <c r="F15533" s="57"/>
      <c r="G15533" s="57">
        <f t="shared" si="248"/>
        <v>-5000</v>
      </c>
      <c r="H15533" s="704" t="s">
        <v>10313</v>
      </c>
    </row>
    <row r="15534" spans="1:8" ht="15" x14ac:dyDescent="0.2">
      <c r="A15534" s="733">
        <v>45099</v>
      </c>
      <c r="B15534" s="62" t="s">
        <v>9407</v>
      </c>
      <c r="C15534" s="62" t="s">
        <v>10268</v>
      </c>
      <c r="D15534" s="182" t="s">
        <v>2710</v>
      </c>
      <c r="E15534" s="125">
        <v>20000</v>
      </c>
      <c r="F15534" s="57"/>
      <c r="G15534" s="57">
        <f t="shared" si="248"/>
        <v>-20000</v>
      </c>
      <c r="H15534" s="704" t="s">
        <v>10313</v>
      </c>
    </row>
    <row r="15535" spans="1:8" ht="15" x14ac:dyDescent="0.2">
      <c r="A15535" s="733">
        <v>45099</v>
      </c>
      <c r="B15535" s="62" t="s">
        <v>9407</v>
      </c>
      <c r="C15535" s="62" t="s">
        <v>9472</v>
      </c>
      <c r="D15535" s="182" t="s">
        <v>10270</v>
      </c>
      <c r="E15535" s="125">
        <v>20000</v>
      </c>
      <c r="F15535" s="57"/>
      <c r="G15535" s="57">
        <f t="shared" si="248"/>
        <v>-20000</v>
      </c>
      <c r="H15535" s="704" t="s">
        <v>10313</v>
      </c>
    </row>
    <row r="15536" spans="1:8" ht="15" x14ac:dyDescent="0.2">
      <c r="A15536" s="733">
        <v>45099</v>
      </c>
      <c r="B15536" s="62" t="s">
        <v>3945</v>
      </c>
      <c r="C15536" s="62" t="s">
        <v>391</v>
      </c>
      <c r="D15536" s="182" t="s">
        <v>10271</v>
      </c>
      <c r="E15536" s="125">
        <v>4000</v>
      </c>
      <c r="F15536" s="57"/>
      <c r="G15536" s="57">
        <f t="shared" si="248"/>
        <v>-4000</v>
      </c>
      <c r="H15536" s="704" t="s">
        <v>10313</v>
      </c>
    </row>
    <row r="15537" spans="1:8" ht="15" customHeight="1" x14ac:dyDescent="0.2">
      <c r="A15537" s="733">
        <v>45099</v>
      </c>
      <c r="B15537" s="62" t="s">
        <v>3944</v>
      </c>
      <c r="C15537" s="62" t="s">
        <v>391</v>
      </c>
      <c r="D15537" s="182" t="s">
        <v>10272</v>
      </c>
      <c r="E15537" s="125">
        <v>10000</v>
      </c>
      <c r="F15537" s="57"/>
      <c r="G15537" s="57">
        <f t="shared" si="248"/>
        <v>-10000</v>
      </c>
      <c r="H15537" s="704" t="s">
        <v>10313</v>
      </c>
    </row>
    <row r="15538" spans="1:8" ht="15" customHeight="1" x14ac:dyDescent="0.2">
      <c r="A15538" s="733">
        <v>45099</v>
      </c>
      <c r="B15538" s="62" t="s">
        <v>10021</v>
      </c>
      <c r="C15538" s="62" t="s">
        <v>9458</v>
      </c>
      <c r="D15538" s="182" t="s">
        <v>10282</v>
      </c>
      <c r="E15538" s="125">
        <v>1200</v>
      </c>
      <c r="F15538" s="57"/>
      <c r="G15538" s="57">
        <f t="shared" si="248"/>
        <v>-1200</v>
      </c>
      <c r="H15538" s="704" t="s">
        <v>10313</v>
      </c>
    </row>
    <row r="15539" spans="1:8" ht="15" x14ac:dyDescent="0.2">
      <c r="A15539" s="733">
        <v>45099</v>
      </c>
      <c r="B15539" s="62" t="s">
        <v>10021</v>
      </c>
      <c r="C15539" s="62" t="s">
        <v>5740</v>
      </c>
      <c r="D15539" s="182" t="s">
        <v>369</v>
      </c>
      <c r="E15539" s="125">
        <v>800</v>
      </c>
      <c r="F15539" s="57"/>
      <c r="G15539" s="57">
        <f t="shared" si="248"/>
        <v>-800</v>
      </c>
      <c r="H15539" s="704" t="s">
        <v>10313</v>
      </c>
    </row>
    <row r="15540" spans="1:8" ht="15" x14ac:dyDescent="0.2">
      <c r="A15540" s="733">
        <v>45099</v>
      </c>
      <c r="B15540" s="62" t="s">
        <v>10142</v>
      </c>
      <c r="C15540" s="62" t="s">
        <v>9748</v>
      </c>
      <c r="D15540" s="182" t="s">
        <v>10284</v>
      </c>
      <c r="E15540" s="125">
        <v>150000</v>
      </c>
      <c r="F15540" s="57"/>
      <c r="G15540" s="57">
        <f t="shared" si="248"/>
        <v>-150000</v>
      </c>
      <c r="H15540" s="704" t="s">
        <v>10313</v>
      </c>
    </row>
    <row r="15541" spans="1:8" ht="15" x14ac:dyDescent="0.2">
      <c r="A15541" s="733">
        <v>45099</v>
      </c>
      <c r="B15541" s="62" t="s">
        <v>10142</v>
      </c>
      <c r="C15541" s="62" t="s">
        <v>6918</v>
      </c>
      <c r="D15541" s="182" t="s">
        <v>10285</v>
      </c>
      <c r="E15541" s="125">
        <v>50000</v>
      </c>
      <c r="F15541" s="57"/>
      <c r="G15541" s="57">
        <f t="shared" si="248"/>
        <v>-50000</v>
      </c>
      <c r="H15541" s="704" t="s">
        <v>10313</v>
      </c>
    </row>
    <row r="15542" spans="1:8" ht="15" x14ac:dyDescent="0.2">
      <c r="A15542" s="733">
        <v>45099</v>
      </c>
      <c r="B15542" s="62" t="s">
        <v>9659</v>
      </c>
      <c r="C15542" s="62" t="s">
        <v>8392</v>
      </c>
      <c r="D15542" s="182" t="s">
        <v>10321</v>
      </c>
      <c r="E15542" s="125">
        <v>500000</v>
      </c>
      <c r="F15542" s="57"/>
      <c r="G15542" s="57">
        <f t="shared" si="248"/>
        <v>-500000</v>
      </c>
      <c r="H15542" s="704" t="s">
        <v>10313</v>
      </c>
    </row>
    <row r="15543" spans="1:8" ht="15" x14ac:dyDescent="0.2">
      <c r="A15543" s="733">
        <v>45099</v>
      </c>
      <c r="B15543" s="62" t="s">
        <v>9767</v>
      </c>
      <c r="C15543" s="62" t="s">
        <v>8392</v>
      </c>
      <c r="D15543" s="182" t="s">
        <v>10321</v>
      </c>
      <c r="E15543" s="125">
        <v>500000</v>
      </c>
      <c r="F15543" s="57"/>
      <c r="G15543" s="57">
        <f t="shared" si="248"/>
        <v>-500000</v>
      </c>
      <c r="H15543" s="704" t="s">
        <v>10313</v>
      </c>
    </row>
    <row r="15544" spans="1:8" ht="15" x14ac:dyDescent="0.2">
      <c r="A15544" s="733">
        <v>45100</v>
      </c>
      <c r="B15544" s="62" t="s">
        <v>9767</v>
      </c>
      <c r="C15544" s="62" t="s">
        <v>6248</v>
      </c>
      <c r="D15544" s="182" t="s">
        <v>10275</v>
      </c>
      <c r="E15544" s="125">
        <v>17000</v>
      </c>
      <c r="F15544" s="57"/>
      <c r="G15544" s="57">
        <f t="shared" si="248"/>
        <v>-17000</v>
      </c>
      <c r="H15544" s="704" t="s">
        <v>10313</v>
      </c>
    </row>
    <row r="15545" spans="1:8" ht="15" x14ac:dyDescent="0.2">
      <c r="A15545" s="733">
        <v>45100</v>
      </c>
      <c r="B15545" s="62" t="s">
        <v>9400</v>
      </c>
      <c r="C15545" s="62" t="s">
        <v>3144</v>
      </c>
      <c r="D15545" s="182" t="s">
        <v>10273</v>
      </c>
      <c r="E15545" s="125">
        <v>1500</v>
      </c>
      <c r="F15545" s="57"/>
      <c r="G15545" s="57">
        <f t="shared" si="248"/>
        <v>-1500</v>
      </c>
      <c r="H15545" s="704" t="s">
        <v>10313</v>
      </c>
    </row>
    <row r="15546" spans="1:8" ht="15" x14ac:dyDescent="0.2">
      <c r="A15546" s="733">
        <v>45100</v>
      </c>
      <c r="B15546" s="62" t="s">
        <v>10240</v>
      </c>
      <c r="C15546" s="62" t="s">
        <v>9786</v>
      </c>
      <c r="D15546" s="182" t="s">
        <v>10274</v>
      </c>
      <c r="E15546" s="125">
        <v>21360</v>
      </c>
      <c r="F15546" s="57"/>
      <c r="G15546" s="57">
        <f t="shared" si="248"/>
        <v>-21360</v>
      </c>
      <c r="H15546" s="704" t="s">
        <v>10313</v>
      </c>
    </row>
    <row r="15547" spans="1:8" ht="15" x14ac:dyDescent="0.2">
      <c r="A15547" s="733">
        <v>45100</v>
      </c>
      <c r="B15547" s="62" t="s">
        <v>9354</v>
      </c>
      <c r="C15547" s="62" t="s">
        <v>391</v>
      </c>
      <c r="D15547" s="182" t="s">
        <v>10276</v>
      </c>
      <c r="E15547" s="125">
        <v>900</v>
      </c>
      <c r="F15547" s="57"/>
      <c r="G15547" s="57">
        <f t="shared" ref="G15547:G15610" si="249">F15547-E15547</f>
        <v>-900</v>
      </c>
      <c r="H15547" s="704" t="s">
        <v>10313</v>
      </c>
    </row>
    <row r="15548" spans="1:8" ht="15" x14ac:dyDescent="0.2">
      <c r="A15548" s="733">
        <v>45100</v>
      </c>
      <c r="B15548" s="62" t="s">
        <v>9659</v>
      </c>
      <c r="C15548" s="62" t="s">
        <v>5740</v>
      </c>
      <c r="D15548" s="182" t="s">
        <v>369</v>
      </c>
      <c r="E15548" s="125">
        <v>1500</v>
      </c>
      <c r="F15548" s="57"/>
      <c r="G15548" s="57">
        <f t="shared" si="249"/>
        <v>-1500</v>
      </c>
      <c r="H15548" s="704" t="s">
        <v>10313</v>
      </c>
    </row>
    <row r="15549" spans="1:8" ht="15" x14ac:dyDescent="0.2">
      <c r="A15549" s="733">
        <v>45100</v>
      </c>
      <c r="B15549" s="62" t="s">
        <v>9659</v>
      </c>
      <c r="C15549" s="62" t="s">
        <v>285</v>
      </c>
      <c r="D15549" s="182" t="s">
        <v>7975</v>
      </c>
      <c r="E15549" s="125">
        <v>500</v>
      </c>
      <c r="F15549" s="57"/>
      <c r="G15549" s="57">
        <f t="shared" si="249"/>
        <v>-500</v>
      </c>
      <c r="H15549" s="704" t="s">
        <v>10313</v>
      </c>
    </row>
    <row r="15550" spans="1:8" ht="15" customHeight="1" x14ac:dyDescent="0.2">
      <c r="A15550" s="733">
        <v>45100</v>
      </c>
      <c r="B15550" s="62" t="s">
        <v>10142</v>
      </c>
      <c r="C15550" s="62" t="s">
        <v>285</v>
      </c>
      <c r="D15550" s="182" t="s">
        <v>7969</v>
      </c>
      <c r="E15550" s="125">
        <v>1000</v>
      </c>
      <c r="F15550" s="57"/>
      <c r="G15550" s="57">
        <f t="shared" si="249"/>
        <v>-1000</v>
      </c>
      <c r="H15550" s="704" t="s">
        <v>10313</v>
      </c>
    </row>
    <row r="15551" spans="1:8" ht="15" customHeight="1" x14ac:dyDescent="0.2">
      <c r="A15551" s="733">
        <v>45100</v>
      </c>
      <c r="B15551" s="62" t="s">
        <v>9354</v>
      </c>
      <c r="C15551" s="62" t="s">
        <v>3144</v>
      </c>
      <c r="D15551" s="182" t="s">
        <v>10277</v>
      </c>
      <c r="E15551" s="125">
        <v>5000</v>
      </c>
      <c r="F15551" s="57"/>
      <c r="G15551" s="57">
        <f t="shared" si="249"/>
        <v>-5000</v>
      </c>
      <c r="H15551" s="704" t="s">
        <v>10313</v>
      </c>
    </row>
    <row r="15552" spans="1:8" ht="15" customHeight="1" x14ac:dyDescent="0.2">
      <c r="A15552" s="733">
        <v>45100</v>
      </c>
      <c r="B15552" s="62" t="s">
        <v>9354</v>
      </c>
      <c r="C15552" s="62" t="s">
        <v>9644</v>
      </c>
      <c r="D15552" s="182" t="s">
        <v>9544</v>
      </c>
      <c r="E15552" s="125">
        <v>16360</v>
      </c>
      <c r="F15552" s="57"/>
      <c r="G15552" s="57">
        <f t="shared" si="249"/>
        <v>-16360</v>
      </c>
      <c r="H15552" s="704" t="s">
        <v>10313</v>
      </c>
    </row>
    <row r="15553" spans="1:8" ht="15" x14ac:dyDescent="0.2">
      <c r="A15553" s="733">
        <v>45100</v>
      </c>
      <c r="B15553" s="62" t="s">
        <v>10907</v>
      </c>
      <c r="C15553" s="62" t="s">
        <v>10278</v>
      </c>
      <c r="D15553" s="182" t="s">
        <v>8161</v>
      </c>
      <c r="E15553" s="125">
        <v>250</v>
      </c>
      <c r="F15553" s="57"/>
      <c r="G15553" s="57">
        <f t="shared" si="249"/>
        <v>-250</v>
      </c>
      <c r="H15553" s="704" t="s">
        <v>10313</v>
      </c>
    </row>
    <row r="15554" spans="1:8" ht="15" x14ac:dyDescent="0.2">
      <c r="A15554" s="733">
        <v>45100</v>
      </c>
      <c r="B15554" s="62" t="s">
        <v>16</v>
      </c>
      <c r="C15554" s="62" t="s">
        <v>103</v>
      </c>
      <c r="D15554" s="182" t="s">
        <v>10209</v>
      </c>
      <c r="E15554" s="125">
        <v>3000</v>
      </c>
      <c r="F15554" s="57"/>
      <c r="G15554" s="57">
        <f t="shared" si="249"/>
        <v>-3000</v>
      </c>
      <c r="H15554" s="704" t="s">
        <v>10313</v>
      </c>
    </row>
    <row r="15555" spans="1:8" ht="15" customHeight="1" x14ac:dyDescent="0.2">
      <c r="A15555" s="733">
        <v>45101</v>
      </c>
      <c r="B15555" s="62" t="s">
        <v>9767</v>
      </c>
      <c r="C15555" s="62" t="s">
        <v>4875</v>
      </c>
      <c r="D15555" s="182" t="s">
        <v>10279</v>
      </c>
      <c r="E15555" s="125">
        <v>9000</v>
      </c>
      <c r="F15555" s="57"/>
      <c r="G15555" s="57">
        <f t="shared" si="249"/>
        <v>-9000</v>
      </c>
      <c r="H15555" s="704" t="s">
        <v>10313</v>
      </c>
    </row>
    <row r="15556" spans="1:8" ht="15" customHeight="1" x14ac:dyDescent="0.2">
      <c r="A15556" s="733">
        <v>45101</v>
      </c>
      <c r="B15556" s="62" t="s">
        <v>9354</v>
      </c>
      <c r="C15556" s="62" t="s">
        <v>285</v>
      </c>
      <c r="D15556" s="182" t="s">
        <v>10280</v>
      </c>
      <c r="E15556" s="125">
        <v>1100</v>
      </c>
      <c r="F15556" s="57"/>
      <c r="G15556" s="57">
        <f t="shared" si="249"/>
        <v>-1100</v>
      </c>
      <c r="H15556" s="704" t="s">
        <v>10313</v>
      </c>
    </row>
    <row r="15557" spans="1:8" ht="15" customHeight="1" x14ac:dyDescent="0.2">
      <c r="A15557" s="733">
        <v>45101</v>
      </c>
      <c r="B15557" s="62" t="s">
        <v>16</v>
      </c>
      <c r="C15557" s="62" t="s">
        <v>103</v>
      </c>
      <c r="D15557" s="182" t="s">
        <v>10281</v>
      </c>
      <c r="E15557" s="125">
        <v>5000</v>
      </c>
      <c r="F15557" s="57"/>
      <c r="G15557" s="57">
        <f t="shared" si="249"/>
        <v>-5000</v>
      </c>
      <c r="H15557" s="704" t="s">
        <v>10313</v>
      </c>
    </row>
    <row r="15558" spans="1:8" ht="15" customHeight="1" x14ac:dyDescent="0.2">
      <c r="A15558" s="733">
        <v>45101</v>
      </c>
      <c r="B15558" s="62" t="s">
        <v>9659</v>
      </c>
      <c r="C15558" s="62" t="s">
        <v>3144</v>
      </c>
      <c r="D15558" s="182" t="s">
        <v>7374</v>
      </c>
      <c r="E15558" s="125">
        <v>1630</v>
      </c>
      <c r="F15558" s="57"/>
      <c r="G15558" s="57">
        <f t="shared" si="249"/>
        <v>-1630</v>
      </c>
      <c r="H15558" s="704" t="s">
        <v>10313</v>
      </c>
    </row>
    <row r="15559" spans="1:8" ht="15" customHeight="1" x14ac:dyDescent="0.2">
      <c r="A15559" s="733">
        <v>45101</v>
      </c>
      <c r="B15559" s="62" t="s">
        <v>9354</v>
      </c>
      <c r="C15559" s="62" t="s">
        <v>5740</v>
      </c>
      <c r="D15559" s="182" t="s">
        <v>369</v>
      </c>
      <c r="E15559" s="125">
        <v>600</v>
      </c>
      <c r="F15559" s="57"/>
      <c r="G15559" s="57">
        <f t="shared" si="249"/>
        <v>-600</v>
      </c>
      <c r="H15559" s="704" t="s">
        <v>10313</v>
      </c>
    </row>
    <row r="15560" spans="1:8" ht="15" x14ac:dyDescent="0.2">
      <c r="A15560" s="733">
        <v>45101</v>
      </c>
      <c r="B15560" s="62" t="s">
        <v>9767</v>
      </c>
      <c r="C15560" s="62" t="s">
        <v>5740</v>
      </c>
      <c r="D15560" s="182" t="s">
        <v>369</v>
      </c>
      <c r="E15560" s="125">
        <v>800</v>
      </c>
      <c r="F15560" s="57"/>
      <c r="G15560" s="57">
        <f t="shared" si="249"/>
        <v>-800</v>
      </c>
      <c r="H15560" s="704" t="s">
        <v>10313</v>
      </c>
    </row>
    <row r="15561" spans="1:8" ht="15" x14ac:dyDescent="0.2">
      <c r="A15561" s="733">
        <v>45101</v>
      </c>
      <c r="B15561" s="62" t="s">
        <v>10240</v>
      </c>
      <c r="C15561" s="62" t="s">
        <v>5740</v>
      </c>
      <c r="D15561" s="182" t="s">
        <v>369</v>
      </c>
      <c r="E15561" s="125">
        <v>1000</v>
      </c>
      <c r="F15561" s="57"/>
      <c r="G15561" s="57">
        <f t="shared" si="249"/>
        <v>-1000</v>
      </c>
      <c r="H15561" s="704" t="s">
        <v>10313</v>
      </c>
    </row>
    <row r="15562" spans="1:8" ht="15" x14ac:dyDescent="0.2">
      <c r="A15562" s="733">
        <v>45101</v>
      </c>
      <c r="B15562" s="62" t="s">
        <v>8655</v>
      </c>
      <c r="C15562" s="62" t="s">
        <v>5680</v>
      </c>
      <c r="D15562" s="182" t="s">
        <v>10286</v>
      </c>
      <c r="E15562" s="125">
        <v>200000</v>
      </c>
      <c r="F15562" s="57"/>
      <c r="G15562" s="57">
        <f t="shared" si="249"/>
        <v>-200000</v>
      </c>
      <c r="H15562" s="704" t="s">
        <v>10313</v>
      </c>
    </row>
    <row r="15563" spans="1:8" ht="24" x14ac:dyDescent="0.2">
      <c r="A15563" s="733">
        <v>45101</v>
      </c>
      <c r="B15563" s="62" t="s">
        <v>9830</v>
      </c>
      <c r="C15563" s="669" t="s">
        <v>3144</v>
      </c>
      <c r="D15563" s="906" t="s">
        <v>10296</v>
      </c>
      <c r="E15563" s="671">
        <v>45675</v>
      </c>
      <c r="F15563" s="125"/>
      <c r="G15563" s="125">
        <f t="shared" si="249"/>
        <v>-45675</v>
      </c>
      <c r="H15563" s="704" t="s">
        <v>10313</v>
      </c>
    </row>
    <row r="15564" spans="1:8" ht="24" x14ac:dyDescent="0.2">
      <c r="A15564" s="733">
        <v>45101</v>
      </c>
      <c r="B15564" s="62" t="s">
        <v>10021</v>
      </c>
      <c r="C15564" s="669" t="s">
        <v>3144</v>
      </c>
      <c r="D15564" s="906" t="s">
        <v>10296</v>
      </c>
      <c r="E15564" s="671">
        <v>45675</v>
      </c>
      <c r="F15564" s="125"/>
      <c r="G15564" s="125">
        <f t="shared" si="249"/>
        <v>-45675</v>
      </c>
      <c r="H15564" s="704" t="s">
        <v>10313</v>
      </c>
    </row>
    <row r="15565" spans="1:8" ht="24" x14ac:dyDescent="0.2">
      <c r="A15565" s="733">
        <v>45101</v>
      </c>
      <c r="B15565" s="62" t="s">
        <v>9659</v>
      </c>
      <c r="C15565" s="669" t="s">
        <v>3144</v>
      </c>
      <c r="D15565" s="906" t="s">
        <v>10296</v>
      </c>
      <c r="E15565" s="671">
        <v>45675</v>
      </c>
      <c r="F15565" s="125"/>
      <c r="G15565" s="125">
        <f t="shared" si="249"/>
        <v>-45675</v>
      </c>
      <c r="H15565" s="704" t="s">
        <v>10313</v>
      </c>
    </row>
    <row r="15566" spans="1:8" ht="24" x14ac:dyDescent="0.2">
      <c r="A15566" s="733">
        <v>45101</v>
      </c>
      <c r="B15566" s="62" t="s">
        <v>9400</v>
      </c>
      <c r="C15566" s="669" t="s">
        <v>3144</v>
      </c>
      <c r="D15566" s="906" t="s">
        <v>10296</v>
      </c>
      <c r="E15566" s="671">
        <v>45675</v>
      </c>
      <c r="F15566" s="125"/>
      <c r="G15566" s="125">
        <f t="shared" si="249"/>
        <v>-45675</v>
      </c>
      <c r="H15566" s="704" t="s">
        <v>10313</v>
      </c>
    </row>
    <row r="15567" spans="1:8" ht="15" x14ac:dyDescent="0.2">
      <c r="A15567" s="733">
        <v>45101</v>
      </c>
      <c r="B15567" s="62" t="s">
        <v>9407</v>
      </c>
      <c r="C15567" s="62" t="s">
        <v>391</v>
      </c>
      <c r="D15567" s="182" t="s">
        <v>10287</v>
      </c>
      <c r="E15567" s="125">
        <v>10000</v>
      </c>
      <c r="F15567" s="57"/>
      <c r="G15567" s="57">
        <f t="shared" si="249"/>
        <v>-10000</v>
      </c>
      <c r="H15567" s="704" t="s">
        <v>10313</v>
      </c>
    </row>
    <row r="15568" spans="1:8" ht="15" x14ac:dyDescent="0.2">
      <c r="A15568" s="733">
        <v>45101</v>
      </c>
      <c r="B15568" s="62" t="s">
        <v>9354</v>
      </c>
      <c r="C15568" s="62" t="s">
        <v>3144</v>
      </c>
      <c r="D15568" s="182" t="s">
        <v>10291</v>
      </c>
      <c r="E15568" s="125">
        <v>1000</v>
      </c>
      <c r="F15568" s="57"/>
      <c r="G15568" s="57">
        <f t="shared" si="249"/>
        <v>-1000</v>
      </c>
      <c r="H15568" s="704" t="s">
        <v>10313</v>
      </c>
    </row>
    <row r="15569" spans="1:8" ht="15" x14ac:dyDescent="0.2">
      <c r="A15569" s="733">
        <v>45101</v>
      </c>
      <c r="B15569" s="62" t="s">
        <v>16</v>
      </c>
      <c r="C15569" s="62" t="s">
        <v>103</v>
      </c>
      <c r="D15569" s="182" t="s">
        <v>10209</v>
      </c>
      <c r="E15569" s="125">
        <v>3000</v>
      </c>
      <c r="F15569" s="57"/>
      <c r="G15569" s="57">
        <f t="shared" si="249"/>
        <v>-3000</v>
      </c>
      <c r="H15569" s="704" t="s">
        <v>10313</v>
      </c>
    </row>
    <row r="15570" spans="1:8" ht="15" x14ac:dyDescent="0.2">
      <c r="A15570" s="733">
        <v>45101</v>
      </c>
      <c r="B15570" s="62" t="s">
        <v>16</v>
      </c>
      <c r="C15570" s="62" t="s">
        <v>5340</v>
      </c>
      <c r="D15570" s="182" t="s">
        <v>10292</v>
      </c>
      <c r="E15570" s="125">
        <v>10000</v>
      </c>
      <c r="F15570" s="57"/>
      <c r="G15570" s="57">
        <f t="shared" si="249"/>
        <v>-10000</v>
      </c>
      <c r="H15570" s="704" t="s">
        <v>10313</v>
      </c>
    </row>
    <row r="15571" spans="1:8" ht="15" x14ac:dyDescent="0.2">
      <c r="A15571" s="733">
        <v>45101</v>
      </c>
      <c r="B15571" s="62" t="s">
        <v>10021</v>
      </c>
      <c r="C15571" s="62" t="s">
        <v>9869</v>
      </c>
      <c r="D15571" s="182" t="s">
        <v>2710</v>
      </c>
      <c r="E15571" s="125">
        <v>40100</v>
      </c>
      <c r="F15571" s="57"/>
      <c r="G15571" s="57">
        <f t="shared" si="249"/>
        <v>-40100</v>
      </c>
      <c r="H15571" s="704" t="s">
        <v>10313</v>
      </c>
    </row>
    <row r="15572" spans="1:8" ht="15" x14ac:dyDescent="0.2">
      <c r="A15572" s="733">
        <v>45101</v>
      </c>
      <c r="B15572" s="62" t="s">
        <v>9767</v>
      </c>
      <c r="C15572" s="62" t="s">
        <v>789</v>
      </c>
      <c r="D15572" s="182" t="s">
        <v>369</v>
      </c>
      <c r="E15572" s="125">
        <v>150</v>
      </c>
      <c r="F15572" s="57"/>
      <c r="G15572" s="57">
        <f t="shared" si="249"/>
        <v>-150</v>
      </c>
      <c r="H15572" s="704" t="s">
        <v>10313</v>
      </c>
    </row>
    <row r="15573" spans="1:8" ht="15" x14ac:dyDescent="0.2">
      <c r="A15573" s="733">
        <v>45101</v>
      </c>
      <c r="B15573" s="62" t="s">
        <v>10142</v>
      </c>
      <c r="C15573" s="62" t="s">
        <v>789</v>
      </c>
      <c r="D15573" s="182" t="s">
        <v>369</v>
      </c>
      <c r="E15573" s="125">
        <v>4840</v>
      </c>
      <c r="F15573" s="57"/>
      <c r="G15573" s="57">
        <f t="shared" si="249"/>
        <v>-4840</v>
      </c>
      <c r="H15573" s="704" t="s">
        <v>10313</v>
      </c>
    </row>
    <row r="15574" spans="1:8" ht="15" x14ac:dyDescent="0.2">
      <c r="A15574" s="733">
        <v>45101</v>
      </c>
      <c r="B15574" s="62" t="s">
        <v>10907</v>
      </c>
      <c r="C15574" s="62" t="s">
        <v>789</v>
      </c>
      <c r="D15574" s="182" t="s">
        <v>369</v>
      </c>
      <c r="E15574" s="125">
        <v>2400</v>
      </c>
      <c r="F15574" s="57"/>
      <c r="G15574" s="57">
        <f t="shared" si="249"/>
        <v>-2400</v>
      </c>
      <c r="H15574" s="704" t="s">
        <v>10313</v>
      </c>
    </row>
    <row r="15575" spans="1:8" ht="15" x14ac:dyDescent="0.2">
      <c r="A15575" s="733">
        <v>45101</v>
      </c>
      <c r="B15575" s="62" t="s">
        <v>10230</v>
      </c>
      <c r="C15575" s="62" t="s">
        <v>789</v>
      </c>
      <c r="D15575" s="182" t="s">
        <v>369</v>
      </c>
      <c r="E15575" s="125">
        <v>1500</v>
      </c>
      <c r="F15575" s="57"/>
      <c r="G15575" s="57">
        <f t="shared" si="249"/>
        <v>-1500</v>
      </c>
      <c r="H15575" s="704" t="s">
        <v>10313</v>
      </c>
    </row>
    <row r="15576" spans="1:8" ht="15" x14ac:dyDescent="0.2">
      <c r="A15576" s="733">
        <v>45101</v>
      </c>
      <c r="B15576" s="62" t="s">
        <v>10294</v>
      </c>
      <c r="C15576" s="62" t="s">
        <v>5740</v>
      </c>
      <c r="D15576" s="182" t="s">
        <v>369</v>
      </c>
      <c r="E15576" s="125">
        <v>3000</v>
      </c>
      <c r="F15576" s="57"/>
      <c r="G15576" s="57">
        <f t="shared" si="249"/>
        <v>-3000</v>
      </c>
      <c r="H15576" s="704" t="s">
        <v>10313</v>
      </c>
    </row>
    <row r="15577" spans="1:8" ht="15" x14ac:dyDescent="0.2">
      <c r="A15577" s="733">
        <v>45101</v>
      </c>
      <c r="B15577" s="62" t="s">
        <v>10294</v>
      </c>
      <c r="C15577" s="62" t="s">
        <v>3144</v>
      </c>
      <c r="D15577" s="182" t="s">
        <v>10293</v>
      </c>
      <c r="E15577" s="125">
        <v>4725</v>
      </c>
      <c r="F15577" s="57"/>
      <c r="G15577" s="57">
        <f t="shared" si="249"/>
        <v>-4725</v>
      </c>
      <c r="H15577" s="704" t="s">
        <v>10313</v>
      </c>
    </row>
    <row r="15578" spans="1:8" ht="15" x14ac:dyDescent="0.2">
      <c r="A15578" s="733">
        <v>45101</v>
      </c>
      <c r="B15578" s="62" t="s">
        <v>16</v>
      </c>
      <c r="C15578" s="62" t="s">
        <v>2995</v>
      </c>
      <c r="D15578" s="182" t="s">
        <v>369</v>
      </c>
      <c r="E15578" s="125">
        <v>4670</v>
      </c>
      <c r="F15578" s="57"/>
      <c r="G15578" s="57">
        <f t="shared" si="249"/>
        <v>-4670</v>
      </c>
      <c r="H15578" s="704" t="s">
        <v>10313</v>
      </c>
    </row>
    <row r="15579" spans="1:8" ht="15" customHeight="1" x14ac:dyDescent="0.2">
      <c r="A15579" s="733">
        <v>45103</v>
      </c>
      <c r="B15579" s="62" t="s">
        <v>9462</v>
      </c>
      <c r="C15579" s="62" t="s">
        <v>1802</v>
      </c>
      <c r="D15579" s="182" t="s">
        <v>10217</v>
      </c>
      <c r="E15579" s="125">
        <v>65000</v>
      </c>
      <c r="F15579" s="57"/>
      <c r="G15579" s="57">
        <f t="shared" si="249"/>
        <v>-65000</v>
      </c>
      <c r="H15579" s="704" t="s">
        <v>10313</v>
      </c>
    </row>
    <row r="15580" spans="1:8" ht="15" customHeight="1" x14ac:dyDescent="0.2">
      <c r="A15580" s="733">
        <v>45103</v>
      </c>
      <c r="B15580" s="62" t="s">
        <v>9354</v>
      </c>
      <c r="C15580" s="62" t="s">
        <v>5740</v>
      </c>
      <c r="D15580" s="182" t="s">
        <v>369</v>
      </c>
      <c r="E15580" s="125">
        <v>600</v>
      </c>
      <c r="F15580" s="57"/>
      <c r="G15580" s="57">
        <f t="shared" si="249"/>
        <v>-600</v>
      </c>
      <c r="H15580" s="704" t="s">
        <v>10313</v>
      </c>
    </row>
    <row r="15581" spans="1:8" ht="15" x14ac:dyDescent="0.2">
      <c r="A15581" s="733">
        <v>45103</v>
      </c>
      <c r="B15581" s="62" t="s">
        <v>10142</v>
      </c>
      <c r="C15581" s="62" t="s">
        <v>5740</v>
      </c>
      <c r="D15581" s="182" t="s">
        <v>369</v>
      </c>
      <c r="E15581" s="125">
        <v>400</v>
      </c>
      <c r="F15581" s="57"/>
      <c r="G15581" s="57">
        <f t="shared" si="249"/>
        <v>-400</v>
      </c>
      <c r="H15581" s="704" t="s">
        <v>10313</v>
      </c>
    </row>
    <row r="15582" spans="1:8" ht="15" x14ac:dyDescent="0.2">
      <c r="A15582" s="733">
        <v>45103</v>
      </c>
      <c r="B15582" s="62" t="s">
        <v>9830</v>
      </c>
      <c r="C15582" s="62" t="s">
        <v>5740</v>
      </c>
      <c r="D15582" s="182" t="s">
        <v>369</v>
      </c>
      <c r="E15582" s="125">
        <v>800</v>
      </c>
      <c r="F15582" s="57"/>
      <c r="G15582" s="57">
        <f t="shared" si="249"/>
        <v>-800</v>
      </c>
      <c r="H15582" s="704" t="s">
        <v>10313</v>
      </c>
    </row>
    <row r="15583" spans="1:8" ht="15" x14ac:dyDescent="0.2">
      <c r="A15583" s="733">
        <v>45103</v>
      </c>
      <c r="B15583" s="62" t="s">
        <v>9767</v>
      </c>
      <c r="C15583" s="62" t="s">
        <v>5740</v>
      </c>
      <c r="D15583" s="182" t="s">
        <v>369</v>
      </c>
      <c r="E15583" s="125">
        <v>800</v>
      </c>
      <c r="F15583" s="57"/>
      <c r="G15583" s="57">
        <f t="shared" si="249"/>
        <v>-800</v>
      </c>
      <c r="H15583" s="704" t="s">
        <v>10313</v>
      </c>
    </row>
    <row r="15584" spans="1:8" ht="15" x14ac:dyDescent="0.2">
      <c r="A15584" s="733">
        <v>45103</v>
      </c>
      <c r="B15584" s="62" t="s">
        <v>10294</v>
      </c>
      <c r="C15584" s="62" t="s">
        <v>3144</v>
      </c>
      <c r="D15584" s="182" t="s">
        <v>10295</v>
      </c>
      <c r="E15584" s="125">
        <v>4700</v>
      </c>
      <c r="F15584" s="57"/>
      <c r="G15584" s="57">
        <f t="shared" si="249"/>
        <v>-4700</v>
      </c>
      <c r="H15584" s="704" t="s">
        <v>10313</v>
      </c>
    </row>
    <row r="15585" spans="1:8" ht="15" x14ac:dyDescent="0.2">
      <c r="A15585" s="733">
        <v>45103</v>
      </c>
      <c r="B15585" s="62" t="s">
        <v>10021</v>
      </c>
      <c r="C15585" s="62" t="s">
        <v>9773</v>
      </c>
      <c r="D15585" s="182" t="s">
        <v>10090</v>
      </c>
      <c r="E15585" s="125">
        <v>8500</v>
      </c>
      <c r="F15585" s="57"/>
      <c r="G15585" s="57">
        <f t="shared" si="249"/>
        <v>-8500</v>
      </c>
      <c r="H15585" s="704" t="s">
        <v>10313</v>
      </c>
    </row>
    <row r="15586" spans="1:8" ht="15" x14ac:dyDescent="0.2">
      <c r="A15586" s="733">
        <v>45103</v>
      </c>
      <c r="B15586" s="62" t="s">
        <v>9767</v>
      </c>
      <c r="C15586" s="62" t="s">
        <v>1508</v>
      </c>
      <c r="D15586" s="182" t="s">
        <v>5974</v>
      </c>
      <c r="E15586" s="125">
        <v>100000</v>
      </c>
      <c r="F15586" s="57"/>
      <c r="G15586" s="57">
        <f t="shared" si="249"/>
        <v>-100000</v>
      </c>
      <c r="H15586" s="704" t="s">
        <v>10313</v>
      </c>
    </row>
    <row r="15587" spans="1:8" ht="15" x14ac:dyDescent="0.2">
      <c r="A15587" s="733">
        <v>45103</v>
      </c>
      <c r="B15587" s="62" t="s">
        <v>9407</v>
      </c>
      <c r="C15587" s="62" t="s">
        <v>9926</v>
      </c>
      <c r="D15587" s="182" t="s">
        <v>10307</v>
      </c>
      <c r="E15587" s="125">
        <v>150000</v>
      </c>
      <c r="F15587" s="57"/>
      <c r="G15587" s="57">
        <f t="shared" si="249"/>
        <v>-150000</v>
      </c>
      <c r="H15587" s="704" t="s">
        <v>10313</v>
      </c>
    </row>
    <row r="15588" spans="1:8" ht="15" customHeight="1" x14ac:dyDescent="0.2">
      <c r="A15588" s="733">
        <v>45104</v>
      </c>
      <c r="B15588" s="62" t="s">
        <v>9407</v>
      </c>
      <c r="C15588" s="62" t="s">
        <v>3144</v>
      </c>
      <c r="D15588" s="182" t="s">
        <v>4449</v>
      </c>
      <c r="E15588" s="125">
        <v>94334</v>
      </c>
      <c r="F15588" s="57"/>
      <c r="G15588" s="57">
        <f t="shared" si="249"/>
        <v>-94334</v>
      </c>
      <c r="H15588" s="704" t="s">
        <v>10313</v>
      </c>
    </row>
    <row r="15589" spans="1:8" ht="15" customHeight="1" x14ac:dyDescent="0.2">
      <c r="A15589" s="733">
        <v>45104</v>
      </c>
      <c r="B15589" s="62" t="s">
        <v>9767</v>
      </c>
      <c r="C15589" s="961" t="s">
        <v>8898</v>
      </c>
      <c r="D15589" s="890" t="s">
        <v>10297</v>
      </c>
      <c r="E15589" s="673">
        <v>150000</v>
      </c>
      <c r="F15589" s="57"/>
      <c r="G15589" s="57">
        <f t="shared" si="249"/>
        <v>-150000</v>
      </c>
      <c r="H15589" s="704" t="s">
        <v>10313</v>
      </c>
    </row>
    <row r="15590" spans="1:8" ht="15" customHeight="1" x14ac:dyDescent="0.2">
      <c r="A15590" s="733">
        <v>45104</v>
      </c>
      <c r="B15590" s="62" t="s">
        <v>9767</v>
      </c>
      <c r="C15590" s="961" t="s">
        <v>8898</v>
      </c>
      <c r="D15590" s="890" t="s">
        <v>10298</v>
      </c>
      <c r="E15590" s="673">
        <v>250000</v>
      </c>
      <c r="F15590" s="57"/>
      <c r="G15590" s="57">
        <f t="shared" si="249"/>
        <v>-250000</v>
      </c>
      <c r="H15590" s="704" t="s">
        <v>10313</v>
      </c>
    </row>
    <row r="15591" spans="1:8" ht="15" customHeight="1" x14ac:dyDescent="0.2">
      <c r="A15591" s="733">
        <v>45104</v>
      </c>
      <c r="B15591" s="62" t="s">
        <v>9354</v>
      </c>
      <c r="C15591" s="62" t="s">
        <v>9458</v>
      </c>
      <c r="D15591" s="182" t="s">
        <v>10299</v>
      </c>
      <c r="E15591" s="125">
        <v>150000</v>
      </c>
      <c r="F15591" s="57"/>
      <c r="G15591" s="57">
        <f t="shared" si="249"/>
        <v>-150000</v>
      </c>
      <c r="H15591" s="704" t="s">
        <v>10313</v>
      </c>
    </row>
    <row r="15592" spans="1:8" ht="15" x14ac:dyDescent="0.2">
      <c r="A15592" s="733">
        <v>45104</v>
      </c>
      <c r="B15592" s="62" t="s">
        <v>9354</v>
      </c>
      <c r="C15592" s="62" t="s">
        <v>3144</v>
      </c>
      <c r="D15592" s="182" t="s">
        <v>10300</v>
      </c>
      <c r="E15592" s="125">
        <v>7200</v>
      </c>
      <c r="F15592" s="57"/>
      <c r="G15592" s="57">
        <f t="shared" si="249"/>
        <v>-7200</v>
      </c>
      <c r="H15592" s="704" t="s">
        <v>10313</v>
      </c>
    </row>
    <row r="15593" spans="1:8" ht="15" x14ac:dyDescent="0.2">
      <c r="A15593" s="733">
        <v>45104</v>
      </c>
      <c r="B15593" s="62" t="s">
        <v>9354</v>
      </c>
      <c r="C15593" s="62" t="s">
        <v>3144</v>
      </c>
      <c r="D15593" s="182" t="s">
        <v>6639</v>
      </c>
      <c r="E15593" s="125">
        <v>3460</v>
      </c>
      <c r="F15593" s="57"/>
      <c r="G15593" s="57">
        <f t="shared" si="249"/>
        <v>-3460</v>
      </c>
      <c r="H15593" s="704" t="s">
        <v>10313</v>
      </c>
    </row>
    <row r="15594" spans="1:8" ht="15" x14ac:dyDescent="0.2">
      <c r="A15594" s="733">
        <v>45104</v>
      </c>
      <c r="B15594" s="62" t="s">
        <v>9400</v>
      </c>
      <c r="C15594" s="62" t="s">
        <v>3144</v>
      </c>
      <c r="D15594" s="182" t="s">
        <v>9029</v>
      </c>
      <c r="E15594" s="125">
        <v>1060</v>
      </c>
      <c r="F15594" s="57"/>
      <c r="G15594" s="57">
        <f t="shared" si="249"/>
        <v>-1060</v>
      </c>
      <c r="H15594" s="704" t="s">
        <v>10313</v>
      </c>
    </row>
    <row r="15595" spans="1:8" ht="15" x14ac:dyDescent="0.2">
      <c r="A15595" s="733">
        <v>45104</v>
      </c>
      <c r="B15595" s="62" t="s">
        <v>9407</v>
      </c>
      <c r="C15595" s="62" t="s">
        <v>9472</v>
      </c>
      <c r="D15595" s="182" t="s">
        <v>10301</v>
      </c>
      <c r="E15595" s="125">
        <v>2000</v>
      </c>
      <c r="F15595" s="57"/>
      <c r="G15595" s="57">
        <f t="shared" si="249"/>
        <v>-2000</v>
      </c>
      <c r="H15595" s="704" t="s">
        <v>10313</v>
      </c>
    </row>
    <row r="15596" spans="1:8" ht="15" x14ac:dyDescent="0.2">
      <c r="A15596" s="733">
        <v>45104</v>
      </c>
      <c r="B15596" s="62" t="s">
        <v>9407</v>
      </c>
      <c r="C15596" s="62" t="s">
        <v>10268</v>
      </c>
      <c r="D15596" s="182" t="s">
        <v>10317</v>
      </c>
      <c r="E15596" s="125">
        <v>2000</v>
      </c>
      <c r="F15596" s="57"/>
      <c r="G15596" s="57">
        <f t="shared" si="249"/>
        <v>-2000</v>
      </c>
      <c r="H15596" s="704" t="s">
        <v>10313</v>
      </c>
    </row>
    <row r="15597" spans="1:8" ht="15" x14ac:dyDescent="0.2">
      <c r="A15597" s="733">
        <v>45104</v>
      </c>
      <c r="B15597" s="62" t="s">
        <v>10021</v>
      </c>
      <c r="C15597" s="62" t="s">
        <v>6850</v>
      </c>
      <c r="D15597" s="182" t="s">
        <v>369</v>
      </c>
      <c r="E15597" s="125">
        <v>5000</v>
      </c>
      <c r="F15597" s="57"/>
      <c r="G15597" s="57">
        <f t="shared" si="249"/>
        <v>-5000</v>
      </c>
      <c r="H15597" s="704" t="s">
        <v>10313</v>
      </c>
    </row>
    <row r="15598" spans="1:8" ht="15" x14ac:dyDescent="0.2">
      <c r="A15598" s="733">
        <v>45104</v>
      </c>
      <c r="B15598" s="62" t="s">
        <v>9462</v>
      </c>
      <c r="C15598" s="62" t="s">
        <v>6850</v>
      </c>
      <c r="D15598" s="182" t="s">
        <v>369</v>
      </c>
      <c r="E15598" s="125">
        <v>5000</v>
      </c>
      <c r="F15598" s="57"/>
      <c r="G15598" s="57">
        <f t="shared" si="249"/>
        <v>-5000</v>
      </c>
      <c r="H15598" s="704" t="s">
        <v>10313</v>
      </c>
    </row>
    <row r="15599" spans="1:8" ht="15" x14ac:dyDescent="0.2">
      <c r="A15599" s="733">
        <v>45104</v>
      </c>
      <c r="B15599" s="62" t="s">
        <v>9354</v>
      </c>
      <c r="C15599" s="62" t="s">
        <v>6965</v>
      </c>
      <c r="D15599" s="182" t="s">
        <v>10302</v>
      </c>
      <c r="E15599" s="125">
        <v>15000</v>
      </c>
      <c r="F15599" s="57"/>
      <c r="G15599" s="57">
        <f t="shared" si="249"/>
        <v>-15000</v>
      </c>
      <c r="H15599" s="704" t="s">
        <v>10313</v>
      </c>
    </row>
    <row r="15600" spans="1:8" ht="15" x14ac:dyDescent="0.2">
      <c r="A15600" s="733">
        <v>45104</v>
      </c>
      <c r="B15600" s="62" t="s">
        <v>9407</v>
      </c>
      <c r="C15600" s="62" t="s">
        <v>9472</v>
      </c>
      <c r="D15600" s="182" t="s">
        <v>10303</v>
      </c>
      <c r="E15600" s="125">
        <v>30000</v>
      </c>
      <c r="F15600" s="57"/>
      <c r="G15600" s="57">
        <f t="shared" si="249"/>
        <v>-30000</v>
      </c>
      <c r="H15600" s="704" t="s">
        <v>10313</v>
      </c>
    </row>
    <row r="15601" spans="1:8" ht="15" x14ac:dyDescent="0.2">
      <c r="A15601" s="733">
        <v>45104</v>
      </c>
      <c r="B15601" s="62" t="s">
        <v>10142</v>
      </c>
      <c r="C15601" s="62" t="s">
        <v>5740</v>
      </c>
      <c r="D15601" s="182" t="s">
        <v>369</v>
      </c>
      <c r="E15601" s="125">
        <v>1000</v>
      </c>
      <c r="F15601" s="57"/>
      <c r="G15601" s="57">
        <f t="shared" si="249"/>
        <v>-1000</v>
      </c>
      <c r="H15601" s="704" t="s">
        <v>10313</v>
      </c>
    </row>
    <row r="15602" spans="1:8" ht="15" x14ac:dyDescent="0.2">
      <c r="A15602" s="733">
        <v>45104</v>
      </c>
      <c r="B15602" s="62" t="s">
        <v>9767</v>
      </c>
      <c r="C15602" s="62" t="s">
        <v>3144</v>
      </c>
      <c r="D15602" s="182" t="s">
        <v>10305</v>
      </c>
      <c r="E15602" s="125">
        <v>3450</v>
      </c>
      <c r="F15602" s="57"/>
      <c r="G15602" s="57">
        <f t="shared" si="249"/>
        <v>-3450</v>
      </c>
      <c r="H15602" s="704" t="s">
        <v>10313</v>
      </c>
    </row>
    <row r="15603" spans="1:8" ht="15" x14ac:dyDescent="0.2">
      <c r="A15603" s="733">
        <v>45104</v>
      </c>
      <c r="B15603" s="62" t="s">
        <v>9659</v>
      </c>
      <c r="C15603" s="62" t="s">
        <v>10013</v>
      </c>
      <c r="D15603" s="182" t="s">
        <v>10304</v>
      </c>
      <c r="E15603" s="125">
        <v>1000</v>
      </c>
      <c r="F15603" s="57"/>
      <c r="G15603" s="57">
        <f t="shared" si="249"/>
        <v>-1000</v>
      </c>
      <c r="H15603" s="704" t="s">
        <v>10313</v>
      </c>
    </row>
    <row r="15604" spans="1:8" ht="15" x14ac:dyDescent="0.2">
      <c r="A15604" s="733">
        <v>45104</v>
      </c>
      <c r="B15604" s="62" t="s">
        <v>9830</v>
      </c>
      <c r="C15604" s="62" t="s">
        <v>5740</v>
      </c>
      <c r="D15604" s="182" t="s">
        <v>369</v>
      </c>
      <c r="E15604" s="125">
        <v>2000</v>
      </c>
      <c r="F15604" s="57"/>
      <c r="G15604" s="57">
        <f t="shared" si="249"/>
        <v>-2000</v>
      </c>
      <c r="H15604" s="704" t="s">
        <v>10313</v>
      </c>
    </row>
    <row r="15605" spans="1:8" ht="15" x14ac:dyDescent="0.2">
      <c r="A15605" s="733">
        <v>45104</v>
      </c>
      <c r="B15605" s="62" t="s">
        <v>10240</v>
      </c>
      <c r="C15605" s="62" t="s">
        <v>9547</v>
      </c>
      <c r="D15605" s="182" t="s">
        <v>10309</v>
      </c>
      <c r="E15605" s="125">
        <v>40000</v>
      </c>
      <c r="F15605" s="57"/>
      <c r="G15605" s="57">
        <f t="shared" si="249"/>
        <v>-40000</v>
      </c>
      <c r="H15605" s="704" t="s">
        <v>10313</v>
      </c>
    </row>
    <row r="15606" spans="1:8" ht="24" x14ac:dyDescent="0.2">
      <c r="A15606" s="733">
        <v>45104</v>
      </c>
      <c r="B15606" s="62" t="s">
        <v>9767</v>
      </c>
      <c r="C15606" s="62" t="s">
        <v>8069</v>
      </c>
      <c r="D15606" s="182" t="s">
        <v>10310</v>
      </c>
      <c r="E15606" s="125">
        <v>35000</v>
      </c>
      <c r="F15606" s="57"/>
      <c r="G15606" s="57">
        <f t="shared" si="249"/>
        <v>-35000</v>
      </c>
      <c r="H15606" s="704" t="s">
        <v>10313</v>
      </c>
    </row>
    <row r="15607" spans="1:8" ht="24" x14ac:dyDescent="0.2">
      <c r="A15607" s="733">
        <v>45104</v>
      </c>
      <c r="B15607" s="62" t="s">
        <v>9830</v>
      </c>
      <c r="C15607" s="62" t="s">
        <v>6782</v>
      </c>
      <c r="D15607" s="182" t="s">
        <v>10327</v>
      </c>
      <c r="E15607" s="125">
        <v>100000</v>
      </c>
      <c r="F15607" s="57"/>
      <c r="G15607" s="57">
        <f t="shared" si="249"/>
        <v>-100000</v>
      </c>
      <c r="H15607" s="704" t="s">
        <v>10313</v>
      </c>
    </row>
    <row r="15608" spans="1:8" ht="24" x14ac:dyDescent="0.2">
      <c r="A15608" s="733">
        <v>45104</v>
      </c>
      <c r="B15608" s="62" t="s">
        <v>9830</v>
      </c>
      <c r="C15608" s="62" t="s">
        <v>6782</v>
      </c>
      <c r="D15608" s="182" t="s">
        <v>10311</v>
      </c>
      <c r="E15608" s="125">
        <v>100000</v>
      </c>
      <c r="F15608" s="57"/>
      <c r="G15608" s="57">
        <f t="shared" si="249"/>
        <v>-100000</v>
      </c>
      <c r="H15608" s="704" t="s">
        <v>10313</v>
      </c>
    </row>
    <row r="15609" spans="1:8" ht="15" x14ac:dyDescent="0.2">
      <c r="A15609" s="733">
        <v>45104</v>
      </c>
      <c r="B15609" s="62" t="s">
        <v>9767</v>
      </c>
      <c r="C15609" s="62" t="s">
        <v>8249</v>
      </c>
      <c r="D15609" s="182" t="s">
        <v>10308</v>
      </c>
      <c r="E15609" s="125">
        <v>100000</v>
      </c>
      <c r="F15609" s="57"/>
      <c r="G15609" s="57">
        <f t="shared" si="249"/>
        <v>-100000</v>
      </c>
      <c r="H15609" s="704" t="s">
        <v>10313</v>
      </c>
    </row>
    <row r="15610" spans="1:8" ht="15" x14ac:dyDescent="0.2">
      <c r="A15610" s="732">
        <v>45086</v>
      </c>
      <c r="B15610" s="173" t="s">
        <v>10120</v>
      </c>
      <c r="C15610" s="173" t="s">
        <v>7221</v>
      </c>
      <c r="D15610" s="227" t="s">
        <v>10133</v>
      </c>
      <c r="E15610" s="235">
        <v>80000</v>
      </c>
      <c r="F15610" s="235"/>
      <c r="G15610" s="235">
        <f t="shared" si="249"/>
        <v>-80000</v>
      </c>
      <c r="H15610" s="708" t="s">
        <v>10313</v>
      </c>
    </row>
    <row r="15611" spans="1:8" ht="15" x14ac:dyDescent="0.2">
      <c r="A15611" s="732">
        <v>45086</v>
      </c>
      <c r="B15611" s="173" t="s">
        <v>9659</v>
      </c>
      <c r="C15611" s="173" t="s">
        <v>3291</v>
      </c>
      <c r="D15611" s="227" t="s">
        <v>10134</v>
      </c>
      <c r="E15611" s="235">
        <v>100000</v>
      </c>
      <c r="F15611" s="235"/>
      <c r="G15611" s="235">
        <f t="shared" ref="G15611:G15674" si="250">F15611-E15611</f>
        <v>-100000</v>
      </c>
      <c r="H15611" s="708" t="s">
        <v>10313</v>
      </c>
    </row>
    <row r="15612" spans="1:8" ht="15" x14ac:dyDescent="0.2">
      <c r="A15612" s="732">
        <v>45090</v>
      </c>
      <c r="B15612" s="173" t="s">
        <v>8866</v>
      </c>
      <c r="C15612" s="550" t="s">
        <v>9547</v>
      </c>
      <c r="D15612" s="739" t="s">
        <v>10174</v>
      </c>
      <c r="E15612" s="551">
        <v>5000</v>
      </c>
      <c r="F15612" s="235"/>
      <c r="G15612" s="235">
        <f t="shared" si="250"/>
        <v>-5000</v>
      </c>
      <c r="H15612" s="708" t="s">
        <v>10313</v>
      </c>
    </row>
    <row r="15613" spans="1:8" ht="15" x14ac:dyDescent="0.2">
      <c r="A15613" s="732">
        <v>45090</v>
      </c>
      <c r="B15613" s="173" t="s">
        <v>9659</v>
      </c>
      <c r="C15613" s="550" t="s">
        <v>9547</v>
      </c>
      <c r="D15613" s="739" t="s">
        <v>10174</v>
      </c>
      <c r="E15613" s="551">
        <v>9000</v>
      </c>
      <c r="F15613" s="235"/>
      <c r="G15613" s="235">
        <f t="shared" si="250"/>
        <v>-9000</v>
      </c>
      <c r="H15613" s="708" t="s">
        <v>10313</v>
      </c>
    </row>
    <row r="15614" spans="1:8" ht="15" x14ac:dyDescent="0.2">
      <c r="A15614" s="732">
        <v>45090</v>
      </c>
      <c r="B15614" s="173" t="s">
        <v>9659</v>
      </c>
      <c r="C15614" s="550" t="s">
        <v>9547</v>
      </c>
      <c r="D15614" s="739" t="s">
        <v>10174</v>
      </c>
      <c r="E15614" s="551">
        <v>26000</v>
      </c>
      <c r="F15614" s="235"/>
      <c r="G15614" s="235">
        <f t="shared" si="250"/>
        <v>-26000</v>
      </c>
      <c r="H15614" s="708" t="s">
        <v>10313</v>
      </c>
    </row>
    <row r="15615" spans="1:8" ht="15" x14ac:dyDescent="0.2">
      <c r="A15615" s="732">
        <v>45091</v>
      </c>
      <c r="B15615" s="173" t="s">
        <v>8655</v>
      </c>
      <c r="C15615" s="173" t="s">
        <v>5680</v>
      </c>
      <c r="D15615" s="227" t="s">
        <v>10175</v>
      </c>
      <c r="E15615" s="235">
        <v>342000</v>
      </c>
      <c r="F15615" s="235"/>
      <c r="G15615" s="235">
        <f t="shared" si="250"/>
        <v>-342000</v>
      </c>
      <c r="H15615" s="708" t="s">
        <v>10313</v>
      </c>
    </row>
    <row r="15616" spans="1:8" ht="15" x14ac:dyDescent="0.2">
      <c r="A15616" s="732">
        <v>45091</v>
      </c>
      <c r="B15616" s="173" t="s">
        <v>9767</v>
      </c>
      <c r="C15616" s="173" t="s">
        <v>8069</v>
      </c>
      <c r="D15616" s="227" t="s">
        <v>10176</v>
      </c>
      <c r="E15616" s="235">
        <v>250000</v>
      </c>
      <c r="F15616" s="235"/>
      <c r="G15616" s="235">
        <f t="shared" si="250"/>
        <v>-250000</v>
      </c>
      <c r="H15616" s="708" t="s">
        <v>10313</v>
      </c>
    </row>
    <row r="15617" spans="1:8" ht="15" x14ac:dyDescent="0.2">
      <c r="A15617" s="732">
        <v>45093</v>
      </c>
      <c r="B15617" s="173" t="s">
        <v>9354</v>
      </c>
      <c r="C15617" s="173" t="s">
        <v>9704</v>
      </c>
      <c r="D15617" s="227" t="s">
        <v>10232</v>
      </c>
      <c r="E15617" s="235">
        <v>750000</v>
      </c>
      <c r="F15617" s="235"/>
      <c r="G15617" s="235">
        <f t="shared" si="250"/>
        <v>-750000</v>
      </c>
      <c r="H15617" s="708" t="s">
        <v>10313</v>
      </c>
    </row>
    <row r="15618" spans="1:8" ht="15" x14ac:dyDescent="0.2">
      <c r="A15618" s="732">
        <v>45093</v>
      </c>
      <c r="B15618" s="173" t="s">
        <v>10230</v>
      </c>
      <c r="C15618" s="173" t="s">
        <v>9704</v>
      </c>
      <c r="D15618" s="227" t="s">
        <v>10232</v>
      </c>
      <c r="E15618" s="235">
        <v>750000</v>
      </c>
      <c r="F15618" s="235"/>
      <c r="G15618" s="235">
        <f t="shared" si="250"/>
        <v>-750000</v>
      </c>
      <c r="H15618" s="708" t="s">
        <v>10313</v>
      </c>
    </row>
    <row r="15619" spans="1:8" ht="15" x14ac:dyDescent="0.2">
      <c r="A15619" s="732">
        <v>45094</v>
      </c>
      <c r="B15619" s="173" t="s">
        <v>9407</v>
      </c>
      <c r="C15619" s="669" t="s">
        <v>255</v>
      </c>
      <c r="D15619" s="906" t="s">
        <v>10231</v>
      </c>
      <c r="E15619" s="671">
        <v>670000</v>
      </c>
      <c r="F15619" s="235"/>
      <c r="G15619" s="235">
        <f t="shared" si="250"/>
        <v>-670000</v>
      </c>
      <c r="H15619" s="708" t="s">
        <v>10313</v>
      </c>
    </row>
    <row r="15620" spans="1:8" ht="15" x14ac:dyDescent="0.2">
      <c r="A15620" s="732">
        <v>45094</v>
      </c>
      <c r="B15620" s="173" t="s">
        <v>9767</v>
      </c>
      <c r="C15620" s="669" t="s">
        <v>255</v>
      </c>
      <c r="D15620" s="906" t="s">
        <v>10231</v>
      </c>
      <c r="E15620" s="671">
        <v>49080</v>
      </c>
      <c r="F15620" s="235"/>
      <c r="G15620" s="235">
        <f t="shared" si="250"/>
        <v>-49080</v>
      </c>
      <c r="H15620" s="708" t="s">
        <v>10313</v>
      </c>
    </row>
    <row r="15621" spans="1:8" ht="15" x14ac:dyDescent="0.2">
      <c r="A15621" s="732">
        <v>45094</v>
      </c>
      <c r="B15621" s="173" t="s">
        <v>10294</v>
      </c>
      <c r="C15621" s="669" t="s">
        <v>255</v>
      </c>
      <c r="D15621" s="906" t="s">
        <v>10231</v>
      </c>
      <c r="E15621" s="671">
        <v>151960</v>
      </c>
      <c r="F15621" s="235"/>
      <c r="G15621" s="235">
        <f t="shared" si="250"/>
        <v>-151960</v>
      </c>
      <c r="H15621" s="708" t="s">
        <v>10313</v>
      </c>
    </row>
    <row r="15622" spans="1:8" ht="15" x14ac:dyDescent="0.2">
      <c r="A15622" s="732">
        <v>45094</v>
      </c>
      <c r="B15622" s="173" t="s">
        <v>10230</v>
      </c>
      <c r="C15622" s="669" t="s">
        <v>255</v>
      </c>
      <c r="D15622" s="906" t="s">
        <v>10231</v>
      </c>
      <c r="E15622" s="671">
        <v>3960</v>
      </c>
      <c r="F15622" s="235"/>
      <c r="G15622" s="235">
        <f t="shared" si="250"/>
        <v>-3960</v>
      </c>
      <c r="H15622" s="708" t="s">
        <v>10313</v>
      </c>
    </row>
    <row r="15623" spans="1:8" ht="15" x14ac:dyDescent="0.2">
      <c r="A15623" s="732">
        <v>45096</v>
      </c>
      <c r="B15623" s="173" t="s">
        <v>1399</v>
      </c>
      <c r="C15623" s="550" t="s">
        <v>1390</v>
      </c>
      <c r="D15623" s="739" t="s">
        <v>10233</v>
      </c>
      <c r="E15623" s="551">
        <v>7264</v>
      </c>
      <c r="F15623" s="235"/>
      <c r="G15623" s="235">
        <f t="shared" si="250"/>
        <v>-7264</v>
      </c>
      <c r="H15623" s="708" t="s">
        <v>10313</v>
      </c>
    </row>
    <row r="15624" spans="1:8" ht="15" x14ac:dyDescent="0.2">
      <c r="A15624" s="732">
        <v>45096</v>
      </c>
      <c r="B15624" s="173" t="s">
        <v>6503</v>
      </c>
      <c r="C15624" s="550" t="s">
        <v>1390</v>
      </c>
      <c r="D15624" s="739" t="s">
        <v>10233</v>
      </c>
      <c r="E15624" s="551">
        <v>1320</v>
      </c>
      <c r="F15624" s="235"/>
      <c r="G15624" s="235">
        <f t="shared" si="250"/>
        <v>-1320</v>
      </c>
      <c r="H15624" s="708" t="s">
        <v>10313</v>
      </c>
    </row>
    <row r="15625" spans="1:8" ht="15" x14ac:dyDescent="0.2">
      <c r="A15625" s="732">
        <v>45096</v>
      </c>
      <c r="B15625" s="173" t="s">
        <v>8866</v>
      </c>
      <c r="C15625" s="550" t="s">
        <v>1390</v>
      </c>
      <c r="D15625" s="739" t="s">
        <v>10233</v>
      </c>
      <c r="E15625" s="551">
        <v>2773</v>
      </c>
      <c r="F15625" s="235"/>
      <c r="G15625" s="235">
        <f t="shared" si="250"/>
        <v>-2773</v>
      </c>
      <c r="H15625" s="708" t="s">
        <v>10313</v>
      </c>
    </row>
    <row r="15626" spans="1:8" ht="15" x14ac:dyDescent="0.2">
      <c r="A15626" s="732">
        <v>45096</v>
      </c>
      <c r="B15626" s="173" t="s">
        <v>9354</v>
      </c>
      <c r="C15626" s="550" t="s">
        <v>1390</v>
      </c>
      <c r="D15626" s="739" t="s">
        <v>10233</v>
      </c>
      <c r="E15626" s="551">
        <v>12911</v>
      </c>
      <c r="F15626" s="235"/>
      <c r="G15626" s="235">
        <f t="shared" si="250"/>
        <v>-12911</v>
      </c>
      <c r="H15626" s="708" t="s">
        <v>10313</v>
      </c>
    </row>
    <row r="15627" spans="1:8" ht="15" x14ac:dyDescent="0.2">
      <c r="A15627" s="732">
        <v>45096</v>
      </c>
      <c r="B15627" s="173" t="s">
        <v>9505</v>
      </c>
      <c r="C15627" s="550" t="s">
        <v>1390</v>
      </c>
      <c r="D15627" s="739" t="s">
        <v>10233</v>
      </c>
      <c r="E15627" s="551">
        <v>3303</v>
      </c>
      <c r="F15627" s="235"/>
      <c r="G15627" s="235">
        <f t="shared" si="250"/>
        <v>-3303</v>
      </c>
      <c r="H15627" s="708" t="s">
        <v>10313</v>
      </c>
    </row>
    <row r="15628" spans="1:8" ht="15" x14ac:dyDescent="0.2">
      <c r="A15628" s="732">
        <v>45096</v>
      </c>
      <c r="B15628" s="173" t="s">
        <v>9717</v>
      </c>
      <c r="C15628" s="550" t="s">
        <v>1390</v>
      </c>
      <c r="D15628" s="739" t="s">
        <v>10233</v>
      </c>
      <c r="E15628" s="551">
        <v>64935</v>
      </c>
      <c r="F15628" s="235"/>
      <c r="G15628" s="235">
        <f t="shared" si="250"/>
        <v>-64935</v>
      </c>
      <c r="H15628" s="708" t="s">
        <v>10313</v>
      </c>
    </row>
    <row r="15629" spans="1:8" ht="15" x14ac:dyDescent="0.2">
      <c r="A15629" s="732">
        <v>45096</v>
      </c>
      <c r="B15629" s="173" t="s">
        <v>9462</v>
      </c>
      <c r="C15629" s="550" t="s">
        <v>1390</v>
      </c>
      <c r="D15629" s="739" t="s">
        <v>10233</v>
      </c>
      <c r="E15629" s="551">
        <v>5073</v>
      </c>
      <c r="F15629" s="235"/>
      <c r="G15629" s="235">
        <f t="shared" si="250"/>
        <v>-5073</v>
      </c>
      <c r="H15629" s="708" t="s">
        <v>10313</v>
      </c>
    </row>
    <row r="15630" spans="1:8" ht="15" x14ac:dyDescent="0.2">
      <c r="A15630" s="732">
        <v>45096</v>
      </c>
      <c r="B15630" s="173" t="s">
        <v>10021</v>
      </c>
      <c r="C15630" s="550" t="s">
        <v>1390</v>
      </c>
      <c r="D15630" s="739" t="s">
        <v>10233</v>
      </c>
      <c r="E15630" s="551">
        <v>2239</v>
      </c>
      <c r="F15630" s="235"/>
      <c r="G15630" s="235">
        <f t="shared" si="250"/>
        <v>-2239</v>
      </c>
      <c r="H15630" s="708" t="s">
        <v>10313</v>
      </c>
    </row>
    <row r="15631" spans="1:8" ht="15" x14ac:dyDescent="0.2">
      <c r="A15631" s="732">
        <v>45096</v>
      </c>
      <c r="B15631" s="173" t="s">
        <v>9354</v>
      </c>
      <c r="C15631" s="173" t="s">
        <v>704</v>
      </c>
      <c r="D15631" s="227" t="s">
        <v>10254</v>
      </c>
      <c r="E15631" s="235">
        <v>55562</v>
      </c>
      <c r="F15631" s="235"/>
      <c r="G15631" s="235">
        <f t="shared" si="250"/>
        <v>-55562</v>
      </c>
      <c r="H15631" s="708" t="s">
        <v>10313</v>
      </c>
    </row>
    <row r="15632" spans="1:8" ht="15" x14ac:dyDescent="0.2">
      <c r="A15632" s="732">
        <v>45096</v>
      </c>
      <c r="B15632" s="173" t="s">
        <v>9462</v>
      </c>
      <c r="C15632" s="173" t="s">
        <v>704</v>
      </c>
      <c r="D15632" s="227" t="s">
        <v>10254</v>
      </c>
      <c r="E15632" s="235">
        <v>23382</v>
      </c>
      <c r="F15632" s="235"/>
      <c r="G15632" s="235">
        <f t="shared" si="250"/>
        <v>-23382</v>
      </c>
      <c r="H15632" s="708" t="s">
        <v>10313</v>
      </c>
    </row>
    <row r="15633" spans="1:8" ht="15" x14ac:dyDescent="0.2">
      <c r="A15633" s="732">
        <v>45096</v>
      </c>
      <c r="B15633" s="173" t="s">
        <v>10021</v>
      </c>
      <c r="C15633" s="173" t="s">
        <v>704</v>
      </c>
      <c r="D15633" s="227" t="s">
        <v>10254</v>
      </c>
      <c r="E15633" s="235">
        <v>102854</v>
      </c>
      <c r="F15633" s="235"/>
      <c r="G15633" s="235">
        <f t="shared" si="250"/>
        <v>-102854</v>
      </c>
      <c r="H15633" s="708" t="s">
        <v>10313</v>
      </c>
    </row>
    <row r="15634" spans="1:8" ht="15" x14ac:dyDescent="0.2">
      <c r="A15634" s="732">
        <v>45104</v>
      </c>
      <c r="B15634" s="173" t="s">
        <v>8557</v>
      </c>
      <c r="C15634" s="173" t="s">
        <v>6704</v>
      </c>
      <c r="D15634" s="227" t="s">
        <v>10306</v>
      </c>
      <c r="E15634" s="235">
        <v>300000</v>
      </c>
      <c r="F15634" s="235"/>
      <c r="G15634" s="235">
        <f t="shared" si="250"/>
        <v>-300000</v>
      </c>
      <c r="H15634" s="708" t="s">
        <v>10313</v>
      </c>
    </row>
    <row r="15635" spans="1:8" ht="24" x14ac:dyDescent="0.2">
      <c r="A15635" s="729">
        <v>45079</v>
      </c>
      <c r="B15635" s="93" t="s">
        <v>8041</v>
      </c>
      <c r="C15635" s="93" t="s">
        <v>558</v>
      </c>
      <c r="D15635" s="801" t="s">
        <v>10042</v>
      </c>
      <c r="E15635" s="175"/>
      <c r="F15635" s="175">
        <v>4942834</v>
      </c>
      <c r="G15635" s="175">
        <f t="shared" si="250"/>
        <v>4942834</v>
      </c>
      <c r="H15635" s="701" t="s">
        <v>10313</v>
      </c>
    </row>
    <row r="15636" spans="1:8" ht="15" x14ac:dyDescent="0.2">
      <c r="A15636" s="729">
        <v>45079</v>
      </c>
      <c r="B15636" s="93" t="s">
        <v>8041</v>
      </c>
      <c r="C15636" s="93" t="s">
        <v>558</v>
      </c>
      <c r="D15636" s="800" t="s">
        <v>8541</v>
      </c>
      <c r="E15636" s="175">
        <v>49428</v>
      </c>
      <c r="F15636" s="175"/>
      <c r="G15636" s="175">
        <f t="shared" si="250"/>
        <v>-49428</v>
      </c>
      <c r="H15636" s="701" t="s">
        <v>10313</v>
      </c>
    </row>
    <row r="15637" spans="1:8" ht="15" x14ac:dyDescent="0.2">
      <c r="A15637" s="729">
        <v>45082</v>
      </c>
      <c r="B15637" s="93" t="s">
        <v>9767</v>
      </c>
      <c r="C15637" s="93" t="s">
        <v>558</v>
      </c>
      <c r="D15637" s="801" t="s">
        <v>10082</v>
      </c>
      <c r="E15637" s="175"/>
      <c r="F15637" s="175">
        <v>6928808</v>
      </c>
      <c r="G15637" s="175">
        <f t="shared" si="250"/>
        <v>6928808</v>
      </c>
      <c r="H15637" s="701" t="s">
        <v>10313</v>
      </c>
    </row>
    <row r="15638" spans="1:8" ht="15" x14ac:dyDescent="0.2">
      <c r="A15638" s="729">
        <v>45087</v>
      </c>
      <c r="B15638" s="93" t="s">
        <v>9505</v>
      </c>
      <c r="C15638" s="93" t="s">
        <v>558</v>
      </c>
      <c r="D15638" s="891" t="s">
        <v>10124</v>
      </c>
      <c r="E15638" s="175"/>
      <c r="F15638" s="175">
        <v>1000000</v>
      </c>
      <c r="G15638" s="175">
        <f t="shared" si="250"/>
        <v>1000000</v>
      </c>
      <c r="H15638" s="701" t="s">
        <v>10313</v>
      </c>
    </row>
    <row r="15639" spans="1:8" ht="15" x14ac:dyDescent="0.2">
      <c r="A15639" s="729">
        <v>45087</v>
      </c>
      <c r="B15639" s="93" t="s">
        <v>9505</v>
      </c>
      <c r="C15639" s="93" t="s">
        <v>558</v>
      </c>
      <c r="D15639" s="800" t="s">
        <v>8541</v>
      </c>
      <c r="E15639" s="91">
        <v>10000</v>
      </c>
      <c r="F15639" s="175"/>
      <c r="G15639" s="175">
        <f t="shared" si="250"/>
        <v>-10000</v>
      </c>
      <c r="H15639" s="701" t="s">
        <v>10313</v>
      </c>
    </row>
    <row r="15640" spans="1:8" ht="15" x14ac:dyDescent="0.2">
      <c r="A15640" s="729">
        <v>45089</v>
      </c>
      <c r="B15640" s="90" t="s">
        <v>3944</v>
      </c>
      <c r="C15640" s="93" t="s">
        <v>558</v>
      </c>
      <c r="D15640" s="891" t="s">
        <v>10138</v>
      </c>
      <c r="E15640" s="91"/>
      <c r="F15640" s="91">
        <v>337081</v>
      </c>
      <c r="G15640" s="175">
        <f t="shared" si="250"/>
        <v>337081</v>
      </c>
      <c r="H15640" s="701" t="s">
        <v>10313</v>
      </c>
    </row>
    <row r="15641" spans="1:8" ht="15" x14ac:dyDescent="0.2">
      <c r="A15641" s="729">
        <v>45089</v>
      </c>
      <c r="B15641" s="90" t="s">
        <v>37</v>
      </c>
      <c r="C15641" s="93" t="s">
        <v>558</v>
      </c>
      <c r="D15641" s="891" t="s">
        <v>10394</v>
      </c>
      <c r="E15641" s="91"/>
      <c r="F15641" s="91">
        <v>188568</v>
      </c>
      <c r="G15641" s="175">
        <f t="shared" si="250"/>
        <v>188568</v>
      </c>
      <c r="H15641" s="701" t="s">
        <v>10313</v>
      </c>
    </row>
    <row r="15642" spans="1:8" ht="15" x14ac:dyDescent="0.2">
      <c r="A15642" s="729">
        <v>45091</v>
      </c>
      <c r="B15642" s="90" t="s">
        <v>3945</v>
      </c>
      <c r="C15642" s="93" t="s">
        <v>558</v>
      </c>
      <c r="D15642" s="800" t="s">
        <v>10156</v>
      </c>
      <c r="E15642" s="91"/>
      <c r="F15642" s="91">
        <v>30000</v>
      </c>
      <c r="G15642" s="175">
        <f t="shared" si="250"/>
        <v>30000</v>
      </c>
      <c r="H15642" s="701" t="s">
        <v>10313</v>
      </c>
    </row>
    <row r="15643" spans="1:8" ht="15" x14ac:dyDescent="0.2">
      <c r="A15643" s="729">
        <v>45091</v>
      </c>
      <c r="B15643" s="90" t="s">
        <v>9830</v>
      </c>
      <c r="C15643" s="93" t="s">
        <v>558</v>
      </c>
      <c r="D15643" s="800" t="s">
        <v>10178</v>
      </c>
      <c r="E15643" s="91"/>
      <c r="F15643" s="91">
        <v>1500000</v>
      </c>
      <c r="G15643" s="91">
        <f t="shared" si="250"/>
        <v>1500000</v>
      </c>
      <c r="H15643" s="701" t="s">
        <v>10313</v>
      </c>
    </row>
    <row r="15644" spans="1:8" ht="15" x14ac:dyDescent="0.2">
      <c r="A15644" s="729">
        <v>45091</v>
      </c>
      <c r="B15644" s="90" t="s">
        <v>9830</v>
      </c>
      <c r="C15644" s="93" t="s">
        <v>558</v>
      </c>
      <c r="D15644" s="800" t="s">
        <v>10179</v>
      </c>
      <c r="E15644" s="91"/>
      <c r="F15644" s="91">
        <v>7000000</v>
      </c>
      <c r="G15644" s="91">
        <f t="shared" si="250"/>
        <v>7000000</v>
      </c>
      <c r="H15644" s="701" t="s">
        <v>10313</v>
      </c>
    </row>
    <row r="15645" spans="1:8" ht="15" x14ac:dyDescent="0.2">
      <c r="A15645" s="729">
        <v>45091</v>
      </c>
      <c r="B15645" s="90" t="s">
        <v>9830</v>
      </c>
      <c r="C15645" s="93" t="s">
        <v>558</v>
      </c>
      <c r="D15645" s="800" t="s">
        <v>10180</v>
      </c>
      <c r="E15645" s="91"/>
      <c r="F15645" s="91">
        <v>8580000</v>
      </c>
      <c r="G15645" s="91">
        <f t="shared" si="250"/>
        <v>8580000</v>
      </c>
      <c r="H15645" s="701" t="s">
        <v>10313</v>
      </c>
    </row>
    <row r="15646" spans="1:8" ht="15" x14ac:dyDescent="0.2">
      <c r="A15646" s="729">
        <v>45091</v>
      </c>
      <c r="B15646" s="90" t="s">
        <v>8874</v>
      </c>
      <c r="C15646" s="93" t="s">
        <v>558</v>
      </c>
      <c r="D15646" s="800" t="s">
        <v>10157</v>
      </c>
      <c r="E15646" s="91"/>
      <c r="F15646" s="91">
        <v>6882037</v>
      </c>
      <c r="G15646" s="91">
        <f t="shared" si="250"/>
        <v>6882037</v>
      </c>
      <c r="H15646" s="701" t="s">
        <v>10313</v>
      </c>
    </row>
    <row r="15647" spans="1:8" ht="15" x14ac:dyDescent="0.2">
      <c r="A15647" s="729">
        <v>45091</v>
      </c>
      <c r="B15647" s="90" t="s">
        <v>8874</v>
      </c>
      <c r="C15647" s="93" t="s">
        <v>558</v>
      </c>
      <c r="D15647" s="800" t="s">
        <v>8541</v>
      </c>
      <c r="E15647" s="91">
        <v>68820</v>
      </c>
      <c r="F15647" s="91"/>
      <c r="G15647" s="91">
        <f t="shared" si="250"/>
        <v>-68820</v>
      </c>
      <c r="H15647" s="701" t="s">
        <v>10313</v>
      </c>
    </row>
    <row r="15648" spans="1:8" ht="15" x14ac:dyDescent="0.2">
      <c r="A15648" s="729">
        <v>45094</v>
      </c>
      <c r="B15648" s="90" t="s">
        <v>9830</v>
      </c>
      <c r="C15648" s="93" t="s">
        <v>558</v>
      </c>
      <c r="D15648" s="800" t="s">
        <v>10178</v>
      </c>
      <c r="E15648" s="91"/>
      <c r="F15648" s="91">
        <v>2000000</v>
      </c>
      <c r="G15648" s="91">
        <f t="shared" si="250"/>
        <v>2000000</v>
      </c>
      <c r="H15648" s="701" t="s">
        <v>10313</v>
      </c>
    </row>
    <row r="15649" spans="1:8" ht="15" x14ac:dyDescent="0.2">
      <c r="A15649" s="729">
        <v>45096</v>
      </c>
      <c r="B15649" s="90" t="s">
        <v>9830</v>
      </c>
      <c r="C15649" s="93" t="s">
        <v>558</v>
      </c>
      <c r="D15649" s="800" t="s">
        <v>10178</v>
      </c>
      <c r="E15649" s="91"/>
      <c r="F15649" s="91">
        <v>750000</v>
      </c>
      <c r="G15649" s="91">
        <f t="shared" si="250"/>
        <v>750000</v>
      </c>
      <c r="H15649" s="701" t="s">
        <v>10313</v>
      </c>
    </row>
    <row r="15650" spans="1:8" ht="15" x14ac:dyDescent="0.2">
      <c r="A15650" s="729">
        <v>45097</v>
      </c>
      <c r="B15650" s="90" t="s">
        <v>8655</v>
      </c>
      <c r="C15650" s="93" t="s">
        <v>558</v>
      </c>
      <c r="D15650" s="800" t="s">
        <v>10193</v>
      </c>
      <c r="E15650" s="91"/>
      <c r="F15650" s="91">
        <v>4630960.1100000003</v>
      </c>
      <c r="G15650" s="91">
        <f t="shared" si="250"/>
        <v>4630960.1100000003</v>
      </c>
      <c r="H15650" s="701" t="s">
        <v>10313</v>
      </c>
    </row>
    <row r="15651" spans="1:8" ht="15" x14ac:dyDescent="0.2">
      <c r="A15651" s="729">
        <v>45097</v>
      </c>
      <c r="B15651" s="90" t="s">
        <v>8655</v>
      </c>
      <c r="C15651" s="93" t="s">
        <v>558</v>
      </c>
      <c r="D15651" s="800" t="s">
        <v>10192</v>
      </c>
      <c r="E15651" s="91"/>
      <c r="F15651" s="91">
        <v>468596.31</v>
      </c>
      <c r="G15651" s="91">
        <f t="shared" si="250"/>
        <v>468596.31</v>
      </c>
      <c r="H15651" s="701" t="s">
        <v>10313</v>
      </c>
    </row>
    <row r="15652" spans="1:8" ht="15" x14ac:dyDescent="0.2">
      <c r="A15652" s="729">
        <v>45101</v>
      </c>
      <c r="B15652" s="90" t="s">
        <v>3945</v>
      </c>
      <c r="C15652" s="93" t="s">
        <v>558</v>
      </c>
      <c r="D15652" s="891" t="s">
        <v>10288</v>
      </c>
      <c r="E15652" s="91"/>
      <c r="F15652" s="91">
        <v>363834</v>
      </c>
      <c r="G15652" s="91">
        <f t="shared" si="250"/>
        <v>363834</v>
      </c>
      <c r="H15652" s="701" t="s">
        <v>10313</v>
      </c>
    </row>
    <row r="15653" spans="1:8" ht="15" x14ac:dyDescent="0.2">
      <c r="A15653" s="729">
        <v>45104</v>
      </c>
      <c r="B15653" s="90" t="s">
        <v>9407</v>
      </c>
      <c r="C15653" s="93" t="s">
        <v>558</v>
      </c>
      <c r="D15653" s="800" t="s">
        <v>10289</v>
      </c>
      <c r="E15653" s="91"/>
      <c r="F15653" s="91">
        <v>3172324</v>
      </c>
      <c r="G15653" s="91">
        <f t="shared" si="250"/>
        <v>3172324</v>
      </c>
      <c r="H15653" s="701" t="s">
        <v>10313</v>
      </c>
    </row>
    <row r="15654" spans="1:8" ht="15" x14ac:dyDescent="0.2">
      <c r="A15654" s="729">
        <v>45104</v>
      </c>
      <c r="B15654" s="90" t="s">
        <v>9717</v>
      </c>
      <c r="C15654" s="93" t="s">
        <v>558</v>
      </c>
      <c r="D15654" s="800" t="s">
        <v>10290</v>
      </c>
      <c r="E15654" s="91"/>
      <c r="F15654" s="91">
        <v>500000</v>
      </c>
      <c r="G15654" s="91">
        <f t="shared" si="250"/>
        <v>500000</v>
      </c>
      <c r="H15654" s="701" t="s">
        <v>10313</v>
      </c>
    </row>
    <row r="15655" spans="1:8" ht="15" x14ac:dyDescent="0.2">
      <c r="A15655" s="733">
        <v>45110</v>
      </c>
      <c r="B15655" s="40" t="s">
        <v>10294</v>
      </c>
      <c r="C15655" s="62" t="s">
        <v>3144</v>
      </c>
      <c r="D15655" s="107" t="s">
        <v>10328</v>
      </c>
      <c r="E15655" s="57">
        <v>4500</v>
      </c>
      <c r="F15655" s="57"/>
      <c r="G15655" s="57">
        <f t="shared" si="250"/>
        <v>-4500</v>
      </c>
      <c r="H15655" s="704" t="s">
        <v>10322</v>
      </c>
    </row>
    <row r="15656" spans="1:8" ht="15" x14ac:dyDescent="0.2">
      <c r="A15656" s="733">
        <v>45110</v>
      </c>
      <c r="B15656" s="40" t="s">
        <v>10294</v>
      </c>
      <c r="C15656" s="62" t="s">
        <v>3144</v>
      </c>
      <c r="D15656" s="107" t="s">
        <v>10329</v>
      </c>
      <c r="E15656" s="57">
        <v>11660</v>
      </c>
      <c r="F15656" s="57"/>
      <c r="G15656" s="57">
        <f t="shared" si="250"/>
        <v>-11660</v>
      </c>
      <c r="H15656" s="704" t="s">
        <v>10322</v>
      </c>
    </row>
    <row r="15657" spans="1:8" ht="15" customHeight="1" x14ac:dyDescent="0.2">
      <c r="A15657" s="733">
        <v>45110</v>
      </c>
      <c r="B15657" s="40" t="s">
        <v>16</v>
      </c>
      <c r="C15657" s="62" t="s">
        <v>103</v>
      </c>
      <c r="D15657" s="107" t="s">
        <v>10209</v>
      </c>
      <c r="E15657" s="57">
        <v>2500</v>
      </c>
      <c r="F15657" s="57"/>
      <c r="G15657" s="57">
        <f t="shared" si="250"/>
        <v>-2500</v>
      </c>
      <c r="H15657" s="704" t="s">
        <v>10322</v>
      </c>
    </row>
    <row r="15658" spans="1:8" ht="15" customHeight="1" x14ac:dyDescent="0.2">
      <c r="A15658" s="733">
        <v>45111</v>
      </c>
      <c r="B15658" s="40" t="s">
        <v>10294</v>
      </c>
      <c r="C15658" s="62" t="s">
        <v>5740</v>
      </c>
      <c r="D15658" s="107" t="s">
        <v>369</v>
      </c>
      <c r="E15658" s="57">
        <v>450</v>
      </c>
      <c r="F15658" s="57"/>
      <c r="G15658" s="57">
        <f t="shared" si="250"/>
        <v>-450</v>
      </c>
      <c r="H15658" s="704" t="s">
        <v>10322</v>
      </c>
    </row>
    <row r="15659" spans="1:8" ht="15" customHeight="1" x14ac:dyDescent="0.2">
      <c r="A15659" s="733">
        <v>45111</v>
      </c>
      <c r="B15659" s="40" t="s">
        <v>9767</v>
      </c>
      <c r="C15659" s="62" t="s">
        <v>3144</v>
      </c>
      <c r="D15659" s="107" t="s">
        <v>10330</v>
      </c>
      <c r="E15659" s="57">
        <v>8292</v>
      </c>
      <c r="F15659" s="57"/>
      <c r="G15659" s="57">
        <f t="shared" si="250"/>
        <v>-8292</v>
      </c>
      <c r="H15659" s="704" t="s">
        <v>10322</v>
      </c>
    </row>
    <row r="15660" spans="1:8" ht="15" customHeight="1" x14ac:dyDescent="0.2">
      <c r="A15660" s="733">
        <v>45111</v>
      </c>
      <c r="B15660" s="62" t="s">
        <v>10907</v>
      </c>
      <c r="C15660" s="62" t="s">
        <v>3144</v>
      </c>
      <c r="D15660" s="107" t="s">
        <v>10331</v>
      </c>
      <c r="E15660" s="57">
        <v>12440</v>
      </c>
      <c r="F15660" s="57"/>
      <c r="G15660" s="57">
        <f t="shared" si="250"/>
        <v>-12440</v>
      </c>
      <c r="H15660" s="704" t="s">
        <v>10322</v>
      </c>
    </row>
    <row r="15661" spans="1:8" ht="15" customHeight="1" x14ac:dyDescent="0.2">
      <c r="A15661" s="733">
        <v>45111</v>
      </c>
      <c r="B15661" s="40" t="s">
        <v>10294</v>
      </c>
      <c r="C15661" s="62" t="s">
        <v>3144</v>
      </c>
      <c r="D15661" s="107" t="s">
        <v>10332</v>
      </c>
      <c r="E15661" s="57">
        <v>38450</v>
      </c>
      <c r="F15661" s="57"/>
      <c r="G15661" s="57">
        <f t="shared" si="250"/>
        <v>-38450</v>
      </c>
      <c r="H15661" s="704" t="s">
        <v>10322</v>
      </c>
    </row>
    <row r="15662" spans="1:8" ht="15" customHeight="1" x14ac:dyDescent="0.2">
      <c r="A15662" s="733">
        <v>45111</v>
      </c>
      <c r="B15662" s="40" t="s">
        <v>10294</v>
      </c>
      <c r="C15662" s="62" t="s">
        <v>285</v>
      </c>
      <c r="D15662" s="107" t="s">
        <v>9559</v>
      </c>
      <c r="E15662" s="57">
        <v>218</v>
      </c>
      <c r="F15662" s="57"/>
      <c r="G15662" s="57">
        <f t="shared" si="250"/>
        <v>-218</v>
      </c>
      <c r="H15662" s="704" t="s">
        <v>10322</v>
      </c>
    </row>
    <row r="15663" spans="1:8" ht="15" customHeight="1" x14ac:dyDescent="0.2">
      <c r="A15663" s="733">
        <v>45111</v>
      </c>
      <c r="B15663" s="40" t="s">
        <v>8874</v>
      </c>
      <c r="C15663" s="62" t="s">
        <v>5740</v>
      </c>
      <c r="D15663" s="107" t="s">
        <v>10333</v>
      </c>
      <c r="E15663" s="57">
        <v>1000</v>
      </c>
      <c r="F15663" s="57"/>
      <c r="G15663" s="57">
        <f t="shared" si="250"/>
        <v>-1000</v>
      </c>
      <c r="H15663" s="704" t="s">
        <v>10322</v>
      </c>
    </row>
    <row r="15664" spans="1:8" ht="15" customHeight="1" x14ac:dyDescent="0.2">
      <c r="A15664" s="733">
        <v>45111</v>
      </c>
      <c r="B15664" s="40" t="s">
        <v>9767</v>
      </c>
      <c r="C15664" s="62" t="s">
        <v>6248</v>
      </c>
      <c r="D15664" s="107" t="s">
        <v>10213</v>
      </c>
      <c r="E15664" s="57">
        <v>17000</v>
      </c>
      <c r="F15664" s="57"/>
      <c r="G15664" s="57">
        <f t="shared" si="250"/>
        <v>-17000</v>
      </c>
      <c r="H15664" s="704" t="s">
        <v>10322</v>
      </c>
    </row>
    <row r="15665" spans="1:8" ht="15" customHeight="1" x14ac:dyDescent="0.2">
      <c r="A15665" s="733">
        <v>45111</v>
      </c>
      <c r="B15665" s="40" t="s">
        <v>9354</v>
      </c>
      <c r="C15665" s="62" t="s">
        <v>5740</v>
      </c>
      <c r="D15665" s="107" t="s">
        <v>10334</v>
      </c>
      <c r="E15665" s="57">
        <v>1000</v>
      </c>
      <c r="F15665" s="57"/>
      <c r="G15665" s="57">
        <f t="shared" si="250"/>
        <v>-1000</v>
      </c>
      <c r="H15665" s="704" t="s">
        <v>10322</v>
      </c>
    </row>
    <row r="15666" spans="1:8" ht="15" customHeight="1" x14ac:dyDescent="0.2">
      <c r="A15666" s="733">
        <v>45111</v>
      </c>
      <c r="B15666" s="40" t="s">
        <v>10336</v>
      </c>
      <c r="C15666" s="62" t="s">
        <v>5740</v>
      </c>
      <c r="D15666" s="107" t="s">
        <v>10335</v>
      </c>
      <c r="E15666" s="57">
        <v>200</v>
      </c>
      <c r="F15666" s="57"/>
      <c r="G15666" s="57">
        <f t="shared" si="250"/>
        <v>-200</v>
      </c>
      <c r="H15666" s="704" t="s">
        <v>10322</v>
      </c>
    </row>
    <row r="15667" spans="1:8" ht="15" customHeight="1" x14ac:dyDescent="0.2">
      <c r="A15667" s="733">
        <v>45111</v>
      </c>
      <c r="B15667" s="40" t="s">
        <v>9767</v>
      </c>
      <c r="C15667" s="62" t="s">
        <v>5740</v>
      </c>
      <c r="D15667" s="107" t="s">
        <v>369</v>
      </c>
      <c r="E15667" s="57">
        <v>800</v>
      </c>
      <c r="F15667" s="57"/>
      <c r="G15667" s="57">
        <f t="shared" si="250"/>
        <v>-800</v>
      </c>
      <c r="H15667" s="704" t="s">
        <v>10322</v>
      </c>
    </row>
    <row r="15668" spans="1:8" ht="15" customHeight="1" x14ac:dyDescent="0.2">
      <c r="A15668" s="733">
        <v>45111</v>
      </c>
      <c r="B15668" s="40" t="s">
        <v>10294</v>
      </c>
      <c r="C15668" s="62" t="s">
        <v>5740</v>
      </c>
      <c r="D15668" s="107" t="s">
        <v>369</v>
      </c>
      <c r="E15668" s="57">
        <v>2000</v>
      </c>
      <c r="F15668" s="57"/>
      <c r="G15668" s="57">
        <f t="shared" si="250"/>
        <v>-2000</v>
      </c>
      <c r="H15668" s="704" t="s">
        <v>10322</v>
      </c>
    </row>
    <row r="15669" spans="1:8" ht="15" customHeight="1" x14ac:dyDescent="0.2">
      <c r="A15669" s="733">
        <v>45111</v>
      </c>
      <c r="B15669" s="40" t="s">
        <v>9354</v>
      </c>
      <c r="C15669" s="62" t="s">
        <v>5740</v>
      </c>
      <c r="D15669" s="107" t="s">
        <v>369</v>
      </c>
      <c r="E15669" s="57">
        <v>1500</v>
      </c>
      <c r="F15669" s="57"/>
      <c r="G15669" s="57">
        <f t="shared" si="250"/>
        <v>-1500</v>
      </c>
      <c r="H15669" s="704" t="s">
        <v>10322</v>
      </c>
    </row>
    <row r="15670" spans="1:8" ht="15" customHeight="1" x14ac:dyDescent="0.2">
      <c r="A15670" s="733">
        <v>45111</v>
      </c>
      <c r="B15670" s="40" t="s">
        <v>25</v>
      </c>
      <c r="C15670" s="62" t="s">
        <v>8148</v>
      </c>
      <c r="D15670" s="107" t="s">
        <v>6309</v>
      </c>
      <c r="E15670" s="57">
        <v>280</v>
      </c>
      <c r="F15670" s="57"/>
      <c r="G15670" s="57">
        <f t="shared" si="250"/>
        <v>-280</v>
      </c>
      <c r="H15670" s="704" t="s">
        <v>10322</v>
      </c>
    </row>
    <row r="15671" spans="1:8" ht="15" customHeight="1" x14ac:dyDescent="0.2">
      <c r="A15671" s="733">
        <v>45111</v>
      </c>
      <c r="B15671" s="40" t="s">
        <v>16</v>
      </c>
      <c r="C15671" s="62" t="s">
        <v>8148</v>
      </c>
      <c r="D15671" s="107" t="s">
        <v>6309</v>
      </c>
      <c r="E15671" s="57">
        <v>190</v>
      </c>
      <c r="F15671" s="57"/>
      <c r="G15671" s="57">
        <f t="shared" si="250"/>
        <v>-190</v>
      </c>
      <c r="H15671" s="704" t="s">
        <v>10322</v>
      </c>
    </row>
    <row r="15672" spans="1:8" ht="15" customHeight="1" x14ac:dyDescent="0.2">
      <c r="A15672" s="733">
        <v>45111</v>
      </c>
      <c r="B15672" s="40" t="s">
        <v>16</v>
      </c>
      <c r="C15672" s="62" t="s">
        <v>16</v>
      </c>
      <c r="D15672" s="107" t="s">
        <v>10039</v>
      </c>
      <c r="E15672" s="57">
        <v>500</v>
      </c>
      <c r="F15672" s="57"/>
      <c r="G15672" s="57">
        <f t="shared" si="250"/>
        <v>-500</v>
      </c>
      <c r="H15672" s="704" t="s">
        <v>10322</v>
      </c>
    </row>
    <row r="15673" spans="1:8" ht="15" customHeight="1" x14ac:dyDescent="0.2">
      <c r="A15673" s="733">
        <v>45111</v>
      </c>
      <c r="B15673" s="40" t="s">
        <v>10336</v>
      </c>
      <c r="C15673" s="62" t="s">
        <v>5740</v>
      </c>
      <c r="D15673" s="107" t="s">
        <v>369</v>
      </c>
      <c r="E15673" s="57">
        <v>500</v>
      </c>
      <c r="F15673" s="57"/>
      <c r="G15673" s="57">
        <f t="shared" si="250"/>
        <v>-500</v>
      </c>
      <c r="H15673" s="704" t="s">
        <v>10322</v>
      </c>
    </row>
    <row r="15674" spans="1:8" ht="15" customHeight="1" x14ac:dyDescent="0.2">
      <c r="A15674" s="733">
        <v>45111</v>
      </c>
      <c r="B15674" s="40" t="s">
        <v>10294</v>
      </c>
      <c r="C15674" s="62" t="s">
        <v>6248</v>
      </c>
      <c r="D15674" s="107" t="s">
        <v>10337</v>
      </c>
      <c r="E15674" s="57">
        <v>3800</v>
      </c>
      <c r="F15674" s="57"/>
      <c r="G15674" s="57">
        <f t="shared" si="250"/>
        <v>-3800</v>
      </c>
      <c r="H15674" s="704" t="s">
        <v>10322</v>
      </c>
    </row>
    <row r="15675" spans="1:8" ht="15" customHeight="1" x14ac:dyDescent="0.2">
      <c r="A15675" s="733">
        <v>45111</v>
      </c>
      <c r="B15675" s="40" t="s">
        <v>9354</v>
      </c>
      <c r="C15675" s="62" t="s">
        <v>3144</v>
      </c>
      <c r="D15675" s="107" t="s">
        <v>9915</v>
      </c>
      <c r="E15675" s="57">
        <v>690</v>
      </c>
      <c r="F15675" s="57"/>
      <c r="G15675" s="57">
        <f t="shared" ref="G15675:G15727" si="251">F15675-E15675</f>
        <v>-690</v>
      </c>
      <c r="H15675" s="704" t="s">
        <v>10322</v>
      </c>
    </row>
    <row r="15676" spans="1:8" ht="15" customHeight="1" x14ac:dyDescent="0.2">
      <c r="A15676" s="733">
        <v>45112</v>
      </c>
      <c r="B15676" s="62" t="s">
        <v>10907</v>
      </c>
      <c r="C15676" s="62" t="s">
        <v>3144</v>
      </c>
      <c r="D15676" s="107" t="s">
        <v>10340</v>
      </c>
      <c r="E15676" s="57">
        <v>11000</v>
      </c>
      <c r="F15676" s="57"/>
      <c r="G15676" s="57">
        <f t="shared" si="251"/>
        <v>-11000</v>
      </c>
      <c r="H15676" s="704" t="s">
        <v>10322</v>
      </c>
    </row>
    <row r="15677" spans="1:8" ht="15" customHeight="1" x14ac:dyDescent="0.2">
      <c r="A15677" s="733">
        <v>45112</v>
      </c>
      <c r="B15677" s="40" t="s">
        <v>10294</v>
      </c>
      <c r="C15677" s="62" t="s">
        <v>285</v>
      </c>
      <c r="D15677" s="107" t="s">
        <v>8483</v>
      </c>
      <c r="E15677" s="57">
        <v>1300</v>
      </c>
      <c r="F15677" s="57"/>
      <c r="G15677" s="57">
        <f t="shared" si="251"/>
        <v>-1300</v>
      </c>
      <c r="H15677" s="704" t="s">
        <v>10322</v>
      </c>
    </row>
    <row r="15678" spans="1:8" ht="15" customHeight="1" x14ac:dyDescent="0.2">
      <c r="A15678" s="733">
        <v>45112</v>
      </c>
      <c r="B15678" s="40" t="s">
        <v>9407</v>
      </c>
      <c r="C15678" s="40" t="s">
        <v>10338</v>
      </c>
      <c r="D15678" s="107" t="s">
        <v>10339</v>
      </c>
      <c r="E15678" s="57">
        <v>200000</v>
      </c>
      <c r="F15678" s="57"/>
      <c r="G15678" s="57">
        <f t="shared" si="251"/>
        <v>-200000</v>
      </c>
      <c r="H15678" s="704" t="s">
        <v>10322</v>
      </c>
    </row>
    <row r="15679" spans="1:8" ht="15" customHeight="1" x14ac:dyDescent="0.2">
      <c r="A15679" s="733">
        <v>45112</v>
      </c>
      <c r="B15679" s="40" t="s">
        <v>16</v>
      </c>
      <c r="C15679" s="62" t="s">
        <v>103</v>
      </c>
      <c r="D15679" s="107" t="s">
        <v>10209</v>
      </c>
      <c r="E15679" s="57">
        <v>3000</v>
      </c>
      <c r="F15679" s="57"/>
      <c r="G15679" s="57">
        <f t="shared" si="251"/>
        <v>-3000</v>
      </c>
      <c r="H15679" s="704" t="s">
        <v>10322</v>
      </c>
    </row>
    <row r="15680" spans="1:8" ht="15" customHeight="1" x14ac:dyDescent="0.2">
      <c r="A15680" s="733">
        <v>45112</v>
      </c>
      <c r="B15680" s="40" t="s">
        <v>9767</v>
      </c>
      <c r="C15680" s="62" t="s">
        <v>10342</v>
      </c>
      <c r="D15680" s="107" t="s">
        <v>10341</v>
      </c>
      <c r="E15680" s="57">
        <v>2000</v>
      </c>
      <c r="F15680" s="57"/>
      <c r="G15680" s="57">
        <f t="shared" si="251"/>
        <v>-2000</v>
      </c>
      <c r="H15680" s="704" t="s">
        <v>10322</v>
      </c>
    </row>
    <row r="15681" spans="1:8" ht="15" customHeight="1" x14ac:dyDescent="0.2">
      <c r="A15681" s="733">
        <v>45113</v>
      </c>
      <c r="B15681" s="62" t="s">
        <v>10907</v>
      </c>
      <c r="C15681" s="62" t="s">
        <v>5740</v>
      </c>
      <c r="D15681" s="107" t="s">
        <v>10343</v>
      </c>
      <c r="E15681" s="57">
        <v>1200</v>
      </c>
      <c r="F15681" s="57"/>
      <c r="G15681" s="57">
        <f t="shared" si="251"/>
        <v>-1200</v>
      </c>
      <c r="H15681" s="704" t="s">
        <v>10322</v>
      </c>
    </row>
    <row r="15682" spans="1:8" ht="15" customHeight="1" x14ac:dyDescent="0.2">
      <c r="A15682" s="733">
        <v>45113</v>
      </c>
      <c r="B15682" s="40" t="s">
        <v>8557</v>
      </c>
      <c r="C15682" s="62" t="s">
        <v>3144</v>
      </c>
      <c r="D15682" s="107" t="s">
        <v>10344</v>
      </c>
      <c r="E15682" s="57">
        <v>65000</v>
      </c>
      <c r="F15682" s="57"/>
      <c r="G15682" s="57">
        <f t="shared" si="251"/>
        <v>-65000</v>
      </c>
      <c r="H15682" s="704" t="s">
        <v>10322</v>
      </c>
    </row>
    <row r="15683" spans="1:8" ht="15" customHeight="1" x14ac:dyDescent="0.2">
      <c r="A15683" s="733">
        <v>45113</v>
      </c>
      <c r="B15683" s="40" t="s">
        <v>10294</v>
      </c>
      <c r="C15683" s="62" t="s">
        <v>3144</v>
      </c>
      <c r="D15683" s="107" t="s">
        <v>9544</v>
      </c>
      <c r="E15683" s="57">
        <v>27000</v>
      </c>
      <c r="F15683" s="57"/>
      <c r="G15683" s="57">
        <f t="shared" si="251"/>
        <v>-27000</v>
      </c>
      <c r="H15683" s="704" t="s">
        <v>10322</v>
      </c>
    </row>
    <row r="15684" spans="1:8" ht="15" x14ac:dyDescent="0.2">
      <c r="A15684" s="733">
        <v>45113</v>
      </c>
      <c r="B15684" s="40" t="s">
        <v>8557</v>
      </c>
      <c r="C15684" s="62" t="s">
        <v>5740</v>
      </c>
      <c r="D15684" s="107" t="s">
        <v>10345</v>
      </c>
      <c r="E15684" s="57">
        <v>3000</v>
      </c>
      <c r="F15684" s="57"/>
      <c r="G15684" s="57">
        <f t="shared" si="251"/>
        <v>-3000</v>
      </c>
      <c r="H15684" s="704" t="s">
        <v>10322</v>
      </c>
    </row>
    <row r="15685" spans="1:8" ht="15" x14ac:dyDescent="0.2">
      <c r="A15685" s="733">
        <v>45113</v>
      </c>
      <c r="B15685" s="40" t="s">
        <v>9407</v>
      </c>
      <c r="C15685" s="62" t="s">
        <v>793</v>
      </c>
      <c r="D15685" s="107" t="s">
        <v>10346</v>
      </c>
      <c r="E15685" s="57">
        <v>6600</v>
      </c>
      <c r="F15685" s="57"/>
      <c r="G15685" s="57">
        <f t="shared" si="251"/>
        <v>-6600</v>
      </c>
      <c r="H15685" s="704" t="s">
        <v>10322</v>
      </c>
    </row>
    <row r="15686" spans="1:8" ht="15" x14ac:dyDescent="0.2">
      <c r="A15686" s="733">
        <v>45113</v>
      </c>
      <c r="B15686" s="40" t="s">
        <v>8557</v>
      </c>
      <c r="C15686" s="62" t="s">
        <v>3144</v>
      </c>
      <c r="D15686" s="107" t="s">
        <v>10344</v>
      </c>
      <c r="E15686" s="57">
        <v>89300</v>
      </c>
      <c r="F15686" s="57"/>
      <c r="G15686" s="57">
        <f t="shared" si="251"/>
        <v>-89300</v>
      </c>
      <c r="H15686" s="704" t="s">
        <v>10322</v>
      </c>
    </row>
    <row r="15687" spans="1:8" ht="15" x14ac:dyDescent="0.2">
      <c r="A15687" s="733">
        <v>45113</v>
      </c>
      <c r="B15687" s="62" t="s">
        <v>10907</v>
      </c>
      <c r="C15687" s="62" t="s">
        <v>6704</v>
      </c>
      <c r="D15687" s="107" t="s">
        <v>10235</v>
      </c>
      <c r="E15687" s="57">
        <v>521800</v>
      </c>
      <c r="F15687" s="57"/>
      <c r="G15687" s="57">
        <f t="shared" si="251"/>
        <v>-521800</v>
      </c>
      <c r="H15687" s="704" t="s">
        <v>10322</v>
      </c>
    </row>
    <row r="15688" spans="1:8" ht="15" x14ac:dyDescent="0.2">
      <c r="A15688" s="733">
        <v>45113</v>
      </c>
      <c r="B15688" s="62" t="s">
        <v>10907</v>
      </c>
      <c r="C15688" s="62" t="s">
        <v>6704</v>
      </c>
      <c r="D15688" s="107" t="s">
        <v>10235</v>
      </c>
      <c r="E15688" s="57">
        <v>484000</v>
      </c>
      <c r="F15688" s="57"/>
      <c r="G15688" s="57">
        <f t="shared" si="251"/>
        <v>-484000</v>
      </c>
      <c r="H15688" s="704" t="s">
        <v>10322</v>
      </c>
    </row>
    <row r="15689" spans="1:8" ht="15" x14ac:dyDescent="0.2">
      <c r="A15689" s="733">
        <v>45113</v>
      </c>
      <c r="B15689" s="40" t="s">
        <v>10294</v>
      </c>
      <c r="C15689" s="62" t="s">
        <v>3144</v>
      </c>
      <c r="D15689" s="107" t="s">
        <v>4308</v>
      </c>
      <c r="E15689" s="57">
        <v>9890</v>
      </c>
      <c r="F15689" s="57"/>
      <c r="G15689" s="57">
        <f t="shared" si="251"/>
        <v>-9890</v>
      </c>
      <c r="H15689" s="704" t="s">
        <v>10322</v>
      </c>
    </row>
    <row r="15690" spans="1:8" ht="15" x14ac:dyDescent="0.2">
      <c r="A15690" s="733">
        <v>45113</v>
      </c>
      <c r="B15690" s="40" t="s">
        <v>9354</v>
      </c>
      <c r="C15690" s="62" t="s">
        <v>3144</v>
      </c>
      <c r="D15690" s="107" t="s">
        <v>10360</v>
      </c>
      <c r="E15690" s="57">
        <v>5540</v>
      </c>
      <c r="F15690" s="57"/>
      <c r="G15690" s="57">
        <f t="shared" si="251"/>
        <v>-5540</v>
      </c>
      <c r="H15690" s="704" t="s">
        <v>10322</v>
      </c>
    </row>
    <row r="15691" spans="1:8" ht="15" x14ac:dyDescent="0.2">
      <c r="A15691" s="733">
        <v>45113</v>
      </c>
      <c r="B15691" s="40" t="s">
        <v>16</v>
      </c>
      <c r="C15691" s="62" t="s">
        <v>103</v>
      </c>
      <c r="D15691" s="107" t="s">
        <v>10209</v>
      </c>
      <c r="E15691" s="57">
        <v>4000</v>
      </c>
      <c r="F15691" s="57"/>
      <c r="G15691" s="57">
        <f t="shared" si="251"/>
        <v>-4000</v>
      </c>
      <c r="H15691" s="704" t="s">
        <v>10322</v>
      </c>
    </row>
    <row r="15692" spans="1:8" ht="15" x14ac:dyDescent="0.2">
      <c r="A15692" s="733">
        <v>45114</v>
      </c>
      <c r="B15692" s="40" t="s">
        <v>9767</v>
      </c>
      <c r="C15692" s="62" t="s">
        <v>5740</v>
      </c>
      <c r="D15692" s="107" t="s">
        <v>369</v>
      </c>
      <c r="E15692" s="57">
        <v>800</v>
      </c>
      <c r="F15692" s="57"/>
      <c r="G15692" s="57">
        <f t="shared" si="251"/>
        <v>-800</v>
      </c>
      <c r="H15692" s="704" t="s">
        <v>10322</v>
      </c>
    </row>
    <row r="15693" spans="1:8" ht="15" x14ac:dyDescent="0.2">
      <c r="A15693" s="733">
        <v>45114</v>
      </c>
      <c r="B15693" s="40" t="s">
        <v>10294</v>
      </c>
      <c r="C15693" s="62" t="s">
        <v>5740</v>
      </c>
      <c r="D15693" s="107" t="s">
        <v>369</v>
      </c>
      <c r="E15693" s="57">
        <v>1800</v>
      </c>
      <c r="F15693" s="57"/>
      <c r="G15693" s="57">
        <f t="shared" si="251"/>
        <v>-1800</v>
      </c>
      <c r="H15693" s="704" t="s">
        <v>10322</v>
      </c>
    </row>
    <row r="15694" spans="1:8" ht="15" x14ac:dyDescent="0.2">
      <c r="A15694" s="733">
        <v>45114</v>
      </c>
      <c r="B15694" s="40" t="s">
        <v>9767</v>
      </c>
      <c r="C15694" s="62" t="s">
        <v>3144</v>
      </c>
      <c r="D15694" s="107" t="s">
        <v>10362</v>
      </c>
      <c r="E15694" s="57">
        <v>5467</v>
      </c>
      <c r="F15694" s="57"/>
      <c r="G15694" s="57">
        <f t="shared" si="251"/>
        <v>-5467</v>
      </c>
      <c r="H15694" s="704" t="s">
        <v>10322</v>
      </c>
    </row>
    <row r="15695" spans="1:8" ht="15" x14ac:dyDescent="0.2">
      <c r="A15695" s="733">
        <v>45114</v>
      </c>
      <c r="B15695" s="40" t="s">
        <v>9354</v>
      </c>
      <c r="C15695" s="62" t="s">
        <v>3144</v>
      </c>
      <c r="D15695" s="107" t="s">
        <v>10362</v>
      </c>
      <c r="E15695" s="57">
        <v>5467</v>
      </c>
      <c r="F15695" s="57"/>
      <c r="G15695" s="57">
        <f t="shared" si="251"/>
        <v>-5467</v>
      </c>
      <c r="H15695" s="704" t="s">
        <v>10322</v>
      </c>
    </row>
    <row r="15696" spans="1:8" ht="15" x14ac:dyDescent="0.2">
      <c r="A15696" s="733">
        <v>45114</v>
      </c>
      <c r="B15696" s="40" t="s">
        <v>10294</v>
      </c>
      <c r="C15696" s="62" t="s">
        <v>3144</v>
      </c>
      <c r="D15696" s="107" t="s">
        <v>10362</v>
      </c>
      <c r="E15696" s="57">
        <v>5467</v>
      </c>
      <c r="F15696" s="57"/>
      <c r="G15696" s="57">
        <f t="shared" si="251"/>
        <v>-5467</v>
      </c>
      <c r="H15696" s="704" t="s">
        <v>10322</v>
      </c>
    </row>
    <row r="15697" spans="1:8" ht="15" x14ac:dyDescent="0.2">
      <c r="A15697" s="733">
        <v>45114</v>
      </c>
      <c r="B15697" s="40" t="s">
        <v>9462</v>
      </c>
      <c r="C15697" s="62" t="s">
        <v>3144</v>
      </c>
      <c r="D15697" s="107" t="s">
        <v>10363</v>
      </c>
      <c r="E15697" s="57">
        <v>1100</v>
      </c>
      <c r="F15697" s="57"/>
      <c r="G15697" s="57">
        <f t="shared" si="251"/>
        <v>-1100</v>
      </c>
      <c r="H15697" s="704" t="s">
        <v>10322</v>
      </c>
    </row>
    <row r="15698" spans="1:8" ht="15" x14ac:dyDescent="0.2">
      <c r="A15698" s="733">
        <v>45115</v>
      </c>
      <c r="B15698" s="40" t="s">
        <v>10142</v>
      </c>
      <c r="C15698" s="62" t="s">
        <v>391</v>
      </c>
      <c r="D15698" s="107" t="s">
        <v>7861</v>
      </c>
      <c r="E15698" s="57">
        <v>1000</v>
      </c>
      <c r="F15698" s="57"/>
      <c r="G15698" s="57">
        <f t="shared" si="251"/>
        <v>-1000</v>
      </c>
      <c r="H15698" s="704" t="s">
        <v>10322</v>
      </c>
    </row>
    <row r="15699" spans="1:8" ht="15" x14ac:dyDescent="0.2">
      <c r="A15699" s="733">
        <v>45115</v>
      </c>
      <c r="B15699" s="40" t="s">
        <v>9462</v>
      </c>
      <c r="C15699" s="62" t="s">
        <v>3144</v>
      </c>
      <c r="D15699" s="107" t="s">
        <v>10492</v>
      </c>
      <c r="E15699" s="57">
        <v>1250</v>
      </c>
      <c r="F15699" s="57"/>
      <c r="G15699" s="57">
        <f t="shared" si="251"/>
        <v>-1250</v>
      </c>
      <c r="H15699" s="704" t="s">
        <v>10322</v>
      </c>
    </row>
    <row r="15700" spans="1:8" ht="15" x14ac:dyDescent="0.2">
      <c r="A15700" s="733">
        <v>45115</v>
      </c>
      <c r="B15700" s="40" t="s">
        <v>10294</v>
      </c>
      <c r="C15700" s="62" t="s">
        <v>285</v>
      </c>
      <c r="D15700" s="107" t="s">
        <v>8661</v>
      </c>
      <c r="E15700" s="57">
        <v>900</v>
      </c>
      <c r="F15700" s="57"/>
      <c r="G15700" s="57">
        <f t="shared" si="251"/>
        <v>-900</v>
      </c>
      <c r="H15700" s="704" t="s">
        <v>10322</v>
      </c>
    </row>
    <row r="15701" spans="1:8" ht="15" x14ac:dyDescent="0.2">
      <c r="A15701" s="733">
        <v>45115</v>
      </c>
      <c r="B15701" s="40" t="s">
        <v>9830</v>
      </c>
      <c r="C15701" s="62" t="s">
        <v>10361</v>
      </c>
      <c r="D15701" s="107" t="s">
        <v>10364</v>
      </c>
      <c r="E15701" s="57">
        <v>5200</v>
      </c>
      <c r="F15701" s="57"/>
      <c r="G15701" s="57">
        <f t="shared" si="251"/>
        <v>-5200</v>
      </c>
      <c r="H15701" s="704" t="s">
        <v>10322</v>
      </c>
    </row>
    <row r="15702" spans="1:8" ht="15" x14ac:dyDescent="0.2">
      <c r="A15702" s="733">
        <v>45115</v>
      </c>
      <c r="B15702" s="40" t="s">
        <v>10120</v>
      </c>
      <c r="C15702" s="62" t="s">
        <v>5740</v>
      </c>
      <c r="D15702" s="107" t="s">
        <v>369</v>
      </c>
      <c r="E15702" s="57">
        <v>1500</v>
      </c>
      <c r="F15702" s="57"/>
      <c r="G15702" s="57">
        <f t="shared" si="251"/>
        <v>-1500</v>
      </c>
      <c r="H15702" s="704" t="s">
        <v>10322</v>
      </c>
    </row>
    <row r="15703" spans="1:8" ht="15" x14ac:dyDescent="0.2">
      <c r="A15703" s="733">
        <v>45115</v>
      </c>
      <c r="B15703" s="40" t="s">
        <v>9767</v>
      </c>
      <c r="C15703" s="62" t="s">
        <v>3144</v>
      </c>
      <c r="D15703" s="107" t="s">
        <v>6485</v>
      </c>
      <c r="E15703" s="57">
        <v>7940</v>
      </c>
      <c r="F15703" s="57"/>
      <c r="G15703" s="57">
        <f t="shared" si="251"/>
        <v>-7940</v>
      </c>
      <c r="H15703" s="704" t="s">
        <v>10322</v>
      </c>
    </row>
    <row r="15704" spans="1:8" ht="15" x14ac:dyDescent="0.2">
      <c r="A15704" s="733">
        <v>45115</v>
      </c>
      <c r="B15704" s="40" t="s">
        <v>9407</v>
      </c>
      <c r="C15704" s="62" t="s">
        <v>9472</v>
      </c>
      <c r="D15704" s="107" t="s">
        <v>10365</v>
      </c>
      <c r="E15704" s="57">
        <v>5000</v>
      </c>
      <c r="F15704" s="57"/>
      <c r="G15704" s="57">
        <f t="shared" si="251"/>
        <v>-5000</v>
      </c>
      <c r="H15704" s="704" t="s">
        <v>10322</v>
      </c>
    </row>
    <row r="15705" spans="1:8" ht="15" x14ac:dyDescent="0.2">
      <c r="A15705" s="733">
        <v>45115</v>
      </c>
      <c r="B15705" s="40" t="s">
        <v>37</v>
      </c>
      <c r="C15705" s="62" t="s">
        <v>391</v>
      </c>
      <c r="D15705" s="107" t="s">
        <v>10099</v>
      </c>
      <c r="E15705" s="57">
        <v>3000</v>
      </c>
      <c r="F15705" s="57"/>
      <c r="G15705" s="57">
        <f t="shared" si="251"/>
        <v>-3000</v>
      </c>
      <c r="H15705" s="704" t="s">
        <v>10322</v>
      </c>
    </row>
    <row r="15706" spans="1:8" ht="15" x14ac:dyDescent="0.2">
      <c r="A15706" s="733">
        <v>45115</v>
      </c>
      <c r="B15706" s="40" t="s">
        <v>10142</v>
      </c>
      <c r="C15706" s="62" t="s">
        <v>5740</v>
      </c>
      <c r="D15706" s="107" t="s">
        <v>369</v>
      </c>
      <c r="E15706" s="57">
        <v>1400</v>
      </c>
      <c r="F15706" s="57"/>
      <c r="G15706" s="57">
        <f t="shared" si="251"/>
        <v>-1400</v>
      </c>
      <c r="H15706" s="704" t="s">
        <v>10322</v>
      </c>
    </row>
    <row r="15707" spans="1:8" ht="15" x14ac:dyDescent="0.2">
      <c r="A15707" s="733">
        <v>45115</v>
      </c>
      <c r="B15707" s="40" t="s">
        <v>10336</v>
      </c>
      <c r="C15707" s="62" t="s">
        <v>3144</v>
      </c>
      <c r="D15707" s="107" t="s">
        <v>10366</v>
      </c>
      <c r="E15707" s="57">
        <v>7850</v>
      </c>
      <c r="F15707" s="57"/>
      <c r="G15707" s="57">
        <f t="shared" si="251"/>
        <v>-7850</v>
      </c>
      <c r="H15707" s="704" t="s">
        <v>10322</v>
      </c>
    </row>
    <row r="15708" spans="1:8" ht="15" x14ac:dyDescent="0.2">
      <c r="A15708" s="733">
        <v>45115</v>
      </c>
      <c r="B15708" s="40" t="s">
        <v>9462</v>
      </c>
      <c r="C15708" s="62" t="s">
        <v>3144</v>
      </c>
      <c r="D15708" s="107" t="s">
        <v>10368</v>
      </c>
      <c r="E15708" s="57">
        <v>18755</v>
      </c>
      <c r="F15708" s="57"/>
      <c r="G15708" s="57">
        <f t="shared" si="251"/>
        <v>-18755</v>
      </c>
      <c r="H15708" s="704" t="s">
        <v>10322</v>
      </c>
    </row>
    <row r="15709" spans="1:8" ht="15" x14ac:dyDescent="0.2">
      <c r="A15709" s="733">
        <v>45115</v>
      </c>
      <c r="B15709" s="40" t="s">
        <v>9767</v>
      </c>
      <c r="C15709" s="62" t="s">
        <v>3144</v>
      </c>
      <c r="D15709" s="107" t="s">
        <v>10369</v>
      </c>
      <c r="E15709" s="57">
        <v>7200</v>
      </c>
      <c r="F15709" s="57"/>
      <c r="G15709" s="57">
        <f t="shared" si="251"/>
        <v>-7200</v>
      </c>
      <c r="H15709" s="704" t="s">
        <v>10322</v>
      </c>
    </row>
    <row r="15710" spans="1:8" ht="15" x14ac:dyDescent="0.2">
      <c r="A15710" s="733">
        <v>45115</v>
      </c>
      <c r="B15710" s="40" t="s">
        <v>9767</v>
      </c>
      <c r="C15710" s="62" t="s">
        <v>391</v>
      </c>
      <c r="D15710" s="107" t="s">
        <v>10367</v>
      </c>
      <c r="E15710" s="57">
        <v>200</v>
      </c>
      <c r="F15710" s="57"/>
      <c r="G15710" s="57">
        <f t="shared" si="251"/>
        <v>-200</v>
      </c>
      <c r="H15710" s="704" t="s">
        <v>10322</v>
      </c>
    </row>
    <row r="15711" spans="1:8" ht="15" x14ac:dyDescent="0.2">
      <c r="A15711" s="733">
        <v>45115</v>
      </c>
      <c r="B15711" s="40" t="s">
        <v>10294</v>
      </c>
      <c r="C15711" s="62" t="s">
        <v>789</v>
      </c>
      <c r="D15711" s="107" t="s">
        <v>369</v>
      </c>
      <c r="E15711" s="57">
        <v>470</v>
      </c>
      <c r="F15711" s="57"/>
      <c r="G15711" s="57">
        <f t="shared" si="251"/>
        <v>-470</v>
      </c>
      <c r="H15711" s="704" t="s">
        <v>10322</v>
      </c>
    </row>
    <row r="15712" spans="1:8" ht="15" x14ac:dyDescent="0.2">
      <c r="A15712" s="733">
        <v>45115</v>
      </c>
      <c r="B15712" s="40" t="s">
        <v>9830</v>
      </c>
      <c r="C15712" s="62" t="s">
        <v>789</v>
      </c>
      <c r="D15712" s="107" t="s">
        <v>369</v>
      </c>
      <c r="E15712" s="57">
        <v>2000</v>
      </c>
      <c r="F15712" s="57"/>
      <c r="G15712" s="57">
        <f t="shared" si="251"/>
        <v>-2000</v>
      </c>
      <c r="H15712" s="704" t="s">
        <v>10322</v>
      </c>
    </row>
    <row r="15713" spans="1:8" ht="15" x14ac:dyDescent="0.2">
      <c r="A15713" s="733">
        <v>45115</v>
      </c>
      <c r="B15713" s="40" t="s">
        <v>9400</v>
      </c>
      <c r="C15713" s="62" t="s">
        <v>789</v>
      </c>
      <c r="D15713" s="107" t="s">
        <v>369</v>
      </c>
      <c r="E15713" s="57">
        <v>1500</v>
      </c>
      <c r="F15713" s="57"/>
      <c r="G15713" s="57">
        <f t="shared" si="251"/>
        <v>-1500</v>
      </c>
      <c r="H15713" s="704" t="s">
        <v>10322</v>
      </c>
    </row>
    <row r="15714" spans="1:8" ht="15" x14ac:dyDescent="0.2">
      <c r="A15714" s="733">
        <v>45115</v>
      </c>
      <c r="B15714" s="40" t="s">
        <v>9767</v>
      </c>
      <c r="C15714" s="62" t="s">
        <v>789</v>
      </c>
      <c r="D15714" s="107" t="s">
        <v>369</v>
      </c>
      <c r="E15714" s="57">
        <v>1000</v>
      </c>
      <c r="F15714" s="57"/>
      <c r="G15714" s="57">
        <f t="shared" si="251"/>
        <v>-1000</v>
      </c>
      <c r="H15714" s="704" t="s">
        <v>10322</v>
      </c>
    </row>
    <row r="15715" spans="1:8" ht="15" x14ac:dyDescent="0.2">
      <c r="A15715" s="733">
        <v>45115</v>
      </c>
      <c r="B15715" s="62" t="s">
        <v>10907</v>
      </c>
      <c r="C15715" s="62" t="s">
        <v>789</v>
      </c>
      <c r="D15715" s="107" t="s">
        <v>369</v>
      </c>
      <c r="E15715" s="57">
        <v>14620</v>
      </c>
      <c r="F15715" s="57"/>
      <c r="G15715" s="57">
        <f t="shared" si="251"/>
        <v>-14620</v>
      </c>
      <c r="H15715" s="704" t="s">
        <v>10322</v>
      </c>
    </row>
    <row r="15716" spans="1:8" ht="15" x14ac:dyDescent="0.2">
      <c r="A15716" s="733">
        <v>45115</v>
      </c>
      <c r="B15716" s="40" t="s">
        <v>10230</v>
      </c>
      <c r="C15716" s="62" t="s">
        <v>789</v>
      </c>
      <c r="D15716" s="107" t="s">
        <v>369</v>
      </c>
      <c r="E15716" s="57">
        <v>1500</v>
      </c>
      <c r="F15716" s="57"/>
      <c r="G15716" s="57">
        <f t="shared" si="251"/>
        <v>-1500</v>
      </c>
      <c r="H15716" s="704" t="s">
        <v>10322</v>
      </c>
    </row>
    <row r="15717" spans="1:8" ht="15" x14ac:dyDescent="0.2">
      <c r="A15717" s="733">
        <v>45115</v>
      </c>
      <c r="B15717" s="40" t="s">
        <v>9767</v>
      </c>
      <c r="C15717" s="62" t="s">
        <v>8069</v>
      </c>
      <c r="D15717" s="107" t="s">
        <v>10370</v>
      </c>
      <c r="E15717" s="57">
        <v>50000</v>
      </c>
      <c r="F15717" s="57"/>
      <c r="G15717" s="57">
        <f t="shared" si="251"/>
        <v>-50000</v>
      </c>
      <c r="H15717" s="704" t="s">
        <v>10322</v>
      </c>
    </row>
    <row r="15718" spans="1:8" ht="15" x14ac:dyDescent="0.2">
      <c r="A15718" s="733">
        <v>45115</v>
      </c>
      <c r="B15718" s="40" t="s">
        <v>103</v>
      </c>
      <c r="C15718" s="62" t="s">
        <v>103</v>
      </c>
      <c r="D15718" s="107" t="s">
        <v>10209</v>
      </c>
      <c r="E15718" s="57">
        <v>2500</v>
      </c>
      <c r="F15718" s="57"/>
      <c r="G15718" s="57">
        <f t="shared" si="251"/>
        <v>-2500</v>
      </c>
      <c r="H15718" s="704" t="s">
        <v>10322</v>
      </c>
    </row>
    <row r="15719" spans="1:8" ht="15" x14ac:dyDescent="0.2">
      <c r="A15719" s="733">
        <v>45117</v>
      </c>
      <c r="B15719" s="40" t="s">
        <v>10371</v>
      </c>
      <c r="C15719" s="62" t="s">
        <v>3144</v>
      </c>
      <c r="D15719" s="107" t="s">
        <v>10372</v>
      </c>
      <c r="E15719" s="57">
        <v>25000</v>
      </c>
      <c r="F15719" s="57"/>
      <c r="G15719" s="57">
        <f t="shared" si="251"/>
        <v>-25000</v>
      </c>
      <c r="H15719" s="704" t="s">
        <v>10322</v>
      </c>
    </row>
    <row r="15720" spans="1:8" ht="15" x14ac:dyDescent="0.2">
      <c r="A15720" s="733">
        <v>45117</v>
      </c>
      <c r="B15720" s="40" t="s">
        <v>103</v>
      </c>
      <c r="C15720" s="62" t="s">
        <v>103</v>
      </c>
      <c r="D15720" s="107" t="s">
        <v>10209</v>
      </c>
      <c r="E15720" s="57">
        <v>2000</v>
      </c>
      <c r="F15720" s="57"/>
      <c r="G15720" s="57">
        <f t="shared" si="251"/>
        <v>-2000</v>
      </c>
      <c r="H15720" s="704" t="s">
        <v>10322</v>
      </c>
    </row>
    <row r="15721" spans="1:8" ht="15" x14ac:dyDescent="0.2">
      <c r="A15721" s="733">
        <v>45117</v>
      </c>
      <c r="B15721" s="40" t="s">
        <v>9354</v>
      </c>
      <c r="C15721" s="62" t="s">
        <v>3144</v>
      </c>
      <c r="D15721" s="107" t="s">
        <v>10373</v>
      </c>
      <c r="E15721" s="57">
        <v>2000</v>
      </c>
      <c r="F15721" s="57"/>
      <c r="G15721" s="57">
        <f t="shared" si="251"/>
        <v>-2000</v>
      </c>
      <c r="H15721" s="704" t="s">
        <v>10322</v>
      </c>
    </row>
    <row r="15722" spans="1:8" ht="15" x14ac:dyDescent="0.2">
      <c r="A15722" s="733">
        <v>45117</v>
      </c>
      <c r="B15722" s="40" t="s">
        <v>10294</v>
      </c>
      <c r="C15722" s="62" t="s">
        <v>3144</v>
      </c>
      <c r="D15722" s="107" t="s">
        <v>7374</v>
      </c>
      <c r="E15722" s="57">
        <v>3930</v>
      </c>
      <c r="F15722" s="57"/>
      <c r="G15722" s="57">
        <f t="shared" si="251"/>
        <v>-3930</v>
      </c>
      <c r="H15722" s="704" t="s">
        <v>10322</v>
      </c>
    </row>
    <row r="15723" spans="1:8" ht="15" customHeight="1" x14ac:dyDescent="0.2">
      <c r="A15723" s="733">
        <v>45117</v>
      </c>
      <c r="B15723" s="62" t="s">
        <v>9830</v>
      </c>
      <c r="C15723" s="62" t="s">
        <v>793</v>
      </c>
      <c r="D15723" s="182" t="s">
        <v>371</v>
      </c>
      <c r="E15723" s="125">
        <v>25000</v>
      </c>
      <c r="F15723" s="57"/>
      <c r="G15723" s="57">
        <f t="shared" si="251"/>
        <v>-25000</v>
      </c>
      <c r="H15723" s="704" t="s">
        <v>10322</v>
      </c>
    </row>
    <row r="15724" spans="1:8" ht="15" x14ac:dyDescent="0.2">
      <c r="A15724" s="733">
        <v>45117</v>
      </c>
      <c r="B15724" s="62" t="s">
        <v>10142</v>
      </c>
      <c r="C15724" s="62" t="s">
        <v>793</v>
      </c>
      <c r="D15724" s="182" t="s">
        <v>371</v>
      </c>
      <c r="E15724" s="125">
        <v>25000</v>
      </c>
      <c r="F15724" s="57"/>
      <c r="G15724" s="57">
        <f t="shared" si="251"/>
        <v>-25000</v>
      </c>
      <c r="H15724" s="704" t="s">
        <v>10322</v>
      </c>
    </row>
    <row r="15725" spans="1:8" ht="15" x14ac:dyDescent="0.2">
      <c r="A15725" s="733">
        <v>45117</v>
      </c>
      <c r="B15725" s="62" t="s">
        <v>10021</v>
      </c>
      <c r="C15725" s="62" t="s">
        <v>793</v>
      </c>
      <c r="D15725" s="182" t="s">
        <v>141</v>
      </c>
      <c r="E15725" s="125">
        <v>25000</v>
      </c>
      <c r="F15725" s="57"/>
      <c r="G15725" s="57">
        <f t="shared" si="251"/>
        <v>-25000</v>
      </c>
      <c r="H15725" s="704" t="s">
        <v>10322</v>
      </c>
    </row>
    <row r="15726" spans="1:8" ht="15" x14ac:dyDescent="0.2">
      <c r="A15726" s="733">
        <v>45117</v>
      </c>
      <c r="B15726" s="62" t="s">
        <v>10294</v>
      </c>
      <c r="C15726" s="62" t="s">
        <v>793</v>
      </c>
      <c r="D15726" s="182" t="s">
        <v>141</v>
      </c>
      <c r="E15726" s="125">
        <v>25000</v>
      </c>
      <c r="F15726" s="57"/>
      <c r="G15726" s="57">
        <f t="shared" si="251"/>
        <v>-25000</v>
      </c>
      <c r="H15726" s="704" t="s">
        <v>10322</v>
      </c>
    </row>
    <row r="15727" spans="1:8" ht="15" x14ac:dyDescent="0.2">
      <c r="A15727" s="733">
        <v>45117</v>
      </c>
      <c r="B15727" s="62" t="s">
        <v>25</v>
      </c>
      <c r="C15727" s="62" t="s">
        <v>793</v>
      </c>
      <c r="D15727" s="182" t="s">
        <v>10181</v>
      </c>
      <c r="E15727" s="125">
        <v>80000</v>
      </c>
      <c r="F15727" s="57"/>
      <c r="G15727" s="57">
        <f t="shared" si="251"/>
        <v>-80000</v>
      </c>
      <c r="H15727" s="704" t="s">
        <v>10322</v>
      </c>
    </row>
    <row r="15728" spans="1:8" ht="15" x14ac:dyDescent="0.2">
      <c r="A15728" s="733">
        <v>45117</v>
      </c>
      <c r="B15728" s="40" t="s">
        <v>37</v>
      </c>
      <c r="C15728" s="62" t="s">
        <v>1229</v>
      </c>
      <c r="D15728" s="107" t="s">
        <v>10095</v>
      </c>
      <c r="E15728" s="125">
        <v>130689.51612903226</v>
      </c>
      <c r="F15728" s="57"/>
      <c r="G15728" s="57">
        <v>-130689.51612903226</v>
      </c>
      <c r="H15728" s="704" t="s">
        <v>10322</v>
      </c>
    </row>
    <row r="15729" spans="1:8" ht="15" x14ac:dyDescent="0.2">
      <c r="A15729" s="733">
        <v>45117</v>
      </c>
      <c r="B15729" s="40" t="s">
        <v>9407</v>
      </c>
      <c r="C15729" s="62" t="s">
        <v>1229</v>
      </c>
      <c r="D15729" s="107" t="s">
        <v>10697</v>
      </c>
      <c r="E15729" s="125">
        <v>168846.77419354839</v>
      </c>
      <c r="F15729" s="57"/>
      <c r="G15729" s="57">
        <v>-168846.77419354839</v>
      </c>
      <c r="H15729" s="704" t="s">
        <v>10322</v>
      </c>
    </row>
    <row r="15730" spans="1:8" ht="15" x14ac:dyDescent="0.2">
      <c r="A15730" s="733">
        <v>45117</v>
      </c>
      <c r="B15730" s="40" t="s">
        <v>3945</v>
      </c>
      <c r="C15730" s="62" t="s">
        <v>1229</v>
      </c>
      <c r="D15730" s="107" t="s">
        <v>6567</v>
      </c>
      <c r="E15730" s="125">
        <v>130784.27419354839</v>
      </c>
      <c r="F15730" s="57"/>
      <c r="G15730" s="57">
        <v>-130784.27419354839</v>
      </c>
      <c r="H15730" s="704" t="s">
        <v>10322</v>
      </c>
    </row>
    <row r="15731" spans="1:8" ht="15" x14ac:dyDescent="0.2">
      <c r="A15731" s="733">
        <v>45117</v>
      </c>
      <c r="B15731" s="40" t="s">
        <v>16</v>
      </c>
      <c r="C15731" s="62" t="s">
        <v>793</v>
      </c>
      <c r="D15731" s="107" t="s">
        <v>7216</v>
      </c>
      <c r="E15731" s="125">
        <v>228270</v>
      </c>
      <c r="F15731" s="57"/>
      <c r="G15731" s="57">
        <v>-228270</v>
      </c>
      <c r="H15731" s="704" t="s">
        <v>10322</v>
      </c>
    </row>
    <row r="15732" spans="1:8" ht="15" x14ac:dyDescent="0.2">
      <c r="A15732" s="733">
        <v>45117</v>
      </c>
      <c r="B15732" s="40" t="s">
        <v>8557</v>
      </c>
      <c r="C15732" s="62" t="s">
        <v>1229</v>
      </c>
      <c r="D15732" s="107" t="s">
        <v>10699</v>
      </c>
      <c r="E15732" s="125">
        <v>39500</v>
      </c>
      <c r="F15732" s="57"/>
      <c r="G15732" s="57">
        <v>-39500</v>
      </c>
      <c r="H15732" s="704" t="s">
        <v>10322</v>
      </c>
    </row>
    <row r="15733" spans="1:8" ht="15" x14ac:dyDescent="0.2">
      <c r="A15733" s="733">
        <v>45117</v>
      </c>
      <c r="B15733" s="40" t="s">
        <v>10294</v>
      </c>
      <c r="C15733" s="62" t="s">
        <v>1229</v>
      </c>
      <c r="D15733" s="107" t="s">
        <v>10744</v>
      </c>
      <c r="E15733" s="125">
        <v>48588</v>
      </c>
      <c r="F15733" s="57"/>
      <c r="G15733" s="57">
        <v>-48588</v>
      </c>
      <c r="H15733" s="704" t="s">
        <v>10322</v>
      </c>
    </row>
    <row r="15734" spans="1:8" ht="15" x14ac:dyDescent="0.2">
      <c r="A15734" s="733">
        <v>45117</v>
      </c>
      <c r="B15734" s="40" t="s">
        <v>8557</v>
      </c>
      <c r="C15734" s="62" t="s">
        <v>1229</v>
      </c>
      <c r="D15734" s="107" t="s">
        <v>10745</v>
      </c>
      <c r="E15734" s="125">
        <v>49335</v>
      </c>
      <c r="F15734" s="57"/>
      <c r="G15734" s="57">
        <v>-49335</v>
      </c>
      <c r="H15734" s="704" t="s">
        <v>10322</v>
      </c>
    </row>
    <row r="15735" spans="1:8" ht="15" x14ac:dyDescent="0.2">
      <c r="A15735" s="733">
        <v>45117</v>
      </c>
      <c r="B15735" s="40" t="s">
        <v>9354</v>
      </c>
      <c r="C15735" s="62" t="s">
        <v>1229</v>
      </c>
      <c r="D15735" s="107" t="s">
        <v>10746</v>
      </c>
      <c r="E15735" s="125">
        <v>80829</v>
      </c>
      <c r="F15735" s="57"/>
      <c r="G15735" s="57">
        <v>-80829</v>
      </c>
      <c r="H15735" s="704" t="s">
        <v>10322</v>
      </c>
    </row>
    <row r="15736" spans="1:8" ht="15" x14ac:dyDescent="0.2">
      <c r="A15736" s="733">
        <v>45117</v>
      </c>
      <c r="B15736" s="40" t="s">
        <v>10294</v>
      </c>
      <c r="C15736" s="62" t="s">
        <v>1229</v>
      </c>
      <c r="D15736" s="107" t="s">
        <v>10747</v>
      </c>
      <c r="E15736" s="125">
        <v>54516.129032258061</v>
      </c>
      <c r="F15736" s="57"/>
      <c r="G15736" s="57">
        <v>-54516.129032258061</v>
      </c>
      <c r="H15736" s="704" t="s">
        <v>10322</v>
      </c>
    </row>
    <row r="15737" spans="1:8" ht="15" x14ac:dyDescent="0.2">
      <c r="A15737" s="733">
        <v>45117</v>
      </c>
      <c r="B15737" s="40" t="s">
        <v>9400</v>
      </c>
      <c r="C15737" s="62" t="s">
        <v>1229</v>
      </c>
      <c r="D15737" s="107" t="s">
        <v>10748</v>
      </c>
      <c r="E15737" s="125">
        <v>54193.548387096773</v>
      </c>
      <c r="F15737" s="57"/>
      <c r="G15737" s="57">
        <v>-54193.548387096773</v>
      </c>
      <c r="H15737" s="704" t="s">
        <v>10322</v>
      </c>
    </row>
    <row r="15738" spans="1:8" ht="15" x14ac:dyDescent="0.2">
      <c r="A15738" s="733">
        <v>45117</v>
      </c>
      <c r="B15738" s="40" t="s">
        <v>10230</v>
      </c>
      <c r="C15738" s="62" t="s">
        <v>1229</v>
      </c>
      <c r="D15738" s="107" t="s">
        <v>10749</v>
      </c>
      <c r="E15738" s="125">
        <v>50000.000000000007</v>
      </c>
      <c r="F15738" s="57"/>
      <c r="G15738" s="57">
        <v>-50000.000000000007</v>
      </c>
      <c r="H15738" s="704" t="s">
        <v>10322</v>
      </c>
    </row>
    <row r="15739" spans="1:8" ht="15" x14ac:dyDescent="0.2">
      <c r="A15739" s="733">
        <v>45117</v>
      </c>
      <c r="B15739" s="40" t="s">
        <v>10142</v>
      </c>
      <c r="C15739" s="62" t="s">
        <v>1229</v>
      </c>
      <c r="D15739" s="107" t="s">
        <v>10736</v>
      </c>
      <c r="E15739" s="125">
        <v>17360</v>
      </c>
      <c r="F15739" s="57"/>
      <c r="G15739" s="57">
        <v>-17360</v>
      </c>
      <c r="H15739" s="704" t="s">
        <v>10322</v>
      </c>
    </row>
    <row r="15740" spans="1:8" ht="15" x14ac:dyDescent="0.2">
      <c r="A15740" s="733">
        <v>45117</v>
      </c>
      <c r="B15740" s="40" t="s">
        <v>3944</v>
      </c>
      <c r="C15740" s="62" t="s">
        <v>1229</v>
      </c>
      <c r="D15740" s="107" t="s">
        <v>10738</v>
      </c>
      <c r="E15740" s="125">
        <v>138217.74193548388</v>
      </c>
      <c r="F15740" s="57"/>
      <c r="G15740" s="57">
        <v>-138217.74193548388</v>
      </c>
      <c r="H15740" s="704" t="s">
        <v>10322</v>
      </c>
    </row>
    <row r="15741" spans="1:8" ht="15" x14ac:dyDescent="0.2">
      <c r="A15741" s="733">
        <v>45117</v>
      </c>
      <c r="B15741" s="40" t="s">
        <v>2932</v>
      </c>
      <c r="C15741" s="62" t="s">
        <v>1229</v>
      </c>
      <c r="D15741" s="107" t="s">
        <v>10739</v>
      </c>
      <c r="E15741" s="125">
        <v>265935.4838709677</v>
      </c>
      <c r="F15741" s="57"/>
      <c r="G15741" s="57">
        <v>-265935.4838709677</v>
      </c>
      <c r="H15741" s="704" t="s">
        <v>10322</v>
      </c>
    </row>
    <row r="15742" spans="1:8" ht="15" x14ac:dyDescent="0.2">
      <c r="A15742" s="733">
        <v>45117</v>
      </c>
      <c r="B15742" s="40" t="s">
        <v>9354</v>
      </c>
      <c r="C15742" s="62" t="s">
        <v>1229</v>
      </c>
      <c r="D15742" s="107" t="s">
        <v>208</v>
      </c>
      <c r="E15742" s="125">
        <v>7200</v>
      </c>
      <c r="F15742" s="57"/>
      <c r="G15742" s="57">
        <v>-7200</v>
      </c>
      <c r="H15742" s="704" t="s">
        <v>10322</v>
      </c>
    </row>
    <row r="15743" spans="1:8" ht="15" x14ac:dyDescent="0.2">
      <c r="A15743" s="733">
        <v>45118</v>
      </c>
      <c r="B15743" s="40" t="s">
        <v>10336</v>
      </c>
      <c r="C15743" s="62" t="s">
        <v>3144</v>
      </c>
      <c r="D15743" s="107" t="s">
        <v>10374</v>
      </c>
      <c r="E15743" s="57">
        <v>5587</v>
      </c>
      <c r="F15743" s="57"/>
      <c r="G15743" s="57">
        <f t="shared" ref="G15743:G15806" si="252">F15743-E15743</f>
        <v>-5587</v>
      </c>
      <c r="H15743" s="704" t="s">
        <v>10322</v>
      </c>
    </row>
    <row r="15744" spans="1:8" ht="15" x14ac:dyDescent="0.2">
      <c r="A15744" s="733">
        <v>45118</v>
      </c>
      <c r="B15744" s="40" t="s">
        <v>9354</v>
      </c>
      <c r="C15744" s="62" t="s">
        <v>3144</v>
      </c>
      <c r="D15744" s="107" t="s">
        <v>10374</v>
      </c>
      <c r="E15744" s="57">
        <v>5587</v>
      </c>
      <c r="F15744" s="57"/>
      <c r="G15744" s="57">
        <f t="shared" si="252"/>
        <v>-5587</v>
      </c>
      <c r="H15744" s="704" t="s">
        <v>10322</v>
      </c>
    </row>
    <row r="15745" spans="1:8" ht="15" x14ac:dyDescent="0.2">
      <c r="A15745" s="733">
        <v>45118</v>
      </c>
      <c r="B15745" s="40" t="s">
        <v>10240</v>
      </c>
      <c r="C15745" s="62" t="s">
        <v>3144</v>
      </c>
      <c r="D15745" s="107" t="s">
        <v>10374</v>
      </c>
      <c r="E15745" s="57">
        <v>5587</v>
      </c>
      <c r="F15745" s="57"/>
      <c r="G15745" s="57">
        <f t="shared" si="252"/>
        <v>-5587</v>
      </c>
      <c r="H15745" s="704" t="s">
        <v>10322</v>
      </c>
    </row>
    <row r="15746" spans="1:8" ht="15" x14ac:dyDescent="0.2">
      <c r="A15746" s="733">
        <v>45118</v>
      </c>
      <c r="B15746" s="40" t="s">
        <v>10336</v>
      </c>
      <c r="C15746" s="62" t="s">
        <v>3144</v>
      </c>
      <c r="D15746" s="107" t="s">
        <v>10392</v>
      </c>
      <c r="E15746" s="57">
        <v>14000</v>
      </c>
      <c r="F15746" s="57"/>
      <c r="G15746" s="57">
        <f t="shared" si="252"/>
        <v>-14000</v>
      </c>
      <c r="H15746" s="704" t="s">
        <v>10322</v>
      </c>
    </row>
    <row r="15747" spans="1:8" ht="15" x14ac:dyDescent="0.2">
      <c r="A15747" s="733">
        <v>45118</v>
      </c>
      <c r="B15747" s="40" t="s">
        <v>9767</v>
      </c>
      <c r="C15747" s="62" t="s">
        <v>5740</v>
      </c>
      <c r="D15747" s="107" t="s">
        <v>369</v>
      </c>
      <c r="E15747" s="57">
        <v>400</v>
      </c>
      <c r="F15747" s="57"/>
      <c r="G15747" s="57">
        <f t="shared" si="252"/>
        <v>-400</v>
      </c>
      <c r="H15747" s="704" t="s">
        <v>10322</v>
      </c>
    </row>
    <row r="15748" spans="1:8" ht="15" x14ac:dyDescent="0.2">
      <c r="A15748" s="733">
        <v>45118</v>
      </c>
      <c r="B15748" s="40" t="s">
        <v>8557</v>
      </c>
      <c r="C15748" s="62" t="s">
        <v>63</v>
      </c>
      <c r="D15748" s="107" t="s">
        <v>10375</v>
      </c>
      <c r="E15748" s="125">
        <v>25000</v>
      </c>
      <c r="F15748" s="57"/>
      <c r="G15748" s="57">
        <f t="shared" si="252"/>
        <v>-25000</v>
      </c>
      <c r="H15748" s="704" t="s">
        <v>10322</v>
      </c>
    </row>
    <row r="15749" spans="1:8" ht="15" x14ac:dyDescent="0.2">
      <c r="A15749" s="733">
        <v>45118</v>
      </c>
      <c r="B15749" s="40" t="s">
        <v>10294</v>
      </c>
      <c r="C15749" s="62" t="s">
        <v>793</v>
      </c>
      <c r="D15749" s="107" t="s">
        <v>10376</v>
      </c>
      <c r="E15749" s="125">
        <v>8000</v>
      </c>
      <c r="F15749" s="57"/>
      <c r="G15749" s="57">
        <f t="shared" si="252"/>
        <v>-8000</v>
      </c>
      <c r="H15749" s="704" t="s">
        <v>10322</v>
      </c>
    </row>
    <row r="15750" spans="1:8" ht="24" x14ac:dyDescent="0.2">
      <c r="A15750" s="733">
        <v>45118</v>
      </c>
      <c r="B15750" s="40" t="s">
        <v>10377</v>
      </c>
      <c r="C15750" s="62" t="s">
        <v>3144</v>
      </c>
      <c r="D15750" s="128" t="s">
        <v>10378</v>
      </c>
      <c r="E15750" s="125">
        <v>25000</v>
      </c>
      <c r="F15750" s="57"/>
      <c r="G15750" s="57">
        <f t="shared" si="252"/>
        <v>-25000</v>
      </c>
      <c r="H15750" s="704" t="s">
        <v>10322</v>
      </c>
    </row>
    <row r="15751" spans="1:8" ht="15" x14ac:dyDescent="0.2">
      <c r="A15751" s="733">
        <v>45118</v>
      </c>
      <c r="B15751" s="40" t="s">
        <v>9354</v>
      </c>
      <c r="C15751" s="62" t="s">
        <v>3144</v>
      </c>
      <c r="D15751" s="107" t="s">
        <v>10379</v>
      </c>
      <c r="E15751" s="125">
        <v>43000</v>
      </c>
      <c r="F15751" s="57"/>
      <c r="G15751" s="57">
        <f t="shared" si="252"/>
        <v>-43000</v>
      </c>
      <c r="H15751" s="704" t="s">
        <v>10322</v>
      </c>
    </row>
    <row r="15752" spans="1:8" ht="15" x14ac:dyDescent="0.2">
      <c r="A15752" s="733">
        <v>45118</v>
      </c>
      <c r="B15752" s="40" t="s">
        <v>9354</v>
      </c>
      <c r="C15752" s="62" t="s">
        <v>3144</v>
      </c>
      <c r="D15752" s="107" t="s">
        <v>10380</v>
      </c>
      <c r="E15752" s="125">
        <v>100000</v>
      </c>
      <c r="F15752" s="57"/>
      <c r="G15752" s="57">
        <f t="shared" si="252"/>
        <v>-100000</v>
      </c>
      <c r="H15752" s="704" t="s">
        <v>10322</v>
      </c>
    </row>
    <row r="15753" spans="1:8" ht="24" x14ac:dyDescent="0.2">
      <c r="A15753" s="733">
        <v>45118</v>
      </c>
      <c r="B15753" s="40" t="s">
        <v>10377</v>
      </c>
      <c r="C15753" s="62" t="s">
        <v>3144</v>
      </c>
      <c r="D15753" s="128" t="s">
        <v>10381</v>
      </c>
      <c r="E15753" s="125">
        <v>250000</v>
      </c>
      <c r="F15753" s="57"/>
      <c r="G15753" s="57">
        <f t="shared" si="252"/>
        <v>-250000</v>
      </c>
      <c r="H15753" s="704" t="s">
        <v>10322</v>
      </c>
    </row>
    <row r="15754" spans="1:8" ht="24" x14ac:dyDescent="0.2">
      <c r="A15754" s="733">
        <v>45118</v>
      </c>
      <c r="B15754" s="40" t="s">
        <v>10377</v>
      </c>
      <c r="C15754" s="62" t="s">
        <v>3144</v>
      </c>
      <c r="D15754" s="128" t="s">
        <v>10381</v>
      </c>
      <c r="E15754" s="125">
        <v>169000</v>
      </c>
      <c r="F15754" s="57"/>
      <c r="G15754" s="57">
        <f t="shared" si="252"/>
        <v>-169000</v>
      </c>
      <c r="H15754" s="704" t="s">
        <v>10322</v>
      </c>
    </row>
    <row r="15755" spans="1:8" ht="15" x14ac:dyDescent="0.2">
      <c r="A15755" s="733">
        <v>45118</v>
      </c>
      <c r="B15755" s="40" t="s">
        <v>10240</v>
      </c>
      <c r="C15755" s="550" t="s">
        <v>8249</v>
      </c>
      <c r="D15755" s="896" t="s">
        <v>10382</v>
      </c>
      <c r="E15755" s="551">
        <v>50000</v>
      </c>
      <c r="F15755" s="57"/>
      <c r="G15755" s="57">
        <f t="shared" si="252"/>
        <v>-50000</v>
      </c>
      <c r="H15755" s="704" t="s">
        <v>10322</v>
      </c>
    </row>
    <row r="15756" spans="1:8" ht="24" x14ac:dyDescent="0.2">
      <c r="A15756" s="733">
        <v>45118</v>
      </c>
      <c r="B15756" s="40" t="s">
        <v>9767</v>
      </c>
      <c r="C15756" s="550" t="s">
        <v>8249</v>
      </c>
      <c r="D15756" s="896" t="s">
        <v>10383</v>
      </c>
      <c r="E15756" s="551">
        <v>50000</v>
      </c>
      <c r="F15756" s="57"/>
      <c r="G15756" s="57">
        <f t="shared" si="252"/>
        <v>-50000</v>
      </c>
      <c r="H15756" s="704" t="s">
        <v>10322</v>
      </c>
    </row>
    <row r="15757" spans="1:8" ht="15" x14ac:dyDescent="0.2">
      <c r="A15757" s="733">
        <v>45118</v>
      </c>
      <c r="B15757" s="40" t="s">
        <v>9354</v>
      </c>
      <c r="C15757" s="62" t="s">
        <v>3144</v>
      </c>
      <c r="D15757" s="128" t="s">
        <v>10384</v>
      </c>
      <c r="E15757" s="125">
        <v>54000</v>
      </c>
      <c r="F15757" s="57"/>
      <c r="G15757" s="57">
        <f t="shared" si="252"/>
        <v>-54000</v>
      </c>
      <c r="H15757" s="704" t="s">
        <v>10322</v>
      </c>
    </row>
    <row r="15758" spans="1:8" ht="15" x14ac:dyDescent="0.2">
      <c r="A15758" s="733">
        <v>45118</v>
      </c>
      <c r="B15758" s="40" t="s">
        <v>9767</v>
      </c>
      <c r="C15758" s="62" t="s">
        <v>5740</v>
      </c>
      <c r="D15758" s="128" t="s">
        <v>369</v>
      </c>
      <c r="E15758" s="125">
        <v>800</v>
      </c>
      <c r="F15758" s="57"/>
      <c r="G15758" s="57">
        <f t="shared" si="252"/>
        <v>-800</v>
      </c>
      <c r="H15758" s="704" t="s">
        <v>10322</v>
      </c>
    </row>
    <row r="15759" spans="1:8" ht="15" x14ac:dyDescent="0.2">
      <c r="A15759" s="733">
        <v>45118</v>
      </c>
      <c r="B15759" s="40" t="s">
        <v>16</v>
      </c>
      <c r="C15759" s="62" t="s">
        <v>103</v>
      </c>
      <c r="D15759" s="128" t="s">
        <v>10209</v>
      </c>
      <c r="E15759" s="125">
        <v>2000</v>
      </c>
      <c r="F15759" s="57"/>
      <c r="G15759" s="57">
        <f t="shared" si="252"/>
        <v>-2000</v>
      </c>
      <c r="H15759" s="704" t="s">
        <v>10322</v>
      </c>
    </row>
    <row r="15760" spans="1:8" ht="15" x14ac:dyDescent="0.2">
      <c r="A15760" s="733">
        <v>45118</v>
      </c>
      <c r="B15760" s="40" t="s">
        <v>10336</v>
      </c>
      <c r="C15760" s="62" t="s">
        <v>5740</v>
      </c>
      <c r="D15760" s="128" t="s">
        <v>369</v>
      </c>
      <c r="E15760" s="125">
        <v>500</v>
      </c>
      <c r="F15760" s="57"/>
      <c r="G15760" s="57">
        <f t="shared" si="252"/>
        <v>-500</v>
      </c>
      <c r="H15760" s="704" t="s">
        <v>10322</v>
      </c>
    </row>
    <row r="15761" spans="1:8" ht="15" x14ac:dyDescent="0.2">
      <c r="A15761" s="733">
        <v>45118</v>
      </c>
      <c r="B15761" s="40" t="s">
        <v>9354</v>
      </c>
      <c r="C15761" s="62" t="s">
        <v>5740</v>
      </c>
      <c r="D15761" s="128" t="s">
        <v>369</v>
      </c>
      <c r="E15761" s="125">
        <v>500</v>
      </c>
      <c r="F15761" s="57"/>
      <c r="G15761" s="57">
        <f t="shared" si="252"/>
        <v>-500</v>
      </c>
      <c r="H15761" s="704" t="s">
        <v>10322</v>
      </c>
    </row>
    <row r="15762" spans="1:8" ht="15" x14ac:dyDescent="0.2">
      <c r="A15762" s="733">
        <v>45118</v>
      </c>
      <c r="B15762" s="40" t="s">
        <v>8557</v>
      </c>
      <c r="C15762" s="62" t="s">
        <v>3144</v>
      </c>
      <c r="D15762" s="128" t="s">
        <v>10385</v>
      </c>
      <c r="E15762" s="125">
        <v>1920</v>
      </c>
      <c r="F15762" s="57"/>
      <c r="G15762" s="57">
        <f t="shared" si="252"/>
        <v>-1920</v>
      </c>
      <c r="H15762" s="704" t="s">
        <v>10322</v>
      </c>
    </row>
    <row r="15763" spans="1:8" ht="15" x14ac:dyDescent="0.2">
      <c r="A15763" s="733">
        <v>45118</v>
      </c>
      <c r="B15763" s="40" t="s">
        <v>10021</v>
      </c>
      <c r="C15763" s="62" t="s">
        <v>391</v>
      </c>
      <c r="D15763" s="128" t="s">
        <v>10388</v>
      </c>
      <c r="E15763" s="125">
        <v>1700</v>
      </c>
      <c r="F15763" s="57"/>
      <c r="G15763" s="57">
        <f t="shared" si="252"/>
        <v>-1700</v>
      </c>
      <c r="H15763" s="704" t="s">
        <v>10322</v>
      </c>
    </row>
    <row r="15764" spans="1:8" ht="15" x14ac:dyDescent="0.2">
      <c r="A15764" s="733">
        <v>45118</v>
      </c>
      <c r="B15764" s="40" t="s">
        <v>25</v>
      </c>
      <c r="C15764" s="62" t="s">
        <v>391</v>
      </c>
      <c r="D15764" s="128" t="s">
        <v>10389</v>
      </c>
      <c r="E15764" s="125">
        <v>2500</v>
      </c>
      <c r="F15764" s="57"/>
      <c r="G15764" s="57">
        <f t="shared" si="252"/>
        <v>-2500</v>
      </c>
      <c r="H15764" s="704" t="s">
        <v>10322</v>
      </c>
    </row>
    <row r="15765" spans="1:8" ht="15" x14ac:dyDescent="0.2">
      <c r="A15765" s="733">
        <v>45118</v>
      </c>
      <c r="B15765" s="40" t="s">
        <v>3944</v>
      </c>
      <c r="C15765" s="62" t="s">
        <v>285</v>
      </c>
      <c r="D15765" s="128" t="s">
        <v>10387</v>
      </c>
      <c r="E15765" s="125">
        <v>2500</v>
      </c>
      <c r="F15765" s="57"/>
      <c r="G15765" s="57">
        <f t="shared" si="252"/>
        <v>-2500</v>
      </c>
      <c r="H15765" s="704" t="s">
        <v>10322</v>
      </c>
    </row>
    <row r="15766" spans="1:8" ht="15" x14ac:dyDescent="0.2">
      <c r="A15766" s="733">
        <v>45118</v>
      </c>
      <c r="B15766" s="40" t="s">
        <v>3944</v>
      </c>
      <c r="C15766" s="62" t="s">
        <v>10386</v>
      </c>
      <c r="D15766" s="128" t="s">
        <v>10390</v>
      </c>
      <c r="E15766" s="125">
        <v>5000</v>
      </c>
      <c r="F15766" s="57"/>
      <c r="G15766" s="57">
        <f t="shared" si="252"/>
        <v>-5000</v>
      </c>
      <c r="H15766" s="704" t="s">
        <v>10322</v>
      </c>
    </row>
    <row r="15767" spans="1:8" s="681" customFormat="1" ht="24" customHeight="1" x14ac:dyDescent="0.25">
      <c r="A15767" s="733">
        <v>45118</v>
      </c>
      <c r="B15767" s="62" t="s">
        <v>9354</v>
      </c>
      <c r="C15767" s="62" t="s">
        <v>10234</v>
      </c>
      <c r="D15767" s="182" t="s">
        <v>10391</v>
      </c>
      <c r="E15767" s="125">
        <v>-1986500</v>
      </c>
      <c r="F15767" s="125"/>
      <c r="G15767" s="125">
        <f t="shared" si="252"/>
        <v>1986500</v>
      </c>
      <c r="H15767" s="704" t="s">
        <v>10322</v>
      </c>
    </row>
    <row r="15768" spans="1:8" s="681" customFormat="1" ht="15" customHeight="1" x14ac:dyDescent="0.25">
      <c r="A15768" s="733">
        <v>45118</v>
      </c>
      <c r="B15768" s="62" t="s">
        <v>9354</v>
      </c>
      <c r="C15768" s="62" t="s">
        <v>3144</v>
      </c>
      <c r="D15768" s="182" t="s">
        <v>9915</v>
      </c>
      <c r="E15768" s="125">
        <v>9180</v>
      </c>
      <c r="F15768" s="125"/>
      <c r="G15768" s="125">
        <f t="shared" si="252"/>
        <v>-9180</v>
      </c>
      <c r="H15768" s="704" t="s">
        <v>10322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10322</v>
      </c>
    </row>
    <row r="15770" spans="1:8" s="681" customFormat="1" ht="15" customHeight="1" x14ac:dyDescent="0.25">
      <c r="A15770" s="733">
        <v>45118</v>
      </c>
      <c r="B15770" s="62" t="s">
        <v>16</v>
      </c>
      <c r="C15770" s="62" t="s">
        <v>5409</v>
      </c>
      <c r="D15770" s="182" t="s">
        <v>9792</v>
      </c>
      <c r="E15770" s="125">
        <v>5000</v>
      </c>
      <c r="F15770" s="125"/>
      <c r="G15770" s="125">
        <f t="shared" si="252"/>
        <v>-5000</v>
      </c>
      <c r="H15770" s="704" t="s">
        <v>10322</v>
      </c>
    </row>
    <row r="15771" spans="1:8" s="681" customFormat="1" ht="15" customHeight="1" x14ac:dyDescent="0.2">
      <c r="A15771" s="733">
        <v>45118</v>
      </c>
      <c r="B15771" s="40" t="s">
        <v>10377</v>
      </c>
      <c r="C15771" s="62" t="s">
        <v>5740</v>
      </c>
      <c r="D15771" s="182" t="s">
        <v>10401</v>
      </c>
      <c r="E15771" s="125">
        <v>9500</v>
      </c>
      <c r="F15771" s="125"/>
      <c r="G15771" s="125">
        <f t="shared" si="252"/>
        <v>-9500</v>
      </c>
      <c r="H15771" s="704" t="s">
        <v>10322</v>
      </c>
    </row>
    <row r="15772" spans="1:8" s="681" customFormat="1" ht="15" customHeight="1" x14ac:dyDescent="0.25">
      <c r="A15772" s="733">
        <v>45118</v>
      </c>
      <c r="B15772" s="62" t="s">
        <v>10240</v>
      </c>
      <c r="C15772" s="62" t="s">
        <v>3144</v>
      </c>
      <c r="D15772" s="182" t="s">
        <v>10402</v>
      </c>
      <c r="E15772" s="125">
        <v>350</v>
      </c>
      <c r="F15772" s="125"/>
      <c r="G15772" s="125">
        <f t="shared" si="252"/>
        <v>-350</v>
      </c>
      <c r="H15772" s="704" t="s">
        <v>10322</v>
      </c>
    </row>
    <row r="15773" spans="1:8" s="681" customFormat="1" ht="15" customHeight="1" x14ac:dyDescent="0.25">
      <c r="A15773" s="733">
        <v>45118</v>
      </c>
      <c r="B15773" s="62" t="s">
        <v>10336</v>
      </c>
      <c r="C15773" s="62" t="s">
        <v>5740</v>
      </c>
      <c r="D15773" s="182" t="s">
        <v>10335</v>
      </c>
      <c r="E15773" s="125">
        <v>260</v>
      </c>
      <c r="F15773" s="125"/>
      <c r="G15773" s="125">
        <f t="shared" si="252"/>
        <v>-260</v>
      </c>
      <c r="H15773" s="704" t="s">
        <v>10322</v>
      </c>
    </row>
    <row r="15774" spans="1:8" s="681" customFormat="1" ht="15" customHeight="1" x14ac:dyDescent="0.25">
      <c r="A15774" s="733">
        <v>45118</v>
      </c>
      <c r="B15774" s="62" t="s">
        <v>9767</v>
      </c>
      <c r="C15774" s="62" t="s">
        <v>3144</v>
      </c>
      <c r="D15774" s="182" t="s">
        <v>10403</v>
      </c>
      <c r="E15774" s="125">
        <v>19700</v>
      </c>
      <c r="F15774" s="125"/>
      <c r="G15774" s="125">
        <f t="shared" si="252"/>
        <v>-19700</v>
      </c>
      <c r="H15774" s="704" t="s">
        <v>10322</v>
      </c>
    </row>
    <row r="15775" spans="1:8" s="681" customFormat="1" ht="15" customHeight="1" x14ac:dyDescent="0.25">
      <c r="A15775" s="733">
        <v>45119</v>
      </c>
      <c r="B15775" s="62" t="s">
        <v>8557</v>
      </c>
      <c r="C15775" s="62" t="s">
        <v>63</v>
      </c>
      <c r="D15775" s="182" t="s">
        <v>10404</v>
      </c>
      <c r="E15775" s="125">
        <v>15000</v>
      </c>
      <c r="F15775" s="125"/>
      <c r="G15775" s="125">
        <f t="shared" si="252"/>
        <v>-15000</v>
      </c>
      <c r="H15775" s="704" t="s">
        <v>10322</v>
      </c>
    </row>
    <row r="15776" spans="1:8" s="681" customFormat="1" ht="15" customHeight="1" x14ac:dyDescent="0.25">
      <c r="A15776" s="733">
        <v>45119</v>
      </c>
      <c r="B15776" s="62" t="s">
        <v>10230</v>
      </c>
      <c r="C15776" s="62" t="s">
        <v>3144</v>
      </c>
      <c r="D15776" s="182" t="s">
        <v>10405</v>
      </c>
      <c r="E15776" s="125">
        <v>19800</v>
      </c>
      <c r="F15776" s="125"/>
      <c r="G15776" s="125">
        <f t="shared" si="252"/>
        <v>-19800</v>
      </c>
      <c r="H15776" s="704" t="s">
        <v>10322</v>
      </c>
    </row>
    <row r="15777" spans="1:8" s="681" customFormat="1" ht="15" customHeight="1" x14ac:dyDescent="0.25">
      <c r="A15777" s="733">
        <v>45119</v>
      </c>
      <c r="B15777" s="62" t="s">
        <v>9659</v>
      </c>
      <c r="C15777" s="62" t="s">
        <v>5740</v>
      </c>
      <c r="D15777" s="182" t="s">
        <v>369</v>
      </c>
      <c r="E15777" s="125">
        <v>2000</v>
      </c>
      <c r="F15777" s="125"/>
      <c r="G15777" s="125">
        <f t="shared" si="252"/>
        <v>-2000</v>
      </c>
      <c r="H15777" s="704" t="s">
        <v>10322</v>
      </c>
    </row>
    <row r="15778" spans="1:8" s="681" customFormat="1" ht="15" customHeight="1" x14ac:dyDescent="0.25">
      <c r="A15778" s="733">
        <v>45119</v>
      </c>
      <c r="B15778" s="62" t="s">
        <v>9462</v>
      </c>
      <c r="C15778" s="62" t="s">
        <v>391</v>
      </c>
      <c r="D15778" s="182" t="s">
        <v>10406</v>
      </c>
      <c r="E15778" s="125">
        <v>460</v>
      </c>
      <c r="F15778" s="125"/>
      <c r="G15778" s="125">
        <f t="shared" si="252"/>
        <v>-460</v>
      </c>
      <c r="H15778" s="704" t="s">
        <v>10322</v>
      </c>
    </row>
    <row r="15779" spans="1:8" s="681" customFormat="1" ht="15" customHeight="1" x14ac:dyDescent="0.25">
      <c r="A15779" s="733">
        <v>45119</v>
      </c>
      <c r="B15779" s="62" t="s">
        <v>16</v>
      </c>
      <c r="C15779" s="62" t="s">
        <v>16</v>
      </c>
      <c r="D15779" s="182" t="s">
        <v>10209</v>
      </c>
      <c r="E15779" s="125">
        <v>3500</v>
      </c>
      <c r="F15779" s="125"/>
      <c r="G15779" s="125">
        <f t="shared" si="252"/>
        <v>-3500</v>
      </c>
      <c r="H15779" s="704" t="s">
        <v>10322</v>
      </c>
    </row>
    <row r="15780" spans="1:8" s="681" customFormat="1" ht="15" customHeight="1" x14ac:dyDescent="0.25">
      <c r="A15780" s="733">
        <v>45119</v>
      </c>
      <c r="B15780" s="62" t="s">
        <v>10230</v>
      </c>
      <c r="C15780" s="62" t="s">
        <v>5740</v>
      </c>
      <c r="D15780" s="182" t="s">
        <v>369</v>
      </c>
      <c r="E15780" s="125">
        <v>900</v>
      </c>
      <c r="F15780" s="125"/>
      <c r="G15780" s="125">
        <f t="shared" si="252"/>
        <v>-900</v>
      </c>
      <c r="H15780" s="704" t="s">
        <v>10322</v>
      </c>
    </row>
    <row r="15781" spans="1:8" s="681" customFormat="1" ht="15" customHeight="1" x14ac:dyDescent="0.25">
      <c r="A15781" s="733">
        <v>45119</v>
      </c>
      <c r="B15781" s="62" t="s">
        <v>8874</v>
      </c>
      <c r="C15781" s="62" t="s">
        <v>793</v>
      </c>
      <c r="D15781" s="182" t="s">
        <v>10407</v>
      </c>
      <c r="E15781" s="125">
        <v>2170</v>
      </c>
      <c r="F15781" s="125"/>
      <c r="G15781" s="125">
        <f t="shared" si="252"/>
        <v>-2170</v>
      </c>
      <c r="H15781" s="704" t="s">
        <v>10322</v>
      </c>
    </row>
    <row r="15782" spans="1:8" s="681" customFormat="1" ht="15" customHeight="1" x14ac:dyDescent="0.25">
      <c r="A15782" s="733">
        <v>45119</v>
      </c>
      <c r="B15782" s="62" t="s">
        <v>8874</v>
      </c>
      <c r="C15782" s="62" t="s">
        <v>285</v>
      </c>
      <c r="D15782" s="182" t="s">
        <v>10408</v>
      </c>
      <c r="E15782" s="125">
        <v>4500</v>
      </c>
      <c r="F15782" s="125"/>
      <c r="G15782" s="125">
        <f t="shared" si="252"/>
        <v>-4500</v>
      </c>
      <c r="H15782" s="704" t="s">
        <v>10322</v>
      </c>
    </row>
    <row r="15783" spans="1:8" s="681" customFormat="1" ht="15" customHeight="1" x14ac:dyDescent="0.25">
      <c r="A15783" s="733">
        <v>45119</v>
      </c>
      <c r="B15783" s="62" t="s">
        <v>8874</v>
      </c>
      <c r="C15783" s="62" t="s">
        <v>10409</v>
      </c>
      <c r="D15783" s="182" t="s">
        <v>10099</v>
      </c>
      <c r="E15783" s="125">
        <v>5820</v>
      </c>
      <c r="F15783" s="125"/>
      <c r="G15783" s="125">
        <f t="shared" si="252"/>
        <v>-5820</v>
      </c>
      <c r="H15783" s="704" t="s">
        <v>10322</v>
      </c>
    </row>
    <row r="15784" spans="1:8" s="681" customFormat="1" ht="15" customHeight="1" x14ac:dyDescent="0.25">
      <c r="A15784" s="733">
        <v>45119</v>
      </c>
      <c r="B15784" s="62" t="s">
        <v>10230</v>
      </c>
      <c r="C15784" s="62" t="s">
        <v>5740</v>
      </c>
      <c r="D15784" s="182" t="s">
        <v>369</v>
      </c>
      <c r="E15784" s="125">
        <v>1000</v>
      </c>
      <c r="F15784" s="125"/>
      <c r="G15784" s="125">
        <f t="shared" si="252"/>
        <v>-1000</v>
      </c>
      <c r="H15784" s="704" t="s">
        <v>10322</v>
      </c>
    </row>
    <row r="15785" spans="1:8" s="681" customFormat="1" ht="15" customHeight="1" x14ac:dyDescent="0.25">
      <c r="A15785" s="733">
        <v>45119</v>
      </c>
      <c r="B15785" s="62" t="s">
        <v>9354</v>
      </c>
      <c r="C15785" s="62" t="s">
        <v>5740</v>
      </c>
      <c r="D15785" s="182" t="s">
        <v>10335</v>
      </c>
      <c r="E15785" s="125">
        <v>160</v>
      </c>
      <c r="F15785" s="125"/>
      <c r="G15785" s="125">
        <f t="shared" si="252"/>
        <v>-160</v>
      </c>
      <c r="H15785" s="704" t="s">
        <v>10322</v>
      </c>
    </row>
    <row r="15786" spans="1:8" s="681" customFormat="1" ht="15" customHeight="1" x14ac:dyDescent="0.25">
      <c r="A15786" s="733">
        <v>45119</v>
      </c>
      <c r="B15786" s="62" t="s">
        <v>8874</v>
      </c>
      <c r="C15786" s="62" t="s">
        <v>5740</v>
      </c>
      <c r="D15786" s="182" t="s">
        <v>369</v>
      </c>
      <c r="E15786" s="125">
        <v>250</v>
      </c>
      <c r="F15786" s="125"/>
      <c r="G15786" s="125">
        <f t="shared" si="252"/>
        <v>-250</v>
      </c>
      <c r="H15786" s="704" t="s">
        <v>10322</v>
      </c>
    </row>
    <row r="15787" spans="1:8" s="681" customFormat="1" ht="15" customHeight="1" x14ac:dyDescent="0.25">
      <c r="A15787" s="733">
        <v>45119</v>
      </c>
      <c r="B15787" s="62" t="s">
        <v>9767</v>
      </c>
      <c r="C15787" s="62" t="s">
        <v>391</v>
      </c>
      <c r="D15787" s="182" t="s">
        <v>10410</v>
      </c>
      <c r="E15787" s="125">
        <v>2250</v>
      </c>
      <c r="F15787" s="125"/>
      <c r="G15787" s="125">
        <f t="shared" si="252"/>
        <v>-2250</v>
      </c>
      <c r="H15787" s="704" t="s">
        <v>10322</v>
      </c>
    </row>
    <row r="15788" spans="1:8" s="681" customFormat="1" ht="15" customHeight="1" x14ac:dyDescent="0.25">
      <c r="A15788" s="733">
        <v>45119</v>
      </c>
      <c r="B15788" s="62" t="s">
        <v>2932</v>
      </c>
      <c r="C15788" s="62" t="s">
        <v>391</v>
      </c>
      <c r="D15788" s="182" t="s">
        <v>10411</v>
      </c>
      <c r="E15788" s="125">
        <v>1310</v>
      </c>
      <c r="F15788" s="125"/>
      <c r="G15788" s="125">
        <f t="shared" si="252"/>
        <v>-1310</v>
      </c>
      <c r="H15788" s="704" t="s">
        <v>10322</v>
      </c>
    </row>
    <row r="15789" spans="1:8" s="681" customFormat="1" ht="15" customHeight="1" x14ac:dyDescent="0.25">
      <c r="A15789" s="733">
        <v>45119</v>
      </c>
      <c r="B15789" s="62" t="s">
        <v>9407</v>
      </c>
      <c r="C15789" s="62" t="s">
        <v>3144</v>
      </c>
      <c r="D15789" s="182" t="s">
        <v>4221</v>
      </c>
      <c r="E15789" s="125">
        <v>109910</v>
      </c>
      <c r="F15789" s="125"/>
      <c r="G15789" s="125">
        <f t="shared" si="252"/>
        <v>-109910</v>
      </c>
      <c r="H15789" s="704" t="s">
        <v>10322</v>
      </c>
    </row>
    <row r="15790" spans="1:8" s="681" customFormat="1" ht="15" customHeight="1" x14ac:dyDescent="0.25">
      <c r="A15790" s="733">
        <v>45119</v>
      </c>
      <c r="B15790" s="62" t="s">
        <v>9400</v>
      </c>
      <c r="C15790" s="62" t="s">
        <v>391</v>
      </c>
      <c r="D15790" s="182" t="s">
        <v>10412</v>
      </c>
      <c r="E15790" s="125">
        <v>300</v>
      </c>
      <c r="F15790" s="125"/>
      <c r="G15790" s="125">
        <f t="shared" si="252"/>
        <v>-300</v>
      </c>
      <c r="H15790" s="704" t="s">
        <v>10322</v>
      </c>
    </row>
    <row r="15791" spans="1:8" s="681" customFormat="1" ht="15" customHeight="1" x14ac:dyDescent="0.25">
      <c r="A15791" s="733">
        <v>45119</v>
      </c>
      <c r="B15791" s="62" t="s">
        <v>9767</v>
      </c>
      <c r="C15791" s="62"/>
      <c r="D15791" s="182" t="s">
        <v>10413</v>
      </c>
      <c r="E15791" s="125">
        <v>250000</v>
      </c>
      <c r="F15791" s="125"/>
      <c r="G15791" s="125">
        <f t="shared" si="252"/>
        <v>-250000</v>
      </c>
      <c r="H15791" s="704" t="s">
        <v>10322</v>
      </c>
    </row>
    <row r="15792" spans="1:8" s="681" customFormat="1" ht="15" customHeight="1" x14ac:dyDescent="0.25">
      <c r="A15792" s="733">
        <v>45119</v>
      </c>
      <c r="B15792" s="62" t="s">
        <v>9767</v>
      </c>
      <c r="C15792" s="62"/>
      <c r="D15792" s="182" t="s">
        <v>10414</v>
      </c>
      <c r="E15792" s="125">
        <v>250000</v>
      </c>
      <c r="F15792" s="125"/>
      <c r="G15792" s="125">
        <f t="shared" si="252"/>
        <v>-250000</v>
      </c>
      <c r="H15792" s="704" t="s">
        <v>10322</v>
      </c>
    </row>
    <row r="15793" spans="1:8" s="681" customFormat="1" ht="15" customHeight="1" x14ac:dyDescent="0.25">
      <c r="A15793" s="733">
        <v>45119</v>
      </c>
      <c r="B15793" s="62" t="s">
        <v>9767</v>
      </c>
      <c r="C15793" s="62"/>
      <c r="D15793" s="182" t="s">
        <v>10414</v>
      </c>
      <c r="E15793" s="125">
        <v>250000</v>
      </c>
      <c r="F15793" s="125"/>
      <c r="G15793" s="125">
        <f t="shared" si="252"/>
        <v>-250000</v>
      </c>
      <c r="H15793" s="704" t="s">
        <v>10322</v>
      </c>
    </row>
    <row r="15794" spans="1:8" s="681" customFormat="1" ht="24" customHeight="1" x14ac:dyDescent="0.25">
      <c r="A15794" s="733">
        <v>45119</v>
      </c>
      <c r="B15794" s="62" t="s">
        <v>9354</v>
      </c>
      <c r="C15794" s="62" t="s">
        <v>9773</v>
      </c>
      <c r="D15794" s="182" t="s">
        <v>10417</v>
      </c>
      <c r="E15794" s="125">
        <v>116000</v>
      </c>
      <c r="F15794" s="125"/>
      <c r="G15794" s="125">
        <f t="shared" si="252"/>
        <v>-116000</v>
      </c>
      <c r="H15794" s="704" t="s">
        <v>10322</v>
      </c>
    </row>
    <row r="15795" spans="1:8" s="681" customFormat="1" ht="24" customHeight="1" x14ac:dyDescent="0.25">
      <c r="A15795" s="733">
        <v>45119</v>
      </c>
      <c r="B15795" s="62" t="s">
        <v>10907</v>
      </c>
      <c r="C15795" s="62" t="s">
        <v>3144</v>
      </c>
      <c r="D15795" s="182" t="s">
        <v>10415</v>
      </c>
      <c r="E15795" s="125">
        <v>51550</v>
      </c>
      <c r="F15795" s="125"/>
      <c r="G15795" s="125">
        <f t="shared" si="252"/>
        <v>-51550</v>
      </c>
      <c r="H15795" s="704" t="s">
        <v>10322</v>
      </c>
    </row>
    <row r="15796" spans="1:8" s="681" customFormat="1" ht="24" customHeight="1" x14ac:dyDescent="0.25">
      <c r="A15796" s="733">
        <v>45119</v>
      </c>
      <c r="B15796" s="62" t="s">
        <v>9354</v>
      </c>
      <c r="C15796" s="669" t="s">
        <v>9869</v>
      </c>
      <c r="D15796" s="906" t="s">
        <v>10416</v>
      </c>
      <c r="E15796" s="671">
        <v>185200</v>
      </c>
      <c r="F15796" s="125"/>
      <c r="G15796" s="125">
        <f t="shared" si="252"/>
        <v>-185200</v>
      </c>
      <c r="H15796" s="704" t="s">
        <v>10322</v>
      </c>
    </row>
    <row r="15797" spans="1:8" s="681" customFormat="1" ht="24" customHeight="1" x14ac:dyDescent="0.25">
      <c r="A15797" s="733">
        <v>45119</v>
      </c>
      <c r="B15797" s="62" t="s">
        <v>10336</v>
      </c>
      <c r="C15797" s="669" t="s">
        <v>9869</v>
      </c>
      <c r="D15797" s="906" t="s">
        <v>10416</v>
      </c>
      <c r="E15797" s="671">
        <v>20000</v>
      </c>
      <c r="F15797" s="125"/>
      <c r="G15797" s="125">
        <f t="shared" si="252"/>
        <v>-20000</v>
      </c>
      <c r="H15797" s="704" t="s">
        <v>10322</v>
      </c>
    </row>
    <row r="15798" spans="1:8" s="681" customFormat="1" ht="15" customHeight="1" x14ac:dyDescent="0.25">
      <c r="A15798" s="733">
        <v>45119</v>
      </c>
      <c r="B15798" s="62" t="s">
        <v>9767</v>
      </c>
      <c r="C15798" s="550" t="s">
        <v>3144</v>
      </c>
      <c r="D15798" s="739" t="s">
        <v>10477</v>
      </c>
      <c r="E15798" s="551">
        <v>60000</v>
      </c>
      <c r="F15798" s="125"/>
      <c r="G15798" s="125">
        <f t="shared" si="252"/>
        <v>-60000</v>
      </c>
      <c r="H15798" s="704" t="s">
        <v>10322</v>
      </c>
    </row>
    <row r="15799" spans="1:8" s="681" customFormat="1" ht="15" customHeight="1" x14ac:dyDescent="0.25">
      <c r="A15799" s="733">
        <v>45119</v>
      </c>
      <c r="B15799" s="62" t="s">
        <v>10230</v>
      </c>
      <c r="C15799" s="550" t="s">
        <v>3144</v>
      </c>
      <c r="D15799" s="739" t="s">
        <v>10477</v>
      </c>
      <c r="E15799" s="551">
        <v>60000</v>
      </c>
      <c r="F15799" s="125"/>
      <c r="G15799" s="125">
        <f t="shared" si="252"/>
        <v>-60000</v>
      </c>
      <c r="H15799" s="704" t="s">
        <v>10322</v>
      </c>
    </row>
    <row r="15800" spans="1:8" s="681" customFormat="1" ht="15" customHeight="1" x14ac:dyDescent="0.25">
      <c r="A15800" s="733">
        <v>45119</v>
      </c>
      <c r="B15800" s="62" t="s">
        <v>10377</v>
      </c>
      <c r="C15800" s="550" t="s">
        <v>3144</v>
      </c>
      <c r="D15800" s="739" t="s">
        <v>10477</v>
      </c>
      <c r="E15800" s="551">
        <v>33000</v>
      </c>
      <c r="F15800" s="125"/>
      <c r="G15800" s="125">
        <f t="shared" si="252"/>
        <v>-33000</v>
      </c>
      <c r="H15800" s="704" t="s">
        <v>10322</v>
      </c>
    </row>
    <row r="15801" spans="1:8" s="681" customFormat="1" ht="15" customHeight="1" x14ac:dyDescent="0.25">
      <c r="A15801" s="733">
        <v>45119</v>
      </c>
      <c r="B15801" s="62" t="s">
        <v>10021</v>
      </c>
      <c r="C15801" s="62" t="s">
        <v>3144</v>
      </c>
      <c r="D15801" s="182" t="s">
        <v>10418</v>
      </c>
      <c r="E15801" s="125">
        <v>6700</v>
      </c>
      <c r="F15801" s="125"/>
      <c r="G15801" s="125">
        <f t="shared" si="252"/>
        <v>-6700</v>
      </c>
      <c r="H15801" s="704" t="s">
        <v>10322</v>
      </c>
    </row>
    <row r="15802" spans="1:8" s="681" customFormat="1" ht="15" customHeight="1" x14ac:dyDescent="0.25">
      <c r="A15802" s="733">
        <v>45120</v>
      </c>
      <c r="B15802" s="62" t="s">
        <v>9767</v>
      </c>
      <c r="C15802" s="62" t="s">
        <v>3144</v>
      </c>
      <c r="D15802" s="182" t="s">
        <v>10419</v>
      </c>
      <c r="E15802" s="125">
        <v>18500</v>
      </c>
      <c r="F15802" s="125"/>
      <c r="G15802" s="125">
        <f t="shared" si="252"/>
        <v>-18500</v>
      </c>
      <c r="H15802" s="704" t="s">
        <v>10322</v>
      </c>
    </row>
    <row r="15803" spans="1:8" s="681" customFormat="1" ht="15" customHeight="1" x14ac:dyDescent="0.25">
      <c r="A15803" s="733">
        <v>45120</v>
      </c>
      <c r="B15803" s="62" t="s">
        <v>10907</v>
      </c>
      <c r="C15803" s="62" t="s">
        <v>3144</v>
      </c>
      <c r="D15803" s="182" t="s">
        <v>10420</v>
      </c>
      <c r="E15803" s="125">
        <v>43920</v>
      </c>
      <c r="F15803" s="125"/>
      <c r="G15803" s="125">
        <f t="shared" si="252"/>
        <v>-43920</v>
      </c>
      <c r="H15803" s="704" t="s">
        <v>10322</v>
      </c>
    </row>
    <row r="15804" spans="1:8" s="681" customFormat="1" ht="15" customHeight="1" x14ac:dyDescent="0.25">
      <c r="A15804" s="733">
        <v>45120</v>
      </c>
      <c r="B15804" s="62" t="s">
        <v>10021</v>
      </c>
      <c r="C15804" s="62" t="s">
        <v>3144</v>
      </c>
      <c r="D15804" s="182" t="s">
        <v>10421</v>
      </c>
      <c r="E15804" s="125">
        <v>500</v>
      </c>
      <c r="F15804" s="125"/>
      <c r="G15804" s="125">
        <f t="shared" si="252"/>
        <v>-500</v>
      </c>
      <c r="H15804" s="704" t="s">
        <v>10322</v>
      </c>
    </row>
    <row r="15805" spans="1:8" s="681" customFormat="1" ht="15" customHeight="1" x14ac:dyDescent="0.25">
      <c r="A15805" s="733">
        <v>45120</v>
      </c>
      <c r="B15805" s="62" t="s">
        <v>9659</v>
      </c>
      <c r="C15805" s="62" t="s">
        <v>5740</v>
      </c>
      <c r="D15805" s="182" t="s">
        <v>369</v>
      </c>
      <c r="E15805" s="125">
        <v>800</v>
      </c>
      <c r="F15805" s="125"/>
      <c r="G15805" s="125">
        <f t="shared" si="252"/>
        <v>-800</v>
      </c>
      <c r="H15805" s="704" t="s">
        <v>10322</v>
      </c>
    </row>
    <row r="15806" spans="1:8" s="681" customFormat="1" ht="15" customHeight="1" x14ac:dyDescent="0.25">
      <c r="A15806" s="733">
        <v>45120</v>
      </c>
      <c r="B15806" s="62" t="s">
        <v>10021</v>
      </c>
      <c r="C15806" s="62" t="s">
        <v>5740</v>
      </c>
      <c r="D15806" s="182" t="s">
        <v>369</v>
      </c>
      <c r="E15806" s="125">
        <v>500</v>
      </c>
      <c r="F15806" s="125"/>
      <c r="G15806" s="125">
        <f t="shared" si="252"/>
        <v>-500</v>
      </c>
      <c r="H15806" s="704" t="s">
        <v>10322</v>
      </c>
    </row>
    <row r="15807" spans="1:8" s="681" customFormat="1" ht="15" customHeight="1" x14ac:dyDescent="0.2">
      <c r="A15807" s="733">
        <v>45120</v>
      </c>
      <c r="B15807" s="40" t="s">
        <v>10377</v>
      </c>
      <c r="C15807" s="62" t="s">
        <v>5740</v>
      </c>
      <c r="D15807" s="182" t="s">
        <v>369</v>
      </c>
      <c r="E15807" s="125">
        <v>1500</v>
      </c>
      <c r="F15807" s="125"/>
      <c r="G15807" s="125">
        <f t="shared" ref="G15807:G15870" si="253">F15807-E15807</f>
        <v>-1500</v>
      </c>
      <c r="H15807" s="704" t="s">
        <v>10322</v>
      </c>
    </row>
    <row r="15808" spans="1:8" s="681" customFormat="1" ht="15" customHeight="1" x14ac:dyDescent="0.25">
      <c r="A15808" s="733">
        <v>45120</v>
      </c>
      <c r="B15808" s="62" t="s">
        <v>9659</v>
      </c>
      <c r="C15808" s="62" t="s">
        <v>5740</v>
      </c>
      <c r="D15808" s="182" t="s">
        <v>369</v>
      </c>
      <c r="E15808" s="125">
        <v>500</v>
      </c>
      <c r="F15808" s="125"/>
      <c r="G15808" s="125">
        <f t="shared" si="253"/>
        <v>-500</v>
      </c>
      <c r="H15808" s="704" t="s">
        <v>10322</v>
      </c>
    </row>
    <row r="15809" spans="1:8" s="681" customFormat="1" ht="15" customHeight="1" x14ac:dyDescent="0.25">
      <c r="A15809" s="733">
        <v>45120</v>
      </c>
      <c r="B15809" s="62" t="s">
        <v>10336</v>
      </c>
      <c r="C15809" s="62" t="s">
        <v>5740</v>
      </c>
      <c r="D15809" s="182" t="s">
        <v>369</v>
      </c>
      <c r="E15809" s="125">
        <v>600</v>
      </c>
      <c r="F15809" s="125"/>
      <c r="G15809" s="125">
        <f t="shared" si="253"/>
        <v>-600</v>
      </c>
      <c r="H15809" s="704" t="s">
        <v>10322</v>
      </c>
    </row>
    <row r="15810" spans="1:8" s="681" customFormat="1" ht="15" customHeight="1" x14ac:dyDescent="0.25">
      <c r="A15810" s="733">
        <v>45120</v>
      </c>
      <c r="B15810" s="62" t="s">
        <v>10142</v>
      </c>
      <c r="C15810" s="62" t="s">
        <v>5680</v>
      </c>
      <c r="D15810" s="182" t="s">
        <v>10422</v>
      </c>
      <c r="E15810" s="125">
        <v>200000</v>
      </c>
      <c r="F15810" s="125"/>
      <c r="G15810" s="125">
        <f t="shared" si="253"/>
        <v>-200000</v>
      </c>
      <c r="H15810" s="704" t="s">
        <v>10322</v>
      </c>
    </row>
    <row r="15811" spans="1:8" s="681" customFormat="1" ht="15" customHeight="1" x14ac:dyDescent="0.25">
      <c r="A15811" s="733">
        <v>45120</v>
      </c>
      <c r="B15811" s="62" t="s">
        <v>9767</v>
      </c>
      <c r="C15811" s="62" t="s">
        <v>10234</v>
      </c>
      <c r="D15811" s="182" t="s">
        <v>10235</v>
      </c>
      <c r="E15811" s="125">
        <v>87000</v>
      </c>
      <c r="F15811" s="125"/>
      <c r="G15811" s="125">
        <f t="shared" si="253"/>
        <v>-87000</v>
      </c>
      <c r="H15811" s="704" t="s">
        <v>10322</v>
      </c>
    </row>
    <row r="15812" spans="1:8" s="681" customFormat="1" ht="15" customHeight="1" x14ac:dyDescent="0.25">
      <c r="A15812" s="733">
        <v>45120</v>
      </c>
      <c r="B15812" s="62" t="s">
        <v>9354</v>
      </c>
      <c r="C15812" s="62" t="s">
        <v>3144</v>
      </c>
      <c r="D15812" s="182" t="s">
        <v>9915</v>
      </c>
      <c r="E15812" s="125">
        <v>3166</v>
      </c>
      <c r="F15812" s="125"/>
      <c r="G15812" s="125">
        <f t="shared" si="253"/>
        <v>-3166</v>
      </c>
      <c r="H15812" s="704" t="s">
        <v>10322</v>
      </c>
    </row>
    <row r="15813" spans="1:8" s="681" customFormat="1" ht="15" customHeight="1" x14ac:dyDescent="0.2">
      <c r="A15813" s="733">
        <v>45120</v>
      </c>
      <c r="B15813" s="40" t="s">
        <v>10377</v>
      </c>
      <c r="C15813" s="62" t="s">
        <v>3144</v>
      </c>
      <c r="D15813" s="182" t="s">
        <v>10445</v>
      </c>
      <c r="E15813" s="125">
        <v>6460</v>
      </c>
      <c r="F15813" s="125"/>
      <c r="G15813" s="125">
        <f t="shared" si="253"/>
        <v>-6460</v>
      </c>
      <c r="H15813" s="704" t="s">
        <v>10322</v>
      </c>
    </row>
    <row r="15814" spans="1:8" s="681" customFormat="1" ht="15" customHeight="1" x14ac:dyDescent="0.25">
      <c r="A15814" s="733">
        <v>45120</v>
      </c>
      <c r="B15814" s="62" t="s">
        <v>9830</v>
      </c>
      <c r="C15814" s="62" t="s">
        <v>3144</v>
      </c>
      <c r="D15814" s="182" t="s">
        <v>10446</v>
      </c>
      <c r="E15814" s="125">
        <v>22000</v>
      </c>
      <c r="F15814" s="125"/>
      <c r="G15814" s="125">
        <f t="shared" si="253"/>
        <v>-22000</v>
      </c>
      <c r="H15814" s="704" t="s">
        <v>10322</v>
      </c>
    </row>
    <row r="15815" spans="1:8" s="681" customFormat="1" ht="15" customHeight="1" x14ac:dyDescent="0.25">
      <c r="A15815" s="733">
        <v>45120</v>
      </c>
      <c r="B15815" s="62" t="s">
        <v>103</v>
      </c>
      <c r="C15815" s="62" t="s">
        <v>103</v>
      </c>
      <c r="D15815" s="182" t="s">
        <v>10209</v>
      </c>
      <c r="E15815" s="125">
        <v>4000</v>
      </c>
      <c r="F15815" s="125"/>
      <c r="G15815" s="125">
        <f t="shared" si="253"/>
        <v>-4000</v>
      </c>
      <c r="H15815" s="704" t="s">
        <v>10322</v>
      </c>
    </row>
    <row r="15816" spans="1:8" s="681" customFormat="1" ht="15" customHeight="1" x14ac:dyDescent="0.25">
      <c r="A15816" s="733">
        <v>45120</v>
      </c>
      <c r="B15816" s="62" t="s">
        <v>9830</v>
      </c>
      <c r="C15816" s="62" t="s">
        <v>5740</v>
      </c>
      <c r="D15816" s="182" t="s">
        <v>369</v>
      </c>
      <c r="E15816" s="125">
        <v>1500</v>
      </c>
      <c r="F15816" s="125"/>
      <c r="G15816" s="125">
        <f t="shared" si="253"/>
        <v>-1500</v>
      </c>
      <c r="H15816" s="704" t="s">
        <v>10322</v>
      </c>
    </row>
    <row r="15817" spans="1:8" s="681" customFormat="1" ht="15" customHeight="1" x14ac:dyDescent="0.25">
      <c r="A15817" s="733">
        <v>45120</v>
      </c>
      <c r="B15817" s="62" t="s">
        <v>9659</v>
      </c>
      <c r="C15817" s="62" t="s">
        <v>6622</v>
      </c>
      <c r="D15817" s="182" t="s">
        <v>10448</v>
      </c>
      <c r="E15817" s="125">
        <v>30000</v>
      </c>
      <c r="F15817" s="125"/>
      <c r="G15817" s="125">
        <f t="shared" si="253"/>
        <v>-30000</v>
      </c>
      <c r="H15817" s="704" t="s">
        <v>10322</v>
      </c>
    </row>
    <row r="15818" spans="1:8" s="681" customFormat="1" ht="15" customHeight="1" x14ac:dyDescent="0.25">
      <c r="A15818" s="733">
        <v>45120</v>
      </c>
      <c r="B15818" s="62" t="s">
        <v>8874</v>
      </c>
      <c r="C15818" s="62" t="s">
        <v>10450</v>
      </c>
      <c r="D15818" s="182" t="s">
        <v>10449</v>
      </c>
      <c r="E15818" s="125">
        <v>30000</v>
      </c>
      <c r="F15818" s="125"/>
      <c r="G15818" s="125">
        <f t="shared" si="253"/>
        <v>-30000</v>
      </c>
      <c r="H15818" s="704" t="s">
        <v>10322</v>
      </c>
    </row>
    <row r="15819" spans="1:8" s="681" customFormat="1" ht="15" customHeight="1" x14ac:dyDescent="0.25">
      <c r="A15819" s="733">
        <v>45120</v>
      </c>
      <c r="B15819" s="62" t="s">
        <v>103</v>
      </c>
      <c r="C15819" s="62" t="s">
        <v>2995</v>
      </c>
      <c r="D15819" s="182" t="s">
        <v>10451</v>
      </c>
      <c r="E15819" s="125">
        <v>4670</v>
      </c>
      <c r="F15819" s="125"/>
      <c r="G15819" s="125">
        <f t="shared" si="253"/>
        <v>-4670</v>
      </c>
      <c r="H15819" s="704" t="s">
        <v>10322</v>
      </c>
    </row>
    <row r="15820" spans="1:8" s="681" customFormat="1" ht="15" customHeight="1" x14ac:dyDescent="0.25">
      <c r="A15820" s="733">
        <v>45120</v>
      </c>
      <c r="B15820" s="62" t="s">
        <v>9407</v>
      </c>
      <c r="C15820" s="62" t="s">
        <v>3144</v>
      </c>
      <c r="D15820" s="182" t="s">
        <v>10452</v>
      </c>
      <c r="E15820" s="125">
        <v>15000</v>
      </c>
      <c r="F15820" s="125"/>
      <c r="G15820" s="125">
        <f t="shared" si="253"/>
        <v>-15000</v>
      </c>
      <c r="H15820" s="704" t="s">
        <v>10322</v>
      </c>
    </row>
    <row r="15821" spans="1:8" s="681" customFormat="1" ht="15" customHeight="1" x14ac:dyDescent="0.25">
      <c r="A15821" s="733">
        <v>45120</v>
      </c>
      <c r="B15821" s="62" t="s">
        <v>9767</v>
      </c>
      <c r="C15821" s="62" t="s">
        <v>3144</v>
      </c>
      <c r="D15821" s="182" t="s">
        <v>10453</v>
      </c>
      <c r="E15821" s="125">
        <v>109400</v>
      </c>
      <c r="F15821" s="125"/>
      <c r="G15821" s="125">
        <f t="shared" si="253"/>
        <v>-109400</v>
      </c>
      <c r="H15821" s="704" t="s">
        <v>10322</v>
      </c>
    </row>
    <row r="15822" spans="1:8" s="681" customFormat="1" ht="15" customHeight="1" x14ac:dyDescent="0.25">
      <c r="A15822" s="733">
        <v>45120</v>
      </c>
      <c r="B15822" s="62" t="s">
        <v>10294</v>
      </c>
      <c r="C15822" s="62" t="s">
        <v>3144</v>
      </c>
      <c r="D15822" s="182" t="s">
        <v>10453</v>
      </c>
      <c r="E15822" s="125">
        <v>7890</v>
      </c>
      <c r="F15822" s="125"/>
      <c r="G15822" s="125">
        <f t="shared" si="253"/>
        <v>-7890</v>
      </c>
      <c r="H15822" s="704" t="s">
        <v>10322</v>
      </c>
    </row>
    <row r="15823" spans="1:8" s="681" customFormat="1" ht="15" customHeight="1" x14ac:dyDescent="0.25">
      <c r="A15823" s="733">
        <v>45120</v>
      </c>
      <c r="B15823" s="62" t="s">
        <v>10294</v>
      </c>
      <c r="C15823" s="62" t="s">
        <v>3144</v>
      </c>
      <c r="D15823" s="182" t="s">
        <v>10454</v>
      </c>
      <c r="E15823" s="125">
        <v>2000</v>
      </c>
      <c r="F15823" s="125"/>
      <c r="G15823" s="125">
        <f t="shared" si="253"/>
        <v>-2000</v>
      </c>
      <c r="H15823" s="704" t="s">
        <v>10322</v>
      </c>
    </row>
    <row r="15824" spans="1:8" s="681" customFormat="1" ht="15" customHeight="1" x14ac:dyDescent="0.25">
      <c r="A15824" s="733">
        <v>45120</v>
      </c>
      <c r="B15824" s="62" t="s">
        <v>10294</v>
      </c>
      <c r="C15824" s="62" t="s">
        <v>285</v>
      </c>
      <c r="D15824" s="182" t="s">
        <v>9626</v>
      </c>
      <c r="E15824" s="125">
        <v>300</v>
      </c>
      <c r="F15824" s="125"/>
      <c r="G15824" s="125">
        <f t="shared" si="253"/>
        <v>-300</v>
      </c>
      <c r="H15824" s="704" t="s">
        <v>10322</v>
      </c>
    </row>
    <row r="15825" spans="1:8" s="681" customFormat="1" ht="15" customHeight="1" x14ac:dyDescent="0.25">
      <c r="A15825" s="733">
        <v>45120</v>
      </c>
      <c r="B15825" s="62" t="s">
        <v>103</v>
      </c>
      <c r="C15825" s="62" t="s">
        <v>103</v>
      </c>
      <c r="D15825" s="182" t="s">
        <v>10455</v>
      </c>
      <c r="E15825" s="125">
        <v>1000</v>
      </c>
      <c r="F15825" s="125"/>
      <c r="G15825" s="125">
        <f t="shared" si="253"/>
        <v>-1000</v>
      </c>
      <c r="H15825" s="704" t="s">
        <v>10322</v>
      </c>
    </row>
    <row r="15826" spans="1:8" s="681" customFormat="1" ht="15" customHeight="1" x14ac:dyDescent="0.25">
      <c r="A15826" s="733">
        <v>45120</v>
      </c>
      <c r="B15826" s="62" t="s">
        <v>9462</v>
      </c>
      <c r="C15826" s="62" t="s">
        <v>6850</v>
      </c>
      <c r="D15826" s="182" t="s">
        <v>4435</v>
      </c>
      <c r="E15826" s="125">
        <v>9000</v>
      </c>
      <c r="F15826" s="125"/>
      <c r="G15826" s="125">
        <f t="shared" si="253"/>
        <v>-9000</v>
      </c>
      <c r="H15826" s="704" t="s">
        <v>10322</v>
      </c>
    </row>
    <row r="15827" spans="1:8" s="681" customFormat="1" ht="15" customHeight="1" x14ac:dyDescent="0.25">
      <c r="A15827" s="733">
        <v>45120</v>
      </c>
      <c r="B15827" s="62" t="s">
        <v>9407</v>
      </c>
      <c r="C15827" s="62" t="s">
        <v>10268</v>
      </c>
      <c r="D15827" s="182" t="s">
        <v>10456</v>
      </c>
      <c r="E15827" s="125">
        <v>2000</v>
      </c>
      <c r="F15827" s="125"/>
      <c r="G15827" s="125">
        <f t="shared" si="253"/>
        <v>-2000</v>
      </c>
      <c r="H15827" s="704" t="s">
        <v>10322</v>
      </c>
    </row>
    <row r="15828" spans="1:8" s="681" customFormat="1" ht="15" customHeight="1" x14ac:dyDescent="0.25">
      <c r="A15828" s="733">
        <v>45120</v>
      </c>
      <c r="B15828" s="62" t="s">
        <v>10294</v>
      </c>
      <c r="C15828" s="62" t="s">
        <v>3144</v>
      </c>
      <c r="D15828" s="182" t="s">
        <v>10460</v>
      </c>
      <c r="E15828" s="125">
        <v>5500</v>
      </c>
      <c r="F15828" s="125"/>
      <c r="G15828" s="125">
        <f t="shared" si="253"/>
        <v>-5500</v>
      </c>
      <c r="H15828" s="704" t="s">
        <v>10322</v>
      </c>
    </row>
    <row r="15829" spans="1:8" s="681" customFormat="1" ht="15" customHeight="1" x14ac:dyDescent="0.25">
      <c r="A15829" s="733">
        <v>45120</v>
      </c>
      <c r="B15829" s="62" t="s">
        <v>10142</v>
      </c>
      <c r="C15829" s="62" t="s">
        <v>3144</v>
      </c>
      <c r="D15829" s="182" t="s">
        <v>10460</v>
      </c>
      <c r="E15829" s="125">
        <v>5500</v>
      </c>
      <c r="F15829" s="125"/>
      <c r="G15829" s="125">
        <f t="shared" si="253"/>
        <v>-5500</v>
      </c>
      <c r="H15829" s="704" t="s">
        <v>10322</v>
      </c>
    </row>
    <row r="15830" spans="1:8" s="681" customFormat="1" ht="15" customHeight="1" x14ac:dyDescent="0.25">
      <c r="A15830" s="733">
        <v>45120</v>
      </c>
      <c r="B15830" s="62" t="s">
        <v>10021</v>
      </c>
      <c r="C15830" s="62" t="s">
        <v>3144</v>
      </c>
      <c r="D15830" s="182" t="s">
        <v>10460</v>
      </c>
      <c r="E15830" s="125">
        <v>5500</v>
      </c>
      <c r="F15830" s="125"/>
      <c r="G15830" s="125">
        <f t="shared" si="253"/>
        <v>-5500</v>
      </c>
      <c r="H15830" s="704" t="s">
        <v>10322</v>
      </c>
    </row>
    <row r="15831" spans="1:8" s="681" customFormat="1" ht="15" customHeight="1" x14ac:dyDescent="0.25">
      <c r="A15831" s="733">
        <v>45120</v>
      </c>
      <c r="B15831" s="62" t="s">
        <v>9354</v>
      </c>
      <c r="C15831" s="62" t="s">
        <v>3144</v>
      </c>
      <c r="D15831" s="182" t="s">
        <v>10460</v>
      </c>
      <c r="E15831" s="125">
        <v>5500</v>
      </c>
      <c r="F15831" s="125"/>
      <c r="G15831" s="125">
        <f t="shared" si="253"/>
        <v>-5500</v>
      </c>
      <c r="H15831" s="704" t="s">
        <v>10322</v>
      </c>
    </row>
    <row r="15832" spans="1:8" s="681" customFormat="1" ht="15" customHeight="1" x14ac:dyDescent="0.25">
      <c r="A15832" s="733">
        <v>45120</v>
      </c>
      <c r="B15832" s="62" t="s">
        <v>25</v>
      </c>
      <c r="C15832" s="62" t="s">
        <v>4064</v>
      </c>
      <c r="D15832" s="182" t="s">
        <v>10457</v>
      </c>
      <c r="E15832" s="125">
        <v>2250</v>
      </c>
      <c r="F15832" s="125"/>
      <c r="G15832" s="125">
        <f t="shared" si="253"/>
        <v>-2250</v>
      </c>
      <c r="H15832" s="704" t="s">
        <v>10322</v>
      </c>
    </row>
    <row r="15833" spans="1:8" s="681" customFormat="1" ht="15" customHeight="1" x14ac:dyDescent="0.25">
      <c r="A15833" s="733">
        <v>45120</v>
      </c>
      <c r="B15833" s="62" t="s">
        <v>2932</v>
      </c>
      <c r="C15833" s="62" t="s">
        <v>10110</v>
      </c>
      <c r="D15833" s="182" t="s">
        <v>10458</v>
      </c>
      <c r="E15833" s="125">
        <v>100000</v>
      </c>
      <c r="F15833" s="125"/>
      <c r="G15833" s="125">
        <f t="shared" si="253"/>
        <v>-100000</v>
      </c>
      <c r="H15833" s="704" t="s">
        <v>10322</v>
      </c>
    </row>
    <row r="15834" spans="1:8" s="681" customFormat="1" ht="15" customHeight="1" x14ac:dyDescent="0.25">
      <c r="A15834" s="733">
        <v>45121</v>
      </c>
      <c r="B15834" s="62" t="s">
        <v>8557</v>
      </c>
      <c r="C15834" s="62" t="s">
        <v>10461</v>
      </c>
      <c r="D15834" s="182" t="s">
        <v>10462</v>
      </c>
      <c r="E15834" s="125">
        <v>5000</v>
      </c>
      <c r="F15834" s="125"/>
      <c r="G15834" s="125">
        <f t="shared" si="253"/>
        <v>-5000</v>
      </c>
      <c r="H15834" s="704" t="s">
        <v>10322</v>
      </c>
    </row>
    <row r="15835" spans="1:8" s="681" customFormat="1" ht="15" customHeight="1" x14ac:dyDescent="0.25">
      <c r="A15835" s="733">
        <v>45121</v>
      </c>
      <c r="B15835" s="62" t="s">
        <v>9407</v>
      </c>
      <c r="C15835" s="62" t="s">
        <v>9472</v>
      </c>
      <c r="D15835" s="182" t="s">
        <v>10459</v>
      </c>
      <c r="E15835" s="125">
        <v>20000</v>
      </c>
      <c r="F15835" s="125"/>
      <c r="G15835" s="125">
        <f t="shared" si="253"/>
        <v>-20000</v>
      </c>
      <c r="H15835" s="704" t="s">
        <v>10322</v>
      </c>
    </row>
    <row r="15836" spans="1:8" s="681" customFormat="1" ht="15" customHeight="1" x14ac:dyDescent="0.25">
      <c r="A15836" s="733">
        <v>45121</v>
      </c>
      <c r="B15836" s="62" t="s">
        <v>9767</v>
      </c>
      <c r="C15836" s="62" t="s">
        <v>285</v>
      </c>
      <c r="D15836" s="182" t="s">
        <v>10463</v>
      </c>
      <c r="E15836" s="125">
        <v>4000</v>
      </c>
      <c r="F15836" s="125"/>
      <c r="G15836" s="125">
        <f t="shared" si="253"/>
        <v>-4000</v>
      </c>
      <c r="H15836" s="704" t="s">
        <v>10322</v>
      </c>
    </row>
    <row r="15837" spans="1:8" s="681" customFormat="1" ht="15" customHeight="1" x14ac:dyDescent="0.25">
      <c r="A15837" s="733">
        <v>45121</v>
      </c>
      <c r="B15837" s="62" t="s">
        <v>9407</v>
      </c>
      <c r="C15837" s="62" t="s">
        <v>285</v>
      </c>
      <c r="D15837" s="182" t="s">
        <v>10463</v>
      </c>
      <c r="E15837" s="125">
        <v>6000</v>
      </c>
      <c r="F15837" s="125"/>
      <c r="G15837" s="125">
        <f t="shared" si="253"/>
        <v>-6000</v>
      </c>
      <c r="H15837" s="704" t="s">
        <v>10322</v>
      </c>
    </row>
    <row r="15838" spans="1:8" s="681" customFormat="1" ht="15" customHeight="1" x14ac:dyDescent="0.25">
      <c r="A15838" s="733">
        <v>45121</v>
      </c>
      <c r="B15838" s="62" t="s">
        <v>10142</v>
      </c>
      <c r="C15838" s="62" t="s">
        <v>285</v>
      </c>
      <c r="D15838" s="182" t="s">
        <v>10463</v>
      </c>
      <c r="E15838" s="125">
        <v>3500</v>
      </c>
      <c r="F15838" s="125"/>
      <c r="G15838" s="125">
        <f t="shared" si="253"/>
        <v>-3500</v>
      </c>
      <c r="H15838" s="704" t="s">
        <v>10322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10322</v>
      </c>
    </row>
    <row r="15840" spans="1:8" s="681" customFormat="1" ht="15" customHeight="1" x14ac:dyDescent="0.25">
      <c r="A15840" s="733">
        <v>45121</v>
      </c>
      <c r="B15840" s="62" t="s">
        <v>10294</v>
      </c>
      <c r="C15840" s="62" t="s">
        <v>3144</v>
      </c>
      <c r="D15840" s="182" t="s">
        <v>4308</v>
      </c>
      <c r="E15840" s="125">
        <v>6290</v>
      </c>
      <c r="F15840" s="125"/>
      <c r="G15840" s="125">
        <f t="shared" si="253"/>
        <v>-6290</v>
      </c>
      <c r="H15840" s="704" t="s">
        <v>10322</v>
      </c>
    </row>
    <row r="15841" spans="1:8" s="681" customFormat="1" ht="15" customHeight="1" x14ac:dyDescent="0.25">
      <c r="A15841" s="733">
        <v>45121</v>
      </c>
      <c r="B15841" s="62" t="s">
        <v>10294</v>
      </c>
      <c r="C15841" s="62" t="s">
        <v>5740</v>
      </c>
      <c r="D15841" s="182" t="s">
        <v>369</v>
      </c>
      <c r="E15841" s="125">
        <v>1000</v>
      </c>
      <c r="F15841" s="125"/>
      <c r="G15841" s="125">
        <f t="shared" si="253"/>
        <v>-1000</v>
      </c>
      <c r="H15841" s="704" t="s">
        <v>10322</v>
      </c>
    </row>
    <row r="15842" spans="1:8" s="681" customFormat="1" ht="15" customHeight="1" x14ac:dyDescent="0.25">
      <c r="A15842" s="733">
        <v>45121</v>
      </c>
      <c r="B15842" s="62" t="s">
        <v>10336</v>
      </c>
      <c r="C15842" s="62" t="s">
        <v>1197</v>
      </c>
      <c r="D15842" s="182" t="s">
        <v>10464</v>
      </c>
      <c r="E15842" s="125">
        <v>1039700</v>
      </c>
      <c r="F15842" s="125"/>
      <c r="G15842" s="125">
        <f t="shared" si="253"/>
        <v>-1039700</v>
      </c>
      <c r="H15842" s="704" t="s">
        <v>10322</v>
      </c>
    </row>
    <row r="15843" spans="1:8" s="681" customFormat="1" ht="15" customHeight="1" x14ac:dyDescent="0.2">
      <c r="A15843" s="733">
        <v>45121</v>
      </c>
      <c r="B15843" s="40" t="s">
        <v>10377</v>
      </c>
      <c r="C15843" s="62" t="s">
        <v>5740</v>
      </c>
      <c r="D15843" s="182" t="s">
        <v>369</v>
      </c>
      <c r="E15843" s="125">
        <v>2000</v>
      </c>
      <c r="F15843" s="125"/>
      <c r="G15843" s="125">
        <f t="shared" si="253"/>
        <v>-2000</v>
      </c>
      <c r="H15843" s="704" t="s">
        <v>10322</v>
      </c>
    </row>
    <row r="15844" spans="1:8" s="681" customFormat="1" ht="15" customHeight="1" x14ac:dyDescent="0.25">
      <c r="A15844" s="733">
        <v>45121</v>
      </c>
      <c r="B15844" s="62" t="s">
        <v>10021</v>
      </c>
      <c r="C15844" s="62" t="s">
        <v>5740</v>
      </c>
      <c r="D15844" s="182" t="s">
        <v>369</v>
      </c>
      <c r="E15844" s="125">
        <v>500</v>
      </c>
      <c r="F15844" s="125"/>
      <c r="G15844" s="125">
        <f t="shared" si="253"/>
        <v>-500</v>
      </c>
      <c r="H15844" s="704" t="s">
        <v>10322</v>
      </c>
    </row>
    <row r="15845" spans="1:8" s="681" customFormat="1" ht="15" customHeight="1" x14ac:dyDescent="0.25">
      <c r="A15845" s="733">
        <v>45121</v>
      </c>
      <c r="B15845" s="62" t="s">
        <v>37</v>
      </c>
      <c r="C15845" s="62" t="s">
        <v>391</v>
      </c>
      <c r="D15845" s="182" t="s">
        <v>10466</v>
      </c>
      <c r="E15845" s="125">
        <v>2000</v>
      </c>
      <c r="F15845" s="125"/>
      <c r="G15845" s="125">
        <f t="shared" si="253"/>
        <v>-2000</v>
      </c>
      <c r="H15845" s="704" t="s">
        <v>10322</v>
      </c>
    </row>
    <row r="15846" spans="1:8" s="681" customFormat="1" ht="15" customHeight="1" x14ac:dyDescent="0.25">
      <c r="A15846" s="733">
        <v>45121</v>
      </c>
      <c r="B15846" s="62" t="s">
        <v>2932</v>
      </c>
      <c r="C15846" s="62" t="s">
        <v>4875</v>
      </c>
      <c r="D15846" s="182" t="s">
        <v>10465</v>
      </c>
      <c r="E15846" s="125">
        <v>9000</v>
      </c>
      <c r="F15846" s="125"/>
      <c r="G15846" s="125">
        <f t="shared" si="253"/>
        <v>-9000</v>
      </c>
      <c r="H15846" s="704" t="s">
        <v>10322</v>
      </c>
    </row>
    <row r="15847" spans="1:8" s="681" customFormat="1" ht="15" customHeight="1" x14ac:dyDescent="0.25">
      <c r="A15847" s="733">
        <v>45121</v>
      </c>
      <c r="B15847" s="62" t="s">
        <v>10021</v>
      </c>
      <c r="C15847" s="62" t="s">
        <v>3144</v>
      </c>
      <c r="D15847" s="182" t="s">
        <v>10480</v>
      </c>
      <c r="E15847" s="125">
        <v>14196</v>
      </c>
      <c r="F15847" s="125"/>
      <c r="G15847" s="125">
        <f t="shared" si="253"/>
        <v>-14196</v>
      </c>
      <c r="H15847" s="704" t="s">
        <v>10322</v>
      </c>
    </row>
    <row r="15848" spans="1:8" s="681" customFormat="1" ht="15" customHeight="1" x14ac:dyDescent="0.25">
      <c r="A15848" s="733">
        <v>45121</v>
      </c>
      <c r="B15848" s="62" t="s">
        <v>10294</v>
      </c>
      <c r="C15848" s="62" t="s">
        <v>3144</v>
      </c>
      <c r="D15848" s="182" t="s">
        <v>10481</v>
      </c>
      <c r="E15848" s="125">
        <v>1350</v>
      </c>
      <c r="F15848" s="125"/>
      <c r="G15848" s="125">
        <f t="shared" si="253"/>
        <v>-1350</v>
      </c>
      <c r="H15848" s="704" t="s">
        <v>10322</v>
      </c>
    </row>
    <row r="15849" spans="1:8" s="681" customFormat="1" ht="15" customHeight="1" x14ac:dyDescent="0.25">
      <c r="A15849" s="733">
        <v>45121</v>
      </c>
      <c r="B15849" s="62" t="s">
        <v>16</v>
      </c>
      <c r="C15849" s="62" t="s">
        <v>103</v>
      </c>
      <c r="D15849" s="182" t="s">
        <v>10209</v>
      </c>
      <c r="E15849" s="125">
        <v>2000</v>
      </c>
      <c r="F15849" s="125"/>
      <c r="G15849" s="125">
        <f t="shared" si="253"/>
        <v>-2000</v>
      </c>
      <c r="H15849" s="704" t="s">
        <v>10322</v>
      </c>
    </row>
    <row r="15850" spans="1:8" s="681" customFormat="1" ht="15" customHeight="1" x14ac:dyDescent="0.25">
      <c r="A15850" s="733">
        <v>45121</v>
      </c>
      <c r="B15850" s="62" t="s">
        <v>10294</v>
      </c>
      <c r="C15850" s="62" t="s">
        <v>5740</v>
      </c>
      <c r="D15850" s="182" t="s">
        <v>369</v>
      </c>
      <c r="E15850" s="125">
        <v>1800</v>
      </c>
      <c r="F15850" s="125"/>
      <c r="G15850" s="125">
        <f t="shared" si="253"/>
        <v>-1800</v>
      </c>
      <c r="H15850" s="704" t="s">
        <v>10322</v>
      </c>
    </row>
    <row r="15851" spans="1:8" s="681" customFormat="1" ht="15" customHeight="1" x14ac:dyDescent="0.25">
      <c r="A15851" s="733">
        <v>45121</v>
      </c>
      <c r="B15851" s="62" t="s">
        <v>25</v>
      </c>
      <c r="C15851" s="62" t="s">
        <v>391</v>
      </c>
      <c r="D15851" s="182" t="s">
        <v>10447</v>
      </c>
      <c r="E15851" s="125">
        <v>4290</v>
      </c>
      <c r="F15851" s="125"/>
      <c r="G15851" s="125">
        <f t="shared" si="253"/>
        <v>-4290</v>
      </c>
      <c r="H15851" s="704" t="s">
        <v>10322</v>
      </c>
    </row>
    <row r="15852" spans="1:8" s="681" customFormat="1" ht="15" customHeight="1" x14ac:dyDescent="0.25">
      <c r="A15852" s="733">
        <v>45121</v>
      </c>
      <c r="B15852" s="62" t="s">
        <v>10142</v>
      </c>
      <c r="C15852" s="62" t="s">
        <v>10482</v>
      </c>
      <c r="D15852" s="182" t="s">
        <v>10483</v>
      </c>
      <c r="E15852" s="125">
        <v>465000</v>
      </c>
      <c r="F15852" s="125"/>
      <c r="G15852" s="125">
        <f t="shared" si="253"/>
        <v>-465000</v>
      </c>
      <c r="H15852" s="704" t="s">
        <v>10322</v>
      </c>
    </row>
    <row r="15853" spans="1:8" s="681" customFormat="1" ht="15" customHeight="1" x14ac:dyDescent="0.25">
      <c r="A15853" s="733">
        <v>45122</v>
      </c>
      <c r="B15853" s="62" t="s">
        <v>10336</v>
      </c>
      <c r="C15853" s="62" t="s">
        <v>10484</v>
      </c>
      <c r="D15853" s="182" t="s">
        <v>10485</v>
      </c>
      <c r="E15853" s="125">
        <v>30000</v>
      </c>
      <c r="F15853" s="125"/>
      <c r="G15853" s="125">
        <f t="shared" si="253"/>
        <v>-30000</v>
      </c>
      <c r="H15853" s="704" t="s">
        <v>10322</v>
      </c>
    </row>
    <row r="15854" spans="1:8" s="681" customFormat="1" ht="15" customHeight="1" x14ac:dyDescent="0.25">
      <c r="A15854" s="733">
        <v>45122</v>
      </c>
      <c r="B15854" s="62" t="s">
        <v>10336</v>
      </c>
      <c r="C15854" s="62" t="s">
        <v>3144</v>
      </c>
      <c r="D15854" s="182" t="s">
        <v>10486</v>
      </c>
      <c r="E15854" s="125">
        <v>51300</v>
      </c>
      <c r="F15854" s="125"/>
      <c r="G15854" s="125">
        <f t="shared" si="253"/>
        <v>-51300</v>
      </c>
      <c r="H15854" s="704" t="s">
        <v>10322</v>
      </c>
    </row>
    <row r="15855" spans="1:8" s="681" customFormat="1" ht="15" customHeight="1" x14ac:dyDescent="0.25">
      <c r="A15855" s="733">
        <v>45122</v>
      </c>
      <c r="B15855" s="62" t="s">
        <v>10336</v>
      </c>
      <c r="C15855" s="62" t="s">
        <v>285</v>
      </c>
      <c r="D15855" s="182" t="s">
        <v>10487</v>
      </c>
      <c r="E15855" s="125">
        <v>1150</v>
      </c>
      <c r="F15855" s="125"/>
      <c r="G15855" s="125">
        <f t="shared" si="253"/>
        <v>-1150</v>
      </c>
      <c r="H15855" s="704" t="s">
        <v>10322</v>
      </c>
    </row>
    <row r="15856" spans="1:8" s="681" customFormat="1" ht="15" customHeight="1" x14ac:dyDescent="0.25">
      <c r="A15856" s="733">
        <v>45122</v>
      </c>
      <c r="B15856" s="62" t="s">
        <v>10336</v>
      </c>
      <c r="C15856" s="62" t="s">
        <v>5740</v>
      </c>
      <c r="D15856" s="182" t="s">
        <v>369</v>
      </c>
      <c r="E15856" s="125">
        <v>2000</v>
      </c>
      <c r="F15856" s="125"/>
      <c r="G15856" s="125">
        <f t="shared" si="253"/>
        <v>-2000</v>
      </c>
      <c r="H15856" s="704" t="s">
        <v>10322</v>
      </c>
    </row>
    <row r="15857" spans="1:8" s="681" customFormat="1" ht="15" customHeight="1" x14ac:dyDescent="0.25">
      <c r="A15857" s="733">
        <v>45122</v>
      </c>
      <c r="B15857" s="62" t="s">
        <v>103</v>
      </c>
      <c r="C15857" s="62" t="s">
        <v>391</v>
      </c>
      <c r="D15857" s="182" t="s">
        <v>10488</v>
      </c>
      <c r="E15857" s="125">
        <v>3200</v>
      </c>
      <c r="F15857" s="125"/>
      <c r="G15857" s="125">
        <f t="shared" si="253"/>
        <v>-3200</v>
      </c>
      <c r="H15857" s="704" t="s">
        <v>10322</v>
      </c>
    </row>
    <row r="15858" spans="1:8" s="681" customFormat="1" ht="15" customHeight="1" x14ac:dyDescent="0.25">
      <c r="A15858" s="733">
        <v>45124</v>
      </c>
      <c r="B15858" s="62" t="s">
        <v>9407</v>
      </c>
      <c r="C15858" s="62" t="s">
        <v>10489</v>
      </c>
      <c r="D15858" s="182" t="s">
        <v>2710</v>
      </c>
      <c r="E15858" s="125">
        <v>25000</v>
      </c>
      <c r="F15858" s="125"/>
      <c r="G15858" s="125">
        <f t="shared" si="253"/>
        <v>-25000</v>
      </c>
      <c r="H15858" s="704" t="s">
        <v>10322</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10322</v>
      </c>
    </row>
    <row r="15860" spans="1:8" s="681" customFormat="1" ht="15" customHeight="1" x14ac:dyDescent="0.25">
      <c r="A15860" s="733">
        <v>45124</v>
      </c>
      <c r="B15860" s="62" t="s">
        <v>9767</v>
      </c>
      <c r="C15860" s="62" t="s">
        <v>5740</v>
      </c>
      <c r="D15860" s="182" t="s">
        <v>369</v>
      </c>
      <c r="E15860" s="125">
        <v>800</v>
      </c>
      <c r="F15860" s="125"/>
      <c r="G15860" s="125">
        <f t="shared" si="253"/>
        <v>-800</v>
      </c>
      <c r="H15860" s="704" t="s">
        <v>10322</v>
      </c>
    </row>
    <row r="15861" spans="1:8" s="681" customFormat="1" ht="15" customHeight="1" x14ac:dyDescent="0.25">
      <c r="A15861" s="733">
        <v>45124</v>
      </c>
      <c r="B15861" s="62" t="s">
        <v>10336</v>
      </c>
      <c r="C15861" s="62" t="s">
        <v>5740</v>
      </c>
      <c r="D15861" s="182" t="s">
        <v>369</v>
      </c>
      <c r="E15861" s="125">
        <v>600</v>
      </c>
      <c r="F15861" s="125"/>
      <c r="G15861" s="125">
        <f t="shared" si="253"/>
        <v>-600</v>
      </c>
      <c r="H15861" s="704" t="s">
        <v>10322</v>
      </c>
    </row>
    <row r="15862" spans="1:8" s="681" customFormat="1" ht="15" customHeight="1" x14ac:dyDescent="0.25">
      <c r="A15862" s="733">
        <v>45124</v>
      </c>
      <c r="B15862" s="62" t="s">
        <v>10021</v>
      </c>
      <c r="C15862" s="62" t="s">
        <v>5740</v>
      </c>
      <c r="D15862" s="182" t="s">
        <v>369</v>
      </c>
      <c r="E15862" s="125">
        <v>600</v>
      </c>
      <c r="F15862" s="125"/>
      <c r="G15862" s="125">
        <f t="shared" si="253"/>
        <v>-600</v>
      </c>
      <c r="H15862" s="704" t="s">
        <v>10322</v>
      </c>
    </row>
    <row r="15863" spans="1:8" s="681" customFormat="1" ht="15" customHeight="1" x14ac:dyDescent="0.25">
      <c r="A15863" s="733">
        <v>45124</v>
      </c>
      <c r="B15863" s="62" t="s">
        <v>10907</v>
      </c>
      <c r="C15863" s="62" t="s">
        <v>1229</v>
      </c>
      <c r="D15863" s="182" t="s">
        <v>10490</v>
      </c>
      <c r="E15863" s="125">
        <v>70000</v>
      </c>
      <c r="F15863" s="125"/>
      <c r="G15863" s="125">
        <f t="shared" si="253"/>
        <v>-70000</v>
      </c>
      <c r="H15863" s="704" t="s">
        <v>10322</v>
      </c>
    </row>
    <row r="15864" spans="1:8" s="681" customFormat="1" ht="15" customHeight="1" x14ac:dyDescent="0.25">
      <c r="A15864" s="733">
        <v>45124</v>
      </c>
      <c r="B15864" s="62" t="s">
        <v>8041</v>
      </c>
      <c r="C15864" s="62" t="s">
        <v>391</v>
      </c>
      <c r="D15864" s="182" t="s">
        <v>10412</v>
      </c>
      <c r="E15864" s="125">
        <v>500</v>
      </c>
      <c r="F15864" s="125"/>
      <c r="G15864" s="125">
        <f t="shared" si="253"/>
        <v>-500</v>
      </c>
      <c r="H15864" s="704" t="s">
        <v>10322</v>
      </c>
    </row>
    <row r="15865" spans="1:8" s="681" customFormat="1" ht="24" customHeight="1" x14ac:dyDescent="0.25">
      <c r="A15865" s="733">
        <v>45124</v>
      </c>
      <c r="B15865" s="62" t="s">
        <v>9354</v>
      </c>
      <c r="C15865" s="669" t="s">
        <v>3144</v>
      </c>
      <c r="D15865" s="906" t="s">
        <v>10491</v>
      </c>
      <c r="E15865" s="671">
        <v>25000</v>
      </c>
      <c r="F15865" s="125"/>
      <c r="G15865" s="125">
        <f t="shared" si="253"/>
        <v>-25000</v>
      </c>
      <c r="H15865" s="704" t="s">
        <v>10322</v>
      </c>
    </row>
    <row r="15866" spans="1:8" s="681" customFormat="1" ht="24" customHeight="1" x14ac:dyDescent="0.25">
      <c r="A15866" s="733">
        <v>45124</v>
      </c>
      <c r="B15866" s="62" t="s">
        <v>10021</v>
      </c>
      <c r="C15866" s="669" t="s">
        <v>3144</v>
      </c>
      <c r="D15866" s="906" t="s">
        <v>10491</v>
      </c>
      <c r="E15866" s="671">
        <v>6400</v>
      </c>
      <c r="F15866" s="125"/>
      <c r="G15866" s="125">
        <f t="shared" si="253"/>
        <v>-6400</v>
      </c>
      <c r="H15866" s="704" t="s">
        <v>10322</v>
      </c>
    </row>
    <row r="15867" spans="1:8" s="681" customFormat="1" ht="24" customHeight="1" x14ac:dyDescent="0.25">
      <c r="A15867" s="733">
        <v>45124</v>
      </c>
      <c r="B15867" s="62" t="s">
        <v>10294</v>
      </c>
      <c r="C15867" s="669" t="s">
        <v>3144</v>
      </c>
      <c r="D15867" s="906" t="s">
        <v>10491</v>
      </c>
      <c r="E15867" s="671">
        <v>7000</v>
      </c>
      <c r="F15867" s="125"/>
      <c r="G15867" s="125">
        <f t="shared" si="253"/>
        <v>-7000</v>
      </c>
      <c r="H15867" s="704" t="s">
        <v>10322</v>
      </c>
    </row>
    <row r="15868" spans="1:8" s="681" customFormat="1" ht="24" customHeight="1" x14ac:dyDescent="0.25">
      <c r="A15868" s="733">
        <v>45124</v>
      </c>
      <c r="B15868" s="62" t="s">
        <v>9830</v>
      </c>
      <c r="C15868" s="669" t="s">
        <v>3144</v>
      </c>
      <c r="D15868" s="906" t="s">
        <v>10491</v>
      </c>
      <c r="E15868" s="671">
        <v>44000</v>
      </c>
      <c r="F15868" s="125"/>
      <c r="G15868" s="125">
        <f t="shared" si="253"/>
        <v>-44000</v>
      </c>
      <c r="H15868" s="704" t="s">
        <v>10322</v>
      </c>
    </row>
    <row r="15869" spans="1:8" s="681" customFormat="1" ht="15" customHeight="1" x14ac:dyDescent="0.25">
      <c r="A15869" s="733">
        <v>45124</v>
      </c>
      <c r="B15869" s="62" t="s">
        <v>10230</v>
      </c>
      <c r="C15869" s="62" t="s">
        <v>3144</v>
      </c>
      <c r="D15869" s="182" t="s">
        <v>10497</v>
      </c>
      <c r="E15869" s="125">
        <v>10980</v>
      </c>
      <c r="F15869" s="125"/>
      <c r="G15869" s="125">
        <f t="shared" si="253"/>
        <v>-10980</v>
      </c>
      <c r="H15869" s="704" t="s">
        <v>10322</v>
      </c>
    </row>
    <row r="15870" spans="1:8" s="681" customFormat="1" ht="15" customHeight="1" x14ac:dyDescent="0.25">
      <c r="A15870" s="733">
        <v>45124</v>
      </c>
      <c r="B15870" s="62" t="s">
        <v>9400</v>
      </c>
      <c r="C15870" s="62" t="s">
        <v>3144</v>
      </c>
      <c r="D15870" s="182" t="s">
        <v>10498</v>
      </c>
      <c r="E15870" s="125">
        <v>8215</v>
      </c>
      <c r="F15870" s="125"/>
      <c r="G15870" s="125">
        <f t="shared" si="253"/>
        <v>-8215</v>
      </c>
      <c r="H15870" s="704" t="s">
        <v>10322</v>
      </c>
    </row>
    <row r="15871" spans="1:8" s="681" customFormat="1" ht="15" customHeight="1" x14ac:dyDescent="0.25">
      <c r="A15871" s="733">
        <v>45124</v>
      </c>
      <c r="B15871" s="62" t="s">
        <v>10230</v>
      </c>
      <c r="C15871" s="62" t="s">
        <v>3144</v>
      </c>
      <c r="D15871" s="182" t="s">
        <v>10497</v>
      </c>
      <c r="E15871" s="125">
        <v>75400</v>
      </c>
      <c r="F15871" s="125"/>
      <c r="G15871" s="125">
        <f t="shared" ref="G15871:G15934" si="254">F15871-E15871</f>
        <v>-75400</v>
      </c>
      <c r="H15871" s="704" t="s">
        <v>10322</v>
      </c>
    </row>
    <row r="15872" spans="1:8" s="681" customFormat="1" ht="15" customHeight="1" x14ac:dyDescent="0.25">
      <c r="A15872" s="733">
        <v>45124</v>
      </c>
      <c r="B15872" s="62" t="s">
        <v>10230</v>
      </c>
      <c r="C15872" s="62" t="s">
        <v>5740</v>
      </c>
      <c r="D15872" s="182" t="s">
        <v>369</v>
      </c>
      <c r="E15872" s="125">
        <v>1000</v>
      </c>
      <c r="F15872" s="125"/>
      <c r="G15872" s="125">
        <f t="shared" si="254"/>
        <v>-1000</v>
      </c>
      <c r="H15872" s="704" t="s">
        <v>10322</v>
      </c>
    </row>
    <row r="15873" spans="1:8" s="681" customFormat="1" ht="15" customHeight="1" x14ac:dyDescent="0.25">
      <c r="A15873" s="733">
        <v>45124</v>
      </c>
      <c r="B15873" s="62" t="s">
        <v>10230</v>
      </c>
      <c r="C15873" s="62" t="s">
        <v>285</v>
      </c>
      <c r="D15873" s="182" t="s">
        <v>9559</v>
      </c>
      <c r="E15873" s="125">
        <v>300</v>
      </c>
      <c r="F15873" s="125"/>
      <c r="G15873" s="125">
        <f t="shared" si="254"/>
        <v>-300</v>
      </c>
      <c r="H15873" s="704" t="s">
        <v>10322</v>
      </c>
    </row>
    <row r="15874" spans="1:8" s="681" customFormat="1" ht="15" customHeight="1" x14ac:dyDescent="0.25">
      <c r="A15874" s="733">
        <v>45124</v>
      </c>
      <c r="B15874" s="62" t="s">
        <v>10142</v>
      </c>
      <c r="C15874" s="62" t="s">
        <v>3144</v>
      </c>
      <c r="D15874" s="182" t="s">
        <v>10499</v>
      </c>
      <c r="E15874" s="125">
        <v>9600</v>
      </c>
      <c r="F15874" s="125"/>
      <c r="G15874" s="125">
        <f t="shared" si="254"/>
        <v>-9600</v>
      </c>
      <c r="H15874" s="704" t="s">
        <v>10322</v>
      </c>
    </row>
    <row r="15875" spans="1:8" s="681" customFormat="1" ht="15" customHeight="1" x14ac:dyDescent="0.25">
      <c r="A15875" s="733">
        <v>45124</v>
      </c>
      <c r="B15875" s="62" t="s">
        <v>10336</v>
      </c>
      <c r="C15875" s="62" t="s">
        <v>3144</v>
      </c>
      <c r="D15875" s="182" t="s">
        <v>10500</v>
      </c>
      <c r="E15875" s="125">
        <v>4500</v>
      </c>
      <c r="F15875" s="125"/>
      <c r="G15875" s="125">
        <f t="shared" si="254"/>
        <v>-4500</v>
      </c>
      <c r="H15875" s="704" t="s">
        <v>10322</v>
      </c>
    </row>
    <row r="15876" spans="1:8" s="681" customFormat="1" ht="15" customHeight="1" x14ac:dyDescent="0.25">
      <c r="A15876" s="733">
        <v>45124</v>
      </c>
      <c r="B15876" s="62" t="s">
        <v>9505</v>
      </c>
      <c r="C15876" s="62" t="s">
        <v>3144</v>
      </c>
      <c r="D15876" s="182" t="s">
        <v>10501</v>
      </c>
      <c r="E15876" s="125">
        <v>28000</v>
      </c>
      <c r="F15876" s="125"/>
      <c r="G15876" s="125">
        <f t="shared" si="254"/>
        <v>-28000</v>
      </c>
      <c r="H15876" s="704" t="s">
        <v>10322</v>
      </c>
    </row>
    <row r="15877" spans="1:8" s="681" customFormat="1" ht="15" customHeight="1" x14ac:dyDescent="0.25">
      <c r="A15877" s="733">
        <v>45124</v>
      </c>
      <c r="B15877" s="62" t="s">
        <v>10021</v>
      </c>
      <c r="C15877" s="550" t="s">
        <v>3144</v>
      </c>
      <c r="D15877" s="739" t="s">
        <v>10502</v>
      </c>
      <c r="E15877" s="551">
        <v>9319</v>
      </c>
      <c r="F15877" s="125"/>
      <c r="G15877" s="125">
        <f t="shared" si="254"/>
        <v>-9319</v>
      </c>
      <c r="H15877" s="704" t="s">
        <v>10322</v>
      </c>
    </row>
    <row r="15878" spans="1:8" s="681" customFormat="1" ht="15" customHeight="1" x14ac:dyDescent="0.25">
      <c r="A15878" s="733">
        <v>45124</v>
      </c>
      <c r="B15878" s="62" t="s">
        <v>10230</v>
      </c>
      <c r="C15878" s="550" t="s">
        <v>3144</v>
      </c>
      <c r="D15878" s="739" t="s">
        <v>10502</v>
      </c>
      <c r="E15878" s="551">
        <v>9319</v>
      </c>
      <c r="F15878" s="125"/>
      <c r="G15878" s="125">
        <f t="shared" si="254"/>
        <v>-9319</v>
      </c>
      <c r="H15878" s="704" t="s">
        <v>10322</v>
      </c>
    </row>
    <row r="15879" spans="1:8" s="681" customFormat="1" ht="15" customHeight="1" x14ac:dyDescent="0.25">
      <c r="A15879" s="733">
        <v>45124</v>
      </c>
      <c r="B15879" s="62" t="s">
        <v>9400</v>
      </c>
      <c r="C15879" s="550" t="s">
        <v>3144</v>
      </c>
      <c r="D15879" s="739" t="s">
        <v>10502</v>
      </c>
      <c r="E15879" s="551">
        <v>9319</v>
      </c>
      <c r="F15879" s="125"/>
      <c r="G15879" s="125">
        <f t="shared" si="254"/>
        <v>-9319</v>
      </c>
      <c r="H15879" s="704" t="s">
        <v>10322</v>
      </c>
    </row>
    <row r="15880" spans="1:8" s="681" customFormat="1" ht="15" customHeight="1" x14ac:dyDescent="0.25">
      <c r="A15880" s="733">
        <v>45124</v>
      </c>
      <c r="B15880" s="62" t="s">
        <v>9400</v>
      </c>
      <c r="C15880" s="62" t="s">
        <v>5740</v>
      </c>
      <c r="D15880" s="182" t="s">
        <v>10335</v>
      </c>
      <c r="E15880" s="125">
        <v>200</v>
      </c>
      <c r="F15880" s="125"/>
      <c r="G15880" s="125">
        <f t="shared" si="254"/>
        <v>-200</v>
      </c>
      <c r="H15880" s="704" t="s">
        <v>10322</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10322</v>
      </c>
    </row>
    <row r="15882" spans="1:8" s="681" customFormat="1" ht="15" customHeight="1" x14ac:dyDescent="0.25">
      <c r="A15882" s="733">
        <v>45124</v>
      </c>
      <c r="B15882" s="62" t="s">
        <v>10142</v>
      </c>
      <c r="C15882" s="62" t="s">
        <v>5740</v>
      </c>
      <c r="D15882" s="182" t="s">
        <v>369</v>
      </c>
      <c r="E15882" s="125">
        <v>400</v>
      </c>
      <c r="F15882" s="125"/>
      <c r="G15882" s="125">
        <f t="shared" si="254"/>
        <v>-400</v>
      </c>
      <c r="H15882" s="704" t="s">
        <v>10322</v>
      </c>
    </row>
    <row r="15883" spans="1:8" s="681" customFormat="1" ht="15" customHeight="1" x14ac:dyDescent="0.25">
      <c r="A15883" s="733">
        <v>45124</v>
      </c>
      <c r="B15883" s="62" t="s">
        <v>9354</v>
      </c>
      <c r="C15883" s="62" t="s">
        <v>5740</v>
      </c>
      <c r="D15883" s="182" t="s">
        <v>369</v>
      </c>
      <c r="E15883" s="125">
        <v>600</v>
      </c>
      <c r="F15883" s="125"/>
      <c r="G15883" s="125">
        <f t="shared" si="254"/>
        <v>-600</v>
      </c>
      <c r="H15883" s="704" t="s">
        <v>10322</v>
      </c>
    </row>
    <row r="15884" spans="1:8" s="681" customFormat="1" ht="15" customHeight="1" x14ac:dyDescent="0.25">
      <c r="A15884" s="733">
        <v>45124</v>
      </c>
      <c r="B15884" s="62" t="s">
        <v>9462</v>
      </c>
      <c r="C15884" s="62" t="s">
        <v>3144</v>
      </c>
      <c r="D15884" s="182" t="s">
        <v>10503</v>
      </c>
      <c r="E15884" s="125">
        <v>900</v>
      </c>
      <c r="F15884" s="125"/>
      <c r="G15884" s="125">
        <f t="shared" si="254"/>
        <v>-900</v>
      </c>
      <c r="H15884" s="704" t="s">
        <v>10322</v>
      </c>
    </row>
    <row r="15885" spans="1:8" s="681" customFormat="1" ht="15" customHeight="1" x14ac:dyDescent="0.25">
      <c r="A15885" s="733">
        <v>45124</v>
      </c>
      <c r="B15885" s="62" t="s">
        <v>25</v>
      </c>
      <c r="C15885" s="62" t="s">
        <v>2427</v>
      </c>
      <c r="D15885" s="182" t="s">
        <v>10504</v>
      </c>
      <c r="E15885" s="125">
        <v>36563</v>
      </c>
      <c r="F15885" s="125"/>
      <c r="G15885" s="125">
        <f t="shared" si="254"/>
        <v>-36563</v>
      </c>
      <c r="H15885" s="704" t="s">
        <v>10322</v>
      </c>
    </row>
    <row r="15886" spans="1:8" s="681" customFormat="1" ht="15" customHeight="1" x14ac:dyDescent="0.25">
      <c r="A15886" s="733">
        <v>45124</v>
      </c>
      <c r="B15886" s="62" t="s">
        <v>2932</v>
      </c>
      <c r="C15886" s="62" t="s">
        <v>3144</v>
      </c>
      <c r="D15886" s="182" t="s">
        <v>10505</v>
      </c>
      <c r="E15886" s="125">
        <v>4750</v>
      </c>
      <c r="F15886" s="125"/>
      <c r="G15886" s="125">
        <f t="shared" si="254"/>
        <v>-4750</v>
      </c>
      <c r="H15886" s="704" t="s">
        <v>10322</v>
      </c>
    </row>
    <row r="15887" spans="1:8" s="681" customFormat="1" ht="24" customHeight="1" x14ac:dyDescent="0.25">
      <c r="A15887" s="733">
        <v>45125</v>
      </c>
      <c r="B15887" s="62" t="s">
        <v>10240</v>
      </c>
      <c r="C15887" s="62" t="s">
        <v>166</v>
      </c>
      <c r="D15887" s="182" t="s">
        <v>10508</v>
      </c>
      <c r="E15887" s="125">
        <v>115000</v>
      </c>
      <c r="F15887" s="125"/>
      <c r="G15887" s="125">
        <f t="shared" si="254"/>
        <v>-115000</v>
      </c>
      <c r="H15887" s="704" t="s">
        <v>10322</v>
      </c>
    </row>
    <row r="15888" spans="1:8" s="681" customFormat="1" ht="24" customHeight="1" x14ac:dyDescent="0.25">
      <c r="A15888" s="733">
        <v>45125</v>
      </c>
      <c r="B15888" s="62" t="s">
        <v>10336</v>
      </c>
      <c r="C15888" s="62" t="s">
        <v>166</v>
      </c>
      <c r="D15888" s="182" t="s">
        <v>10508</v>
      </c>
      <c r="E15888" s="125">
        <v>130000</v>
      </c>
      <c r="F15888" s="125"/>
      <c r="G15888" s="125">
        <f t="shared" si="254"/>
        <v>-130000</v>
      </c>
      <c r="H15888" s="704" t="s">
        <v>10322</v>
      </c>
    </row>
    <row r="15889" spans="1:8" s="681" customFormat="1" ht="15" customHeight="1" x14ac:dyDescent="0.25">
      <c r="A15889" s="733">
        <v>45125</v>
      </c>
      <c r="B15889" s="62" t="s">
        <v>10021</v>
      </c>
      <c r="C15889" s="62" t="s">
        <v>6475</v>
      </c>
      <c r="D15889" s="182" t="s">
        <v>10509</v>
      </c>
      <c r="E15889" s="125">
        <v>30000</v>
      </c>
      <c r="F15889" s="125"/>
      <c r="G15889" s="125">
        <f t="shared" si="254"/>
        <v>-30000</v>
      </c>
      <c r="H15889" s="704" t="s">
        <v>10322</v>
      </c>
    </row>
    <row r="15890" spans="1:8" s="681" customFormat="1" ht="15" customHeight="1" x14ac:dyDescent="0.25">
      <c r="A15890" s="733">
        <v>45125</v>
      </c>
      <c r="B15890" s="62" t="s">
        <v>103</v>
      </c>
      <c r="C15890" s="62" t="s">
        <v>103</v>
      </c>
      <c r="D15890" s="182" t="s">
        <v>10209</v>
      </c>
      <c r="E15890" s="125">
        <v>3000</v>
      </c>
      <c r="F15890" s="125"/>
      <c r="G15890" s="125">
        <f t="shared" si="254"/>
        <v>-3000</v>
      </c>
      <c r="H15890" s="704" t="s">
        <v>10322</v>
      </c>
    </row>
    <row r="15891" spans="1:8" s="681" customFormat="1" ht="15" customHeight="1" x14ac:dyDescent="0.25">
      <c r="A15891" s="733">
        <v>45125</v>
      </c>
      <c r="B15891" s="62" t="s">
        <v>10377</v>
      </c>
      <c r="C15891" s="62" t="s">
        <v>10506</v>
      </c>
      <c r="D15891" s="182" t="s">
        <v>10507</v>
      </c>
      <c r="E15891" s="125">
        <v>7000</v>
      </c>
      <c r="F15891" s="125"/>
      <c r="G15891" s="125">
        <f t="shared" si="254"/>
        <v>-7000</v>
      </c>
      <c r="H15891" s="704" t="s">
        <v>10322</v>
      </c>
    </row>
    <row r="15892" spans="1:8" s="681" customFormat="1" ht="15" customHeight="1" x14ac:dyDescent="0.25">
      <c r="A15892" s="733">
        <v>45125</v>
      </c>
      <c r="B15892" s="62" t="s">
        <v>10336</v>
      </c>
      <c r="C15892" s="62" t="s">
        <v>3144</v>
      </c>
      <c r="D15892" s="182" t="s">
        <v>10003</v>
      </c>
      <c r="E15892" s="125">
        <v>38750</v>
      </c>
      <c r="F15892" s="125"/>
      <c r="G15892" s="125">
        <f t="shared" si="254"/>
        <v>-38750</v>
      </c>
      <c r="H15892" s="704" t="s">
        <v>10322</v>
      </c>
    </row>
    <row r="15893" spans="1:8" s="681" customFormat="1" ht="15" customHeight="1" x14ac:dyDescent="0.25">
      <c r="A15893" s="733">
        <v>45125</v>
      </c>
      <c r="B15893" s="62" t="s">
        <v>10377</v>
      </c>
      <c r="C15893" s="62" t="s">
        <v>3144</v>
      </c>
      <c r="D15893" s="182" t="s">
        <v>10003</v>
      </c>
      <c r="E15893" s="125">
        <v>11500</v>
      </c>
      <c r="F15893" s="125"/>
      <c r="G15893" s="125">
        <f t="shared" si="254"/>
        <v>-11500</v>
      </c>
      <c r="H15893" s="704" t="s">
        <v>10322</v>
      </c>
    </row>
    <row r="15894" spans="1:8" s="681" customFormat="1" ht="15" customHeight="1" x14ac:dyDescent="0.25">
      <c r="A15894" s="733">
        <v>45125</v>
      </c>
      <c r="B15894" s="62" t="s">
        <v>10377</v>
      </c>
      <c r="C15894" s="62" t="s">
        <v>3144</v>
      </c>
      <c r="D15894" s="182" t="s">
        <v>10510</v>
      </c>
      <c r="E15894" s="125">
        <v>96000</v>
      </c>
      <c r="F15894" s="125"/>
      <c r="G15894" s="125">
        <f t="shared" si="254"/>
        <v>-96000</v>
      </c>
      <c r="H15894" s="704" t="s">
        <v>10322</v>
      </c>
    </row>
    <row r="15895" spans="1:8" s="681" customFormat="1" ht="15" customHeight="1" x14ac:dyDescent="0.25">
      <c r="A15895" s="733">
        <v>45125</v>
      </c>
      <c r="B15895" s="62" t="s">
        <v>9407</v>
      </c>
      <c r="C15895" s="62" t="s">
        <v>10268</v>
      </c>
      <c r="D15895" s="182" t="s">
        <v>10511</v>
      </c>
      <c r="E15895" s="125">
        <v>15000</v>
      </c>
      <c r="F15895" s="125"/>
      <c r="G15895" s="125">
        <f t="shared" si="254"/>
        <v>-15000</v>
      </c>
      <c r="H15895" s="704" t="s">
        <v>10322</v>
      </c>
    </row>
    <row r="15896" spans="1:8" s="681" customFormat="1" ht="15" customHeight="1" x14ac:dyDescent="0.25">
      <c r="A15896" s="733">
        <v>45125</v>
      </c>
      <c r="B15896" s="62" t="s">
        <v>10377</v>
      </c>
      <c r="C15896" s="62" t="s">
        <v>5740</v>
      </c>
      <c r="D15896" s="182" t="s">
        <v>10335</v>
      </c>
      <c r="E15896" s="125">
        <v>400</v>
      </c>
      <c r="F15896" s="125"/>
      <c r="G15896" s="125">
        <f t="shared" si="254"/>
        <v>-400</v>
      </c>
      <c r="H15896" s="704" t="s">
        <v>10322</v>
      </c>
    </row>
    <row r="15897" spans="1:8" s="681" customFormat="1" ht="15" customHeight="1" x14ac:dyDescent="0.25">
      <c r="A15897" s="733">
        <v>45125</v>
      </c>
      <c r="B15897" s="62" t="s">
        <v>9354</v>
      </c>
      <c r="C15897" s="62" t="s">
        <v>10516</v>
      </c>
      <c r="D15897" s="182" t="s">
        <v>2710</v>
      </c>
      <c r="E15897" s="125">
        <v>1000</v>
      </c>
      <c r="F15897" s="125"/>
      <c r="G15897" s="125">
        <f t="shared" si="254"/>
        <v>-1000</v>
      </c>
      <c r="H15897" s="704" t="s">
        <v>10322</v>
      </c>
    </row>
    <row r="15898" spans="1:8" s="681" customFormat="1" ht="15" customHeight="1" x14ac:dyDescent="0.25">
      <c r="A15898" s="733">
        <v>45125</v>
      </c>
      <c r="B15898" s="62" t="s">
        <v>10021</v>
      </c>
      <c r="C15898" s="62" t="s">
        <v>3144</v>
      </c>
      <c r="D15898" s="182" t="s">
        <v>10512</v>
      </c>
      <c r="E15898" s="125">
        <v>580</v>
      </c>
      <c r="F15898" s="125"/>
      <c r="G15898" s="125">
        <f t="shared" si="254"/>
        <v>-580</v>
      </c>
      <c r="H15898" s="704" t="s">
        <v>10322</v>
      </c>
    </row>
    <row r="15899" spans="1:8" s="681" customFormat="1" ht="15" customHeight="1" x14ac:dyDescent="0.25">
      <c r="A15899" s="733">
        <v>45125</v>
      </c>
      <c r="B15899" s="62" t="s">
        <v>9354</v>
      </c>
      <c r="C15899" s="62" t="s">
        <v>391</v>
      </c>
      <c r="D15899" s="182" t="s">
        <v>10517</v>
      </c>
      <c r="E15899" s="125">
        <v>900</v>
      </c>
      <c r="F15899" s="125"/>
      <c r="G15899" s="125">
        <f t="shared" si="254"/>
        <v>-900</v>
      </c>
      <c r="H15899" s="704" t="s">
        <v>10322</v>
      </c>
    </row>
    <row r="15900" spans="1:8" s="681" customFormat="1" ht="15" customHeight="1" x14ac:dyDescent="0.25">
      <c r="A15900" s="733">
        <v>45125</v>
      </c>
      <c r="B15900" s="62" t="s">
        <v>10336</v>
      </c>
      <c r="C15900" s="62" t="s">
        <v>3144</v>
      </c>
      <c r="D15900" s="182" t="s">
        <v>10513</v>
      </c>
      <c r="E15900" s="125">
        <v>88000</v>
      </c>
      <c r="F15900" s="125"/>
      <c r="G15900" s="125">
        <f t="shared" si="254"/>
        <v>-88000</v>
      </c>
      <c r="H15900" s="704" t="s">
        <v>10322</v>
      </c>
    </row>
    <row r="15901" spans="1:8" s="681" customFormat="1" ht="15" customHeight="1" x14ac:dyDescent="0.25">
      <c r="A15901" s="733">
        <v>45125</v>
      </c>
      <c r="B15901" s="62" t="s">
        <v>10294</v>
      </c>
      <c r="C15901" s="62" t="s">
        <v>3144</v>
      </c>
      <c r="D15901" s="182" t="s">
        <v>2271</v>
      </c>
      <c r="E15901" s="125">
        <v>4380</v>
      </c>
      <c r="F15901" s="125"/>
      <c r="G15901" s="125">
        <f t="shared" si="254"/>
        <v>-4380</v>
      </c>
      <c r="H15901" s="704" t="s">
        <v>10322</v>
      </c>
    </row>
    <row r="15902" spans="1:8" s="681" customFormat="1" ht="15" customHeight="1" x14ac:dyDescent="0.25">
      <c r="A15902" s="733">
        <v>45125</v>
      </c>
      <c r="B15902" s="62" t="s">
        <v>10377</v>
      </c>
      <c r="C15902" s="62" t="s">
        <v>3144</v>
      </c>
      <c r="D15902" s="182" t="s">
        <v>2271</v>
      </c>
      <c r="E15902" s="125">
        <v>16560</v>
      </c>
      <c r="F15902" s="125"/>
      <c r="G15902" s="125">
        <f t="shared" si="254"/>
        <v>-16560</v>
      </c>
      <c r="H15902" s="704" t="s">
        <v>10322</v>
      </c>
    </row>
    <row r="15903" spans="1:8" s="681" customFormat="1" ht="15" customHeight="1" x14ac:dyDescent="0.25">
      <c r="A15903" s="733">
        <v>45125</v>
      </c>
      <c r="B15903" s="62" t="s">
        <v>9400</v>
      </c>
      <c r="C15903" s="62" t="s">
        <v>3144</v>
      </c>
      <c r="D15903" s="182" t="s">
        <v>10514</v>
      </c>
      <c r="E15903" s="125">
        <v>1000</v>
      </c>
      <c r="F15903" s="125"/>
      <c r="G15903" s="125">
        <f t="shared" si="254"/>
        <v>-1000</v>
      </c>
      <c r="H15903" s="704" t="s">
        <v>10322</v>
      </c>
    </row>
    <row r="15904" spans="1:8" s="681" customFormat="1" ht="15" customHeight="1" x14ac:dyDescent="0.25">
      <c r="A15904" s="733">
        <v>45125</v>
      </c>
      <c r="B15904" s="62" t="s">
        <v>10336</v>
      </c>
      <c r="C15904" s="62" t="s">
        <v>3144</v>
      </c>
      <c r="D15904" s="182" t="s">
        <v>10515</v>
      </c>
      <c r="E15904" s="125">
        <v>8520</v>
      </c>
      <c r="F15904" s="125"/>
      <c r="G15904" s="125">
        <f t="shared" si="254"/>
        <v>-8520</v>
      </c>
      <c r="H15904" s="704" t="s">
        <v>10322</v>
      </c>
    </row>
    <row r="15905" spans="1:8" s="681" customFormat="1" ht="15" customHeight="1" x14ac:dyDescent="0.25">
      <c r="A15905" s="733">
        <v>45125</v>
      </c>
      <c r="B15905" s="62" t="s">
        <v>10336</v>
      </c>
      <c r="C15905" s="62" t="s">
        <v>285</v>
      </c>
      <c r="D15905" s="182" t="s">
        <v>9626</v>
      </c>
      <c r="E15905" s="125">
        <v>300</v>
      </c>
      <c r="F15905" s="125"/>
      <c r="G15905" s="125">
        <f t="shared" si="254"/>
        <v>-300</v>
      </c>
      <c r="H15905" s="704" t="s">
        <v>10322</v>
      </c>
    </row>
    <row r="15906" spans="1:8" s="681" customFormat="1" ht="15" customHeight="1" x14ac:dyDescent="0.25">
      <c r="A15906" s="733">
        <v>45125</v>
      </c>
      <c r="B15906" s="62" t="s">
        <v>10336</v>
      </c>
      <c r="C15906" s="62" t="s">
        <v>5740</v>
      </c>
      <c r="D15906" s="182" t="s">
        <v>369</v>
      </c>
      <c r="E15906" s="125">
        <v>600</v>
      </c>
      <c r="F15906" s="125"/>
      <c r="G15906" s="125">
        <f t="shared" si="254"/>
        <v>-600</v>
      </c>
      <c r="H15906" s="704" t="s">
        <v>10322</v>
      </c>
    </row>
    <row r="15907" spans="1:8" s="681" customFormat="1" ht="15" customHeight="1" x14ac:dyDescent="0.25">
      <c r="A15907" s="733">
        <v>45126</v>
      </c>
      <c r="B15907" s="62" t="s">
        <v>10336</v>
      </c>
      <c r="C15907" s="62" t="s">
        <v>5740</v>
      </c>
      <c r="D15907" s="182" t="s">
        <v>369</v>
      </c>
      <c r="E15907" s="125">
        <v>1200</v>
      </c>
      <c r="F15907" s="125"/>
      <c r="G15907" s="125">
        <f t="shared" si="254"/>
        <v>-1200</v>
      </c>
      <c r="H15907" s="704" t="s">
        <v>10322</v>
      </c>
    </row>
    <row r="15908" spans="1:8" s="681" customFormat="1" ht="15" customHeight="1" x14ac:dyDescent="0.25">
      <c r="A15908" s="733">
        <v>45126</v>
      </c>
      <c r="B15908" s="62" t="s">
        <v>10377</v>
      </c>
      <c r="C15908" s="62" t="s">
        <v>5740</v>
      </c>
      <c r="D15908" s="182" t="s">
        <v>369</v>
      </c>
      <c r="E15908" s="125">
        <v>800</v>
      </c>
      <c r="F15908" s="125"/>
      <c r="G15908" s="125">
        <f t="shared" si="254"/>
        <v>-800</v>
      </c>
      <c r="H15908" s="704" t="s">
        <v>10322</v>
      </c>
    </row>
    <row r="15909" spans="1:8" s="681" customFormat="1" ht="15" customHeight="1" x14ac:dyDescent="0.25">
      <c r="A15909" s="733">
        <v>45126</v>
      </c>
      <c r="B15909" s="62" t="s">
        <v>10336</v>
      </c>
      <c r="C15909" s="62" t="s">
        <v>5740</v>
      </c>
      <c r="D15909" s="182" t="s">
        <v>10335</v>
      </c>
      <c r="E15909" s="125">
        <v>200</v>
      </c>
      <c r="F15909" s="125"/>
      <c r="G15909" s="125">
        <f t="shared" si="254"/>
        <v>-200</v>
      </c>
      <c r="H15909" s="704" t="s">
        <v>10322</v>
      </c>
    </row>
    <row r="15910" spans="1:8" s="681" customFormat="1" ht="15" customHeight="1" x14ac:dyDescent="0.25">
      <c r="A15910" s="733">
        <v>45126</v>
      </c>
      <c r="B15910" s="62" t="s">
        <v>10294</v>
      </c>
      <c r="C15910" s="62" t="s">
        <v>3144</v>
      </c>
      <c r="D15910" s="182"/>
      <c r="E15910" s="125">
        <v>4450</v>
      </c>
      <c r="F15910" s="125"/>
      <c r="G15910" s="125">
        <f t="shared" si="254"/>
        <v>-4450</v>
      </c>
      <c r="H15910" s="704" t="s">
        <v>10322</v>
      </c>
    </row>
    <row r="15911" spans="1:8" s="681" customFormat="1" ht="15" customHeight="1" x14ac:dyDescent="0.25">
      <c r="A15911" s="733">
        <v>45126</v>
      </c>
      <c r="B15911" s="62" t="s">
        <v>7951</v>
      </c>
      <c r="C15911" s="62" t="s">
        <v>789</v>
      </c>
      <c r="D15911" s="182" t="s">
        <v>10518</v>
      </c>
      <c r="E15911" s="125">
        <v>900</v>
      </c>
      <c r="F15911" s="125"/>
      <c r="G15911" s="125">
        <f t="shared" si="254"/>
        <v>-900</v>
      </c>
      <c r="H15911" s="704" t="s">
        <v>10322</v>
      </c>
    </row>
    <row r="15912" spans="1:8" s="681" customFormat="1" ht="15" customHeight="1" x14ac:dyDescent="0.25">
      <c r="A15912" s="733">
        <v>45126</v>
      </c>
      <c r="B15912" s="62" t="s">
        <v>16</v>
      </c>
      <c r="C15912" s="62" t="s">
        <v>103</v>
      </c>
      <c r="D15912" s="182" t="s">
        <v>10209</v>
      </c>
      <c r="E15912" s="125">
        <v>3000</v>
      </c>
      <c r="F15912" s="125"/>
      <c r="G15912" s="125">
        <f t="shared" si="254"/>
        <v>-3000</v>
      </c>
      <c r="H15912" s="704" t="s">
        <v>10322</v>
      </c>
    </row>
    <row r="15913" spans="1:8" s="681" customFormat="1" ht="15" customHeight="1" x14ac:dyDescent="0.25">
      <c r="A15913" s="733">
        <v>45126</v>
      </c>
      <c r="B15913" s="62" t="s">
        <v>10230</v>
      </c>
      <c r="C15913" s="62" t="s">
        <v>5740</v>
      </c>
      <c r="D15913" s="182" t="s">
        <v>10519</v>
      </c>
      <c r="E15913" s="125">
        <v>3500</v>
      </c>
      <c r="F15913" s="125"/>
      <c r="G15913" s="125">
        <f t="shared" si="254"/>
        <v>-3500</v>
      </c>
      <c r="H15913" s="704" t="s">
        <v>10322</v>
      </c>
    </row>
    <row r="15914" spans="1:8" s="681" customFormat="1" ht="15" customHeight="1" x14ac:dyDescent="0.25">
      <c r="A15914" s="733">
        <v>45126</v>
      </c>
      <c r="B15914" s="62" t="s">
        <v>10230</v>
      </c>
      <c r="C15914" s="62" t="s">
        <v>5740</v>
      </c>
      <c r="D15914" s="182" t="s">
        <v>10520</v>
      </c>
      <c r="E15914" s="125">
        <v>1000</v>
      </c>
      <c r="F15914" s="125"/>
      <c r="G15914" s="125">
        <f t="shared" si="254"/>
        <v>-1000</v>
      </c>
      <c r="H15914" s="704" t="s">
        <v>10322</v>
      </c>
    </row>
    <row r="15915" spans="1:8" s="681" customFormat="1" ht="15" customHeight="1" x14ac:dyDescent="0.25">
      <c r="A15915" s="733">
        <v>45126</v>
      </c>
      <c r="B15915" s="62" t="s">
        <v>10230</v>
      </c>
      <c r="C15915" s="62" t="s">
        <v>3144</v>
      </c>
      <c r="D15915" s="182" t="s">
        <v>10539</v>
      </c>
      <c r="E15915" s="125">
        <v>2950</v>
      </c>
      <c r="F15915" s="125"/>
      <c r="G15915" s="125">
        <f t="shared" si="254"/>
        <v>-2950</v>
      </c>
      <c r="H15915" s="704" t="s">
        <v>10322</v>
      </c>
    </row>
    <row r="15916" spans="1:8" s="681" customFormat="1" ht="15" customHeight="1" x14ac:dyDescent="0.25">
      <c r="A15916" s="733">
        <v>45126</v>
      </c>
      <c r="B15916" s="62" t="s">
        <v>9354</v>
      </c>
      <c r="C15916" s="62" t="s">
        <v>704</v>
      </c>
      <c r="D15916" s="182" t="s">
        <v>10546</v>
      </c>
      <c r="E15916" s="125">
        <v>6000</v>
      </c>
      <c r="F15916" s="125"/>
      <c r="G15916" s="125">
        <f t="shared" si="254"/>
        <v>-6000</v>
      </c>
      <c r="H15916" s="704" t="s">
        <v>10322</v>
      </c>
    </row>
    <row r="15917" spans="1:8" s="681" customFormat="1" ht="15" customHeight="1" x14ac:dyDescent="0.25">
      <c r="A15917" s="733">
        <v>45126</v>
      </c>
      <c r="B15917" s="62" t="s">
        <v>9354</v>
      </c>
      <c r="C15917" s="62" t="s">
        <v>3144</v>
      </c>
      <c r="D15917" s="182" t="s">
        <v>10540</v>
      </c>
      <c r="E15917" s="125">
        <v>4930</v>
      </c>
      <c r="F15917" s="125"/>
      <c r="G15917" s="125">
        <f t="shared" si="254"/>
        <v>-4930</v>
      </c>
      <c r="H15917" s="704" t="s">
        <v>10322</v>
      </c>
    </row>
    <row r="15918" spans="1:8" s="681" customFormat="1" ht="24" customHeight="1" x14ac:dyDescent="0.25">
      <c r="A15918" s="733">
        <v>45126</v>
      </c>
      <c r="B15918" s="62" t="s">
        <v>1399</v>
      </c>
      <c r="C15918" s="62" t="s">
        <v>391</v>
      </c>
      <c r="D15918" s="182" t="s">
        <v>10576</v>
      </c>
      <c r="E15918" s="125">
        <v>8000</v>
      </c>
      <c r="F15918" s="125"/>
      <c r="G15918" s="125">
        <f t="shared" si="254"/>
        <v>-8000</v>
      </c>
      <c r="H15918" s="704" t="s">
        <v>10322</v>
      </c>
    </row>
    <row r="15919" spans="1:8" s="681" customFormat="1" ht="15" customHeight="1" x14ac:dyDescent="0.25">
      <c r="A15919" s="733">
        <v>45127</v>
      </c>
      <c r="B15919" s="62" t="s">
        <v>10336</v>
      </c>
      <c r="C15919" s="62" t="s">
        <v>3144</v>
      </c>
      <c r="D15919" s="182" t="s">
        <v>10541</v>
      </c>
      <c r="E15919" s="125">
        <v>46840</v>
      </c>
      <c r="F15919" s="125"/>
      <c r="G15919" s="125">
        <f t="shared" si="254"/>
        <v>-46840</v>
      </c>
      <c r="H15919" s="704" t="s">
        <v>10322</v>
      </c>
    </row>
    <row r="15920" spans="1:8" s="681" customFormat="1" ht="15" customHeight="1" x14ac:dyDescent="0.25">
      <c r="A15920" s="733">
        <v>45127</v>
      </c>
      <c r="B15920" s="62" t="s">
        <v>9400</v>
      </c>
      <c r="C15920" s="62" t="s">
        <v>3144</v>
      </c>
      <c r="D15920" s="182" t="s">
        <v>10542</v>
      </c>
      <c r="E15920" s="125">
        <v>12640</v>
      </c>
      <c r="F15920" s="125"/>
      <c r="G15920" s="125">
        <f t="shared" si="254"/>
        <v>-12640</v>
      </c>
      <c r="H15920" s="704" t="s">
        <v>10322</v>
      </c>
    </row>
    <row r="15921" spans="1:8" s="681" customFormat="1" ht="15" customHeight="1" x14ac:dyDescent="0.25">
      <c r="A15921" s="733">
        <v>45127</v>
      </c>
      <c r="B15921" s="62" t="s">
        <v>10336</v>
      </c>
      <c r="C15921" s="62" t="s">
        <v>3144</v>
      </c>
      <c r="D15921" s="182" t="s">
        <v>10543</v>
      </c>
      <c r="E15921" s="125">
        <v>14400</v>
      </c>
      <c r="F15921" s="125"/>
      <c r="G15921" s="125">
        <f t="shared" si="254"/>
        <v>-14400</v>
      </c>
      <c r="H15921" s="704" t="s">
        <v>10322</v>
      </c>
    </row>
    <row r="15922" spans="1:8" s="681" customFormat="1" ht="15" customHeight="1" x14ac:dyDescent="0.25">
      <c r="A15922" s="733">
        <v>45127</v>
      </c>
      <c r="B15922" s="62" t="s">
        <v>10294</v>
      </c>
      <c r="C15922" s="62" t="s">
        <v>3144</v>
      </c>
      <c r="D15922" s="182" t="s">
        <v>10544</v>
      </c>
      <c r="E15922" s="125">
        <v>800</v>
      </c>
      <c r="F15922" s="125"/>
      <c r="G15922" s="125">
        <f t="shared" si="254"/>
        <v>-800</v>
      </c>
      <c r="H15922" s="704" t="s">
        <v>10322</v>
      </c>
    </row>
    <row r="15923" spans="1:8" s="681" customFormat="1" ht="15" customHeight="1" x14ac:dyDescent="0.25">
      <c r="A15923" s="733">
        <v>45127</v>
      </c>
      <c r="B15923" s="62" t="s">
        <v>10230</v>
      </c>
      <c r="C15923" s="62" t="s">
        <v>3144</v>
      </c>
      <c r="D15923" s="182" t="s">
        <v>10545</v>
      </c>
      <c r="E15923" s="125">
        <v>250</v>
      </c>
      <c r="F15923" s="125"/>
      <c r="G15923" s="125">
        <f t="shared" si="254"/>
        <v>-250</v>
      </c>
      <c r="H15923" s="704" t="s">
        <v>10322</v>
      </c>
    </row>
    <row r="15924" spans="1:8" s="681" customFormat="1" ht="15" customHeight="1" x14ac:dyDescent="0.25">
      <c r="A15924" s="733">
        <v>45127</v>
      </c>
      <c r="B15924" s="62" t="s">
        <v>10230</v>
      </c>
      <c r="C15924" s="62" t="s">
        <v>285</v>
      </c>
      <c r="D15924" s="182" t="s">
        <v>8661</v>
      </c>
      <c r="E15924" s="125">
        <v>1000</v>
      </c>
      <c r="F15924" s="125"/>
      <c r="G15924" s="125">
        <f t="shared" si="254"/>
        <v>-1000</v>
      </c>
      <c r="H15924" s="704" t="s">
        <v>10322</v>
      </c>
    </row>
    <row r="15925" spans="1:8" s="681" customFormat="1" ht="15" customHeight="1" x14ac:dyDescent="0.25">
      <c r="A15925" s="733">
        <v>45127</v>
      </c>
      <c r="B15925" s="62" t="s">
        <v>10336</v>
      </c>
      <c r="C15925" s="62" t="s">
        <v>5740</v>
      </c>
      <c r="D15925" s="182" t="s">
        <v>10335</v>
      </c>
      <c r="E15925" s="125">
        <v>300</v>
      </c>
      <c r="F15925" s="125"/>
      <c r="G15925" s="125">
        <f t="shared" si="254"/>
        <v>-300</v>
      </c>
      <c r="H15925" s="704" t="s">
        <v>10322</v>
      </c>
    </row>
    <row r="15926" spans="1:8" s="681" customFormat="1" ht="15" customHeight="1" x14ac:dyDescent="0.25">
      <c r="A15926" s="733">
        <v>45127</v>
      </c>
      <c r="B15926" s="62" t="s">
        <v>8557</v>
      </c>
      <c r="C15926" s="62" t="s">
        <v>3144</v>
      </c>
      <c r="D15926" s="182" t="s">
        <v>10547</v>
      </c>
      <c r="E15926" s="125">
        <v>4840</v>
      </c>
      <c r="F15926" s="125"/>
      <c r="G15926" s="125">
        <f t="shared" si="254"/>
        <v>-4840</v>
      </c>
      <c r="H15926" s="704" t="s">
        <v>10322</v>
      </c>
    </row>
    <row r="15927" spans="1:8" s="681" customFormat="1" ht="15" customHeight="1" x14ac:dyDescent="0.25">
      <c r="A15927" s="733">
        <v>45127</v>
      </c>
      <c r="B15927" s="62" t="s">
        <v>8557</v>
      </c>
      <c r="C15927" s="62" t="s">
        <v>63</v>
      </c>
      <c r="D15927" s="182" t="s">
        <v>10548</v>
      </c>
      <c r="E15927" s="125">
        <v>25000</v>
      </c>
      <c r="F15927" s="125"/>
      <c r="G15927" s="125">
        <f t="shared" si="254"/>
        <v>-25000</v>
      </c>
      <c r="H15927" s="704" t="s">
        <v>10322</v>
      </c>
    </row>
    <row r="15928" spans="1:8" s="681" customFormat="1" ht="15" customHeight="1" x14ac:dyDescent="0.25">
      <c r="A15928" s="733">
        <v>45127</v>
      </c>
      <c r="B15928" s="62" t="s">
        <v>10294</v>
      </c>
      <c r="C15928" s="62" t="s">
        <v>5740</v>
      </c>
      <c r="D15928" s="182" t="s">
        <v>369</v>
      </c>
      <c r="E15928" s="125">
        <v>1500</v>
      </c>
      <c r="F15928" s="125"/>
      <c r="G15928" s="125">
        <f t="shared" si="254"/>
        <v>-1500</v>
      </c>
      <c r="H15928" s="704" t="s">
        <v>10322</v>
      </c>
    </row>
    <row r="15929" spans="1:8" s="681" customFormat="1" ht="15" customHeight="1" x14ac:dyDescent="0.25">
      <c r="A15929" s="733">
        <v>45127</v>
      </c>
      <c r="B15929" s="62" t="s">
        <v>9400</v>
      </c>
      <c r="C15929" s="62" t="s">
        <v>5740</v>
      </c>
      <c r="D15929" s="182" t="s">
        <v>369</v>
      </c>
      <c r="E15929" s="125">
        <v>3500</v>
      </c>
      <c r="F15929" s="125"/>
      <c r="G15929" s="125">
        <f t="shared" si="254"/>
        <v>-3500</v>
      </c>
      <c r="H15929" s="704" t="s">
        <v>10322</v>
      </c>
    </row>
    <row r="15930" spans="1:8" s="681" customFormat="1" ht="15" customHeight="1" x14ac:dyDescent="0.25">
      <c r="A15930" s="733">
        <v>45127</v>
      </c>
      <c r="B15930" s="62" t="s">
        <v>16</v>
      </c>
      <c r="C15930" s="62" t="s">
        <v>103</v>
      </c>
      <c r="D15930" s="182" t="s">
        <v>10209</v>
      </c>
      <c r="E15930" s="125">
        <v>3000</v>
      </c>
      <c r="F15930" s="125"/>
      <c r="G15930" s="125">
        <f t="shared" si="254"/>
        <v>-3000</v>
      </c>
      <c r="H15930" s="704" t="s">
        <v>10322</v>
      </c>
    </row>
    <row r="15931" spans="1:8" s="681" customFormat="1" ht="15" customHeight="1" x14ac:dyDescent="0.25">
      <c r="A15931" s="733">
        <v>45127</v>
      </c>
      <c r="B15931" s="62" t="s">
        <v>8655</v>
      </c>
      <c r="C15931" s="550" t="s">
        <v>8392</v>
      </c>
      <c r="D15931" s="739" t="s">
        <v>10549</v>
      </c>
      <c r="E15931" s="551">
        <v>12087</v>
      </c>
      <c r="F15931" s="125"/>
      <c r="G15931" s="125">
        <f t="shared" si="254"/>
        <v>-12087</v>
      </c>
      <c r="H15931" s="704" t="s">
        <v>10322</v>
      </c>
    </row>
    <row r="15932" spans="1:8" s="681" customFormat="1" ht="15" customHeight="1" x14ac:dyDescent="0.25">
      <c r="A15932" s="733">
        <v>45127</v>
      </c>
      <c r="B15932" s="62" t="s">
        <v>10240</v>
      </c>
      <c r="C15932" s="550" t="s">
        <v>8392</v>
      </c>
      <c r="D15932" s="739" t="s">
        <v>10549</v>
      </c>
      <c r="E15932" s="551">
        <v>182717</v>
      </c>
      <c r="F15932" s="125"/>
      <c r="G15932" s="125">
        <f t="shared" si="254"/>
        <v>-182717</v>
      </c>
      <c r="H15932" s="704" t="s">
        <v>10322</v>
      </c>
    </row>
    <row r="15933" spans="1:8" s="681" customFormat="1" ht="15" customHeight="1" x14ac:dyDescent="0.25">
      <c r="A15933" s="733">
        <v>45127</v>
      </c>
      <c r="B15933" s="62" t="s">
        <v>9354</v>
      </c>
      <c r="C15933" s="550" t="s">
        <v>8392</v>
      </c>
      <c r="D15933" s="739" t="s">
        <v>10549</v>
      </c>
      <c r="E15933" s="551">
        <v>190000</v>
      </c>
      <c r="F15933" s="125"/>
      <c r="G15933" s="125">
        <f t="shared" si="254"/>
        <v>-190000</v>
      </c>
      <c r="H15933" s="704" t="s">
        <v>10322</v>
      </c>
    </row>
    <row r="15934" spans="1:8" s="681" customFormat="1" ht="15" customHeight="1" x14ac:dyDescent="0.25">
      <c r="A15934" s="733">
        <v>45127</v>
      </c>
      <c r="B15934" s="62" t="s">
        <v>9659</v>
      </c>
      <c r="C15934" s="550" t="s">
        <v>8392</v>
      </c>
      <c r="D15934" s="739" t="s">
        <v>10549</v>
      </c>
      <c r="E15934" s="551">
        <v>45196</v>
      </c>
      <c r="F15934" s="125"/>
      <c r="G15934" s="125">
        <f t="shared" si="254"/>
        <v>-45196</v>
      </c>
      <c r="H15934" s="704" t="s">
        <v>10322</v>
      </c>
    </row>
    <row r="15935" spans="1:8" s="681" customFormat="1" ht="15" customHeight="1" x14ac:dyDescent="0.25">
      <c r="A15935" s="733">
        <v>45127</v>
      </c>
      <c r="B15935" s="62" t="s">
        <v>9767</v>
      </c>
      <c r="C15935" s="550" t="s">
        <v>8392</v>
      </c>
      <c r="D15935" s="739" t="s">
        <v>10549</v>
      </c>
      <c r="E15935" s="551">
        <v>190000</v>
      </c>
      <c r="F15935" s="125"/>
      <c r="G15935" s="125">
        <f t="shared" ref="G15935:G15998" si="255">F15935-E15935</f>
        <v>-190000</v>
      </c>
      <c r="H15935" s="704" t="s">
        <v>10322</v>
      </c>
    </row>
    <row r="15936" spans="1:8" s="681" customFormat="1" ht="15" customHeight="1" x14ac:dyDescent="0.25">
      <c r="A15936" s="733">
        <v>45127</v>
      </c>
      <c r="B15936" s="62" t="s">
        <v>10142</v>
      </c>
      <c r="C15936" s="550" t="s">
        <v>8392</v>
      </c>
      <c r="D15936" s="739" t="s">
        <v>10549</v>
      </c>
      <c r="E15936" s="551">
        <v>190000</v>
      </c>
      <c r="F15936" s="125"/>
      <c r="G15936" s="125">
        <f t="shared" si="255"/>
        <v>-190000</v>
      </c>
      <c r="H15936" s="704" t="s">
        <v>10322</v>
      </c>
    </row>
    <row r="15937" spans="1:8" s="681" customFormat="1" ht="15" customHeight="1" x14ac:dyDescent="0.25">
      <c r="A15937" s="733">
        <v>45127</v>
      </c>
      <c r="B15937" s="62" t="s">
        <v>10294</v>
      </c>
      <c r="C15937" s="550" t="s">
        <v>8392</v>
      </c>
      <c r="D15937" s="739" t="s">
        <v>10549</v>
      </c>
      <c r="E15937" s="551">
        <v>190000</v>
      </c>
      <c r="F15937" s="125"/>
      <c r="G15937" s="125">
        <f t="shared" si="255"/>
        <v>-190000</v>
      </c>
      <c r="H15937" s="704" t="s">
        <v>10322</v>
      </c>
    </row>
    <row r="15938" spans="1:8" s="681" customFormat="1" ht="15" customHeight="1" x14ac:dyDescent="0.25">
      <c r="A15938" s="733">
        <v>45127</v>
      </c>
      <c r="B15938" s="62" t="s">
        <v>10336</v>
      </c>
      <c r="C15938" s="62" t="s">
        <v>9458</v>
      </c>
      <c r="D15938" s="182" t="s">
        <v>10550</v>
      </c>
      <c r="E15938" s="125">
        <v>100000</v>
      </c>
      <c r="F15938" s="125"/>
      <c r="G15938" s="125">
        <f t="shared" si="255"/>
        <v>-100000</v>
      </c>
      <c r="H15938" s="704" t="s">
        <v>10322</v>
      </c>
    </row>
    <row r="15939" spans="1:8" s="681" customFormat="1" ht="15" customHeight="1" x14ac:dyDescent="0.25">
      <c r="A15939" s="733">
        <v>45128</v>
      </c>
      <c r="B15939" s="62" t="s">
        <v>9407</v>
      </c>
      <c r="C15939" s="62" t="s">
        <v>3144</v>
      </c>
      <c r="D15939" s="182" t="s">
        <v>5135</v>
      </c>
      <c r="E15939" s="125">
        <v>10050</v>
      </c>
      <c r="F15939" s="125"/>
      <c r="G15939" s="125">
        <f t="shared" si="255"/>
        <v>-10050</v>
      </c>
      <c r="H15939" s="704" t="s">
        <v>10322</v>
      </c>
    </row>
    <row r="15940" spans="1:8" s="681" customFormat="1" ht="15" customHeight="1" x14ac:dyDescent="0.25">
      <c r="A15940" s="733">
        <v>45128</v>
      </c>
      <c r="B15940" s="62" t="s">
        <v>9407</v>
      </c>
      <c r="C15940" s="62" t="s">
        <v>3144</v>
      </c>
      <c r="D15940" s="182" t="s">
        <v>5135</v>
      </c>
      <c r="E15940" s="125">
        <v>7260</v>
      </c>
      <c r="F15940" s="125"/>
      <c r="G15940" s="125">
        <f t="shared" si="255"/>
        <v>-7260</v>
      </c>
      <c r="H15940" s="704" t="s">
        <v>10322</v>
      </c>
    </row>
    <row r="15941" spans="1:8" s="681" customFormat="1" ht="15" customHeight="1" x14ac:dyDescent="0.25">
      <c r="A15941" s="733">
        <v>45128</v>
      </c>
      <c r="B15941" s="62" t="s">
        <v>9354</v>
      </c>
      <c r="C15941" s="62" t="s">
        <v>3144</v>
      </c>
      <c r="D15941" s="182" t="s">
        <v>9915</v>
      </c>
      <c r="E15941" s="125">
        <v>1250</v>
      </c>
      <c r="F15941" s="125"/>
      <c r="G15941" s="125">
        <f t="shared" si="255"/>
        <v>-1250</v>
      </c>
      <c r="H15941" s="704" t="s">
        <v>10322</v>
      </c>
    </row>
    <row r="15942" spans="1:8" s="681" customFormat="1" ht="15" customHeight="1" x14ac:dyDescent="0.25">
      <c r="A15942" s="733">
        <v>45128</v>
      </c>
      <c r="B15942" s="62" t="s">
        <v>10336</v>
      </c>
      <c r="C15942" s="62" t="s">
        <v>3144</v>
      </c>
      <c r="D15942" s="182" t="s">
        <v>10551</v>
      </c>
      <c r="E15942" s="125">
        <v>22790</v>
      </c>
      <c r="F15942" s="125"/>
      <c r="G15942" s="125">
        <f t="shared" si="255"/>
        <v>-22790</v>
      </c>
      <c r="H15942" s="704" t="s">
        <v>10322</v>
      </c>
    </row>
    <row r="15943" spans="1:8" s="681" customFormat="1" ht="15" customHeight="1" x14ac:dyDescent="0.25">
      <c r="A15943" s="733">
        <v>45128</v>
      </c>
      <c r="B15943" s="62" t="s">
        <v>10240</v>
      </c>
      <c r="C15943" s="62" t="s">
        <v>9547</v>
      </c>
      <c r="D15943" s="182" t="s">
        <v>10552</v>
      </c>
      <c r="E15943" s="125">
        <v>25000</v>
      </c>
      <c r="F15943" s="125"/>
      <c r="G15943" s="125">
        <f t="shared" si="255"/>
        <v>-25000</v>
      </c>
      <c r="H15943" s="704" t="s">
        <v>10322</v>
      </c>
    </row>
    <row r="15944" spans="1:8" s="681" customFormat="1" ht="15" customHeight="1" x14ac:dyDescent="0.25">
      <c r="A15944" s="733">
        <v>45128</v>
      </c>
      <c r="B15944" s="62" t="s">
        <v>9400</v>
      </c>
      <c r="C15944" s="62" t="s">
        <v>9547</v>
      </c>
      <c r="D15944" s="182" t="s">
        <v>10552</v>
      </c>
      <c r="E15944" s="125">
        <v>25000</v>
      </c>
      <c r="F15944" s="125"/>
      <c r="G15944" s="125">
        <f t="shared" si="255"/>
        <v>-25000</v>
      </c>
      <c r="H15944" s="704" t="s">
        <v>10322</v>
      </c>
    </row>
    <row r="15945" spans="1:8" s="681" customFormat="1" ht="15" customHeight="1" x14ac:dyDescent="0.25">
      <c r="A15945" s="733">
        <v>45128</v>
      </c>
      <c r="B15945" s="62" t="s">
        <v>9830</v>
      </c>
      <c r="C15945" s="62" t="s">
        <v>391</v>
      </c>
      <c r="D15945" s="182" t="s">
        <v>10553</v>
      </c>
      <c r="E15945" s="125">
        <v>300</v>
      </c>
      <c r="F15945" s="125"/>
      <c r="G15945" s="125">
        <f t="shared" si="255"/>
        <v>-300</v>
      </c>
      <c r="H15945" s="704" t="s">
        <v>10322</v>
      </c>
    </row>
    <row r="15946" spans="1:8" s="681" customFormat="1" ht="15" customHeight="1" x14ac:dyDescent="0.25">
      <c r="A15946" s="733">
        <v>45128</v>
      </c>
      <c r="B15946" s="62" t="s">
        <v>10294</v>
      </c>
      <c r="C15946" s="62" t="s">
        <v>391</v>
      </c>
      <c r="D15946" s="182" t="s">
        <v>10554</v>
      </c>
      <c r="E15946" s="125">
        <v>3000</v>
      </c>
      <c r="F15946" s="125"/>
      <c r="G15946" s="125">
        <f t="shared" si="255"/>
        <v>-3000</v>
      </c>
      <c r="H15946" s="704" t="s">
        <v>10322</v>
      </c>
    </row>
    <row r="15947" spans="1:8" s="681" customFormat="1" ht="24" customHeight="1" x14ac:dyDescent="0.25">
      <c r="A15947" s="733">
        <v>45129</v>
      </c>
      <c r="B15947" s="62" t="s">
        <v>9400</v>
      </c>
      <c r="C15947" s="62" t="s">
        <v>10559</v>
      </c>
      <c r="D15947" s="182" t="s">
        <v>10560</v>
      </c>
      <c r="E15947" s="125">
        <v>36000</v>
      </c>
      <c r="F15947" s="125"/>
      <c r="G15947" s="125">
        <f t="shared" si="255"/>
        <v>-36000</v>
      </c>
      <c r="H15947" s="704" t="s">
        <v>10322</v>
      </c>
    </row>
    <row r="15948" spans="1:8" s="681" customFormat="1" ht="15" customHeight="1" x14ac:dyDescent="0.25">
      <c r="A15948" s="733">
        <v>45129</v>
      </c>
      <c r="B15948" s="62" t="s">
        <v>10294</v>
      </c>
      <c r="C15948" s="62" t="s">
        <v>5740</v>
      </c>
      <c r="D15948" s="182" t="s">
        <v>369</v>
      </c>
      <c r="E15948" s="125">
        <v>1000</v>
      </c>
      <c r="F15948" s="125"/>
      <c r="G15948" s="125">
        <f t="shared" si="255"/>
        <v>-1000</v>
      </c>
      <c r="H15948" s="704" t="s">
        <v>10322</v>
      </c>
    </row>
    <row r="15949" spans="1:8" s="681" customFormat="1" ht="15" customHeight="1" x14ac:dyDescent="0.25">
      <c r="A15949" s="733">
        <v>45129</v>
      </c>
      <c r="B15949" s="62" t="s">
        <v>10294</v>
      </c>
      <c r="C15949" s="62" t="s">
        <v>10561</v>
      </c>
      <c r="D15949" s="182" t="s">
        <v>10555</v>
      </c>
      <c r="E15949" s="125">
        <v>94000</v>
      </c>
      <c r="F15949" s="125"/>
      <c r="G15949" s="125">
        <f t="shared" si="255"/>
        <v>-94000</v>
      </c>
      <c r="H15949" s="704" t="s">
        <v>10322</v>
      </c>
    </row>
    <row r="15950" spans="1:8" s="681" customFormat="1" ht="15" customHeight="1" x14ac:dyDescent="0.25">
      <c r="A15950" s="733">
        <v>45129</v>
      </c>
      <c r="B15950" s="62" t="s">
        <v>10294</v>
      </c>
      <c r="C15950" s="62" t="s">
        <v>10556</v>
      </c>
      <c r="D15950" s="182" t="s">
        <v>10557</v>
      </c>
      <c r="E15950" s="125">
        <v>44000</v>
      </c>
      <c r="F15950" s="125"/>
      <c r="G15950" s="125">
        <f t="shared" si="255"/>
        <v>-44000</v>
      </c>
      <c r="H15950" s="704" t="s">
        <v>10322</v>
      </c>
    </row>
    <row r="15951" spans="1:8" s="681" customFormat="1" ht="15" customHeight="1" x14ac:dyDescent="0.25">
      <c r="A15951" s="733">
        <v>45129</v>
      </c>
      <c r="B15951" s="62" t="s">
        <v>9400</v>
      </c>
      <c r="C15951" s="62" t="s">
        <v>5740</v>
      </c>
      <c r="D15951" s="182" t="s">
        <v>10558</v>
      </c>
      <c r="E15951" s="125">
        <v>3500</v>
      </c>
      <c r="F15951" s="125"/>
      <c r="G15951" s="125">
        <f t="shared" si="255"/>
        <v>-3500</v>
      </c>
      <c r="H15951" s="704" t="s">
        <v>10322</v>
      </c>
    </row>
    <row r="15952" spans="1:8" s="681" customFormat="1" ht="15" customHeight="1" x14ac:dyDescent="0.25">
      <c r="A15952" s="733">
        <v>45129</v>
      </c>
      <c r="B15952" s="62" t="s">
        <v>10294</v>
      </c>
      <c r="C15952" s="62" t="s">
        <v>5740</v>
      </c>
      <c r="D15952" s="182" t="s">
        <v>369</v>
      </c>
      <c r="E15952" s="125">
        <v>1500</v>
      </c>
      <c r="F15952" s="125"/>
      <c r="G15952" s="125">
        <f t="shared" si="255"/>
        <v>-1500</v>
      </c>
      <c r="H15952" s="704" t="s">
        <v>10322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10322</v>
      </c>
    </row>
    <row r="15954" spans="1:8" s="681" customFormat="1" ht="15" customHeight="1" x14ac:dyDescent="0.25">
      <c r="A15954" s="733">
        <v>45129</v>
      </c>
      <c r="B15954" s="62" t="s">
        <v>10294</v>
      </c>
      <c r="C15954" s="62" t="s">
        <v>3144</v>
      </c>
      <c r="D15954" s="182" t="s">
        <v>6639</v>
      </c>
      <c r="E15954" s="125">
        <v>7380</v>
      </c>
      <c r="F15954" s="125"/>
      <c r="G15954" s="125">
        <f t="shared" si="255"/>
        <v>-7380</v>
      </c>
      <c r="H15954" s="704" t="s">
        <v>10322</v>
      </c>
    </row>
    <row r="15955" spans="1:8" s="681" customFormat="1" ht="15" customHeight="1" x14ac:dyDescent="0.25">
      <c r="A15955" s="733">
        <v>45129</v>
      </c>
      <c r="B15955" s="62" t="s">
        <v>10294</v>
      </c>
      <c r="C15955" s="62" t="s">
        <v>1197</v>
      </c>
      <c r="D15955" s="182" t="s">
        <v>10562</v>
      </c>
      <c r="E15955" s="125">
        <v>77000</v>
      </c>
      <c r="F15955" s="125"/>
      <c r="G15955" s="125">
        <f t="shared" si="255"/>
        <v>-77000</v>
      </c>
      <c r="H15955" s="704" t="s">
        <v>10322</v>
      </c>
    </row>
    <row r="15956" spans="1:8" s="681" customFormat="1" ht="15" customHeight="1" x14ac:dyDescent="0.25">
      <c r="A15956" s="733">
        <v>45129</v>
      </c>
      <c r="B15956" s="62" t="s">
        <v>9354</v>
      </c>
      <c r="C15956" s="62" t="s">
        <v>10516</v>
      </c>
      <c r="D15956" s="182" t="s">
        <v>10563</v>
      </c>
      <c r="E15956" s="125">
        <v>1000</v>
      </c>
      <c r="F15956" s="125"/>
      <c r="G15956" s="125">
        <f t="shared" si="255"/>
        <v>-1000</v>
      </c>
      <c r="H15956" s="704" t="s">
        <v>10322</v>
      </c>
    </row>
    <row r="15957" spans="1:8" s="681" customFormat="1" ht="15" customHeight="1" x14ac:dyDescent="0.25">
      <c r="A15957" s="733">
        <v>45129</v>
      </c>
      <c r="B15957" s="62" t="s">
        <v>2932</v>
      </c>
      <c r="C15957" s="62" t="s">
        <v>285</v>
      </c>
      <c r="D15957" s="182" t="s">
        <v>10565</v>
      </c>
      <c r="E15957" s="125">
        <v>120000</v>
      </c>
      <c r="F15957" s="125"/>
      <c r="G15957" s="125">
        <f t="shared" si="255"/>
        <v>-120000</v>
      </c>
      <c r="H15957" s="704" t="s">
        <v>10322</v>
      </c>
    </row>
    <row r="15958" spans="1:8" s="681" customFormat="1" ht="15" customHeight="1" x14ac:dyDescent="0.25">
      <c r="A15958" s="733">
        <v>45129</v>
      </c>
      <c r="B15958" s="62" t="s">
        <v>9354</v>
      </c>
      <c r="C15958" s="62" t="s">
        <v>3144</v>
      </c>
      <c r="D15958" s="182" t="s">
        <v>9915</v>
      </c>
      <c r="E15958" s="125">
        <v>3230</v>
      </c>
      <c r="F15958" s="125"/>
      <c r="G15958" s="125">
        <f t="shared" si="255"/>
        <v>-3230</v>
      </c>
      <c r="H15958" s="704" t="s">
        <v>10322</v>
      </c>
    </row>
    <row r="15959" spans="1:8" s="681" customFormat="1" ht="15" customHeight="1" x14ac:dyDescent="0.25">
      <c r="A15959" s="733">
        <v>45129</v>
      </c>
      <c r="B15959" s="62" t="s">
        <v>103</v>
      </c>
      <c r="C15959" s="62" t="s">
        <v>103</v>
      </c>
      <c r="D15959" s="182" t="s">
        <v>10209</v>
      </c>
      <c r="E15959" s="125">
        <v>2000</v>
      </c>
      <c r="F15959" s="125"/>
      <c r="G15959" s="125">
        <f t="shared" si="255"/>
        <v>-2000</v>
      </c>
      <c r="H15959" s="704" t="s">
        <v>10322</v>
      </c>
    </row>
    <row r="15960" spans="1:8" s="681" customFormat="1" ht="15" customHeight="1" x14ac:dyDescent="0.25">
      <c r="A15960" s="733">
        <v>45131</v>
      </c>
      <c r="B15960" s="62" t="s">
        <v>9354</v>
      </c>
      <c r="C15960" s="961" t="s">
        <v>3144</v>
      </c>
      <c r="D15960" s="890" t="s">
        <v>10572</v>
      </c>
      <c r="E15960" s="673">
        <v>110000</v>
      </c>
      <c r="F15960" s="125"/>
      <c r="G15960" s="125">
        <f t="shared" si="255"/>
        <v>-110000</v>
      </c>
      <c r="H15960" s="704" t="s">
        <v>10322</v>
      </c>
    </row>
    <row r="15961" spans="1:8" s="681" customFormat="1" ht="15" customHeight="1" x14ac:dyDescent="0.25">
      <c r="A15961" s="733">
        <v>45131</v>
      </c>
      <c r="B15961" s="62" t="s">
        <v>10142</v>
      </c>
      <c r="C15961" s="62" t="s">
        <v>5740</v>
      </c>
      <c r="D15961" s="182" t="s">
        <v>369</v>
      </c>
      <c r="E15961" s="125">
        <v>400</v>
      </c>
      <c r="F15961" s="125"/>
      <c r="G15961" s="125">
        <f t="shared" si="255"/>
        <v>-400</v>
      </c>
      <c r="H15961" s="704" t="s">
        <v>10322</v>
      </c>
    </row>
    <row r="15962" spans="1:8" s="681" customFormat="1" ht="15" customHeight="1" x14ac:dyDescent="0.25">
      <c r="A15962" s="733">
        <v>45131</v>
      </c>
      <c r="B15962" s="62" t="s">
        <v>10574</v>
      </c>
      <c r="C15962" s="62" t="s">
        <v>10575</v>
      </c>
      <c r="D15962" s="182" t="s">
        <v>10573</v>
      </c>
      <c r="E15962" s="125">
        <v>200000</v>
      </c>
      <c r="F15962" s="125"/>
      <c r="G15962" s="125">
        <f t="shared" si="255"/>
        <v>-200000</v>
      </c>
      <c r="H15962" s="704" t="s">
        <v>10322</v>
      </c>
    </row>
    <row r="15963" spans="1:8" s="681" customFormat="1" ht="15" customHeight="1" x14ac:dyDescent="0.25">
      <c r="A15963" s="733">
        <v>45131</v>
      </c>
      <c r="B15963" s="62" t="s">
        <v>25</v>
      </c>
      <c r="C15963" s="62" t="s">
        <v>8148</v>
      </c>
      <c r="D15963" s="182" t="s">
        <v>10239</v>
      </c>
      <c r="E15963" s="125">
        <v>97736</v>
      </c>
      <c r="F15963" s="125"/>
      <c r="G15963" s="125">
        <f t="shared" si="255"/>
        <v>-97736</v>
      </c>
      <c r="H15963" s="704" t="s">
        <v>10322</v>
      </c>
    </row>
    <row r="15964" spans="1:8" s="681" customFormat="1" ht="15" customHeight="1" x14ac:dyDescent="0.25">
      <c r="A15964" s="733">
        <v>45131</v>
      </c>
      <c r="B15964" s="62" t="s">
        <v>103</v>
      </c>
      <c r="C15964" s="62" t="s">
        <v>8148</v>
      </c>
      <c r="D15964" s="182" t="s">
        <v>10239</v>
      </c>
      <c r="E15964" s="125">
        <v>48454</v>
      </c>
      <c r="F15964" s="125"/>
      <c r="G15964" s="125">
        <f t="shared" si="255"/>
        <v>-48454</v>
      </c>
      <c r="H15964" s="704" t="s">
        <v>10322</v>
      </c>
    </row>
    <row r="15965" spans="1:8" s="681" customFormat="1" ht="24" customHeight="1" x14ac:dyDescent="0.25">
      <c r="A15965" s="733">
        <v>45131</v>
      </c>
      <c r="B15965" s="62" t="s">
        <v>1399</v>
      </c>
      <c r="C15965" s="62" t="s">
        <v>391</v>
      </c>
      <c r="D15965" s="182" t="s">
        <v>10576</v>
      </c>
      <c r="E15965" s="125">
        <v>4000</v>
      </c>
      <c r="F15965" s="125"/>
      <c r="G15965" s="125">
        <f t="shared" si="255"/>
        <v>-4000</v>
      </c>
      <c r="H15965" s="704" t="s">
        <v>10322</v>
      </c>
    </row>
    <row r="15966" spans="1:8" s="681" customFormat="1" ht="15" customHeight="1" x14ac:dyDescent="0.25">
      <c r="A15966" s="733">
        <v>45131</v>
      </c>
      <c r="B15966" s="62" t="s">
        <v>103</v>
      </c>
      <c r="C15966" s="62" t="s">
        <v>103</v>
      </c>
      <c r="D15966" s="182" t="s">
        <v>10039</v>
      </c>
      <c r="E15966" s="125">
        <v>500</v>
      </c>
      <c r="F15966" s="125"/>
      <c r="G15966" s="125">
        <f t="shared" si="255"/>
        <v>-500</v>
      </c>
      <c r="H15966" s="704" t="s">
        <v>10322</v>
      </c>
    </row>
    <row r="15967" spans="1:8" s="681" customFormat="1" ht="15" customHeight="1" x14ac:dyDescent="0.25">
      <c r="A15967" s="733">
        <v>45131</v>
      </c>
      <c r="B15967" s="62" t="s">
        <v>10230</v>
      </c>
      <c r="C15967" s="62" t="s">
        <v>789</v>
      </c>
      <c r="D15967" s="182" t="s">
        <v>369</v>
      </c>
      <c r="E15967" s="125">
        <v>2300</v>
      </c>
      <c r="F15967" s="125"/>
      <c r="G15967" s="125">
        <f t="shared" si="255"/>
        <v>-2300</v>
      </c>
      <c r="H15967" s="704" t="s">
        <v>10322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10322</v>
      </c>
    </row>
    <row r="15969" spans="1:8" s="681" customFormat="1" ht="15" customHeight="1" x14ac:dyDescent="0.25">
      <c r="A15969" s="733">
        <v>45131</v>
      </c>
      <c r="B15969" s="62" t="s">
        <v>9830</v>
      </c>
      <c r="C15969" s="62" t="s">
        <v>789</v>
      </c>
      <c r="D15969" s="182" t="s">
        <v>369</v>
      </c>
      <c r="E15969" s="125">
        <v>1500</v>
      </c>
      <c r="F15969" s="125"/>
      <c r="G15969" s="125">
        <f t="shared" si="255"/>
        <v>-1500</v>
      </c>
      <c r="H15969" s="704" t="s">
        <v>10322</v>
      </c>
    </row>
    <row r="15970" spans="1:8" s="681" customFormat="1" ht="15" customHeight="1" x14ac:dyDescent="0.25">
      <c r="A15970" s="733">
        <v>45131</v>
      </c>
      <c r="B15970" s="62" t="s">
        <v>9400</v>
      </c>
      <c r="C15970" s="62" t="s">
        <v>789</v>
      </c>
      <c r="D15970" s="182" t="s">
        <v>369</v>
      </c>
      <c r="E15970" s="125">
        <v>1900</v>
      </c>
      <c r="F15970" s="125"/>
      <c r="G15970" s="125">
        <f t="shared" si="255"/>
        <v>-1900</v>
      </c>
      <c r="H15970" s="704" t="s">
        <v>10322</v>
      </c>
    </row>
    <row r="15971" spans="1:8" s="681" customFormat="1" ht="15" customHeight="1" x14ac:dyDescent="0.25">
      <c r="A15971" s="733">
        <v>45131</v>
      </c>
      <c r="B15971" s="62" t="s">
        <v>9400</v>
      </c>
      <c r="C15971" s="62" t="s">
        <v>3144</v>
      </c>
      <c r="D15971" s="182" t="s">
        <v>10577</v>
      </c>
      <c r="E15971" s="125">
        <v>4350</v>
      </c>
      <c r="F15971" s="125"/>
      <c r="G15971" s="125">
        <f t="shared" si="255"/>
        <v>-4350</v>
      </c>
      <c r="H15971" s="704" t="s">
        <v>10322</v>
      </c>
    </row>
    <row r="15972" spans="1:8" s="681" customFormat="1" ht="15" customHeight="1" x14ac:dyDescent="0.25">
      <c r="A15972" s="733">
        <v>45131</v>
      </c>
      <c r="B15972" s="62" t="s">
        <v>9400</v>
      </c>
      <c r="C15972" s="62" t="s">
        <v>285</v>
      </c>
      <c r="D15972" s="182" t="s">
        <v>8661</v>
      </c>
      <c r="E15972" s="125">
        <v>1620</v>
      </c>
      <c r="F15972" s="125"/>
      <c r="G15972" s="125">
        <f t="shared" si="255"/>
        <v>-1620</v>
      </c>
      <c r="H15972" s="704" t="s">
        <v>10322</v>
      </c>
    </row>
    <row r="15973" spans="1:8" s="681" customFormat="1" ht="15" customHeight="1" x14ac:dyDescent="0.25">
      <c r="A15973" s="733">
        <v>45131</v>
      </c>
      <c r="B15973" s="62" t="s">
        <v>9767</v>
      </c>
      <c r="C15973" s="62" t="s">
        <v>3144</v>
      </c>
      <c r="D15973" s="182" t="s">
        <v>7374</v>
      </c>
      <c r="E15973" s="125">
        <v>3610</v>
      </c>
      <c r="F15973" s="125"/>
      <c r="G15973" s="125">
        <f t="shared" si="255"/>
        <v>-3610</v>
      </c>
      <c r="H15973" s="704" t="s">
        <v>10322</v>
      </c>
    </row>
    <row r="15974" spans="1:8" s="681" customFormat="1" ht="15" customHeight="1" x14ac:dyDescent="0.25">
      <c r="A15974" s="733">
        <v>45131</v>
      </c>
      <c r="B15974" s="62" t="s">
        <v>103</v>
      </c>
      <c r="C15974" s="62" t="s">
        <v>103</v>
      </c>
      <c r="D15974" s="182" t="s">
        <v>10209</v>
      </c>
      <c r="E15974" s="125">
        <v>2000</v>
      </c>
      <c r="F15974" s="125"/>
      <c r="G15974" s="125">
        <f t="shared" si="255"/>
        <v>-2000</v>
      </c>
      <c r="H15974" s="704" t="s">
        <v>10322</v>
      </c>
    </row>
    <row r="15975" spans="1:8" s="681" customFormat="1" ht="15" customHeight="1" x14ac:dyDescent="0.25">
      <c r="A15975" s="733">
        <v>45131</v>
      </c>
      <c r="B15975" s="62" t="s">
        <v>10021</v>
      </c>
      <c r="C15975" s="62" t="s">
        <v>10171</v>
      </c>
      <c r="D15975" s="182" t="s">
        <v>10513</v>
      </c>
      <c r="E15975" s="125">
        <v>275000</v>
      </c>
      <c r="F15975" s="125"/>
      <c r="G15975" s="125">
        <f t="shared" si="255"/>
        <v>-275000</v>
      </c>
      <c r="H15975" s="704" t="s">
        <v>10322</v>
      </c>
    </row>
    <row r="15976" spans="1:8" s="681" customFormat="1" ht="15" customHeight="1" x14ac:dyDescent="0.25">
      <c r="A15976" s="733">
        <v>45131</v>
      </c>
      <c r="B15976" s="62" t="s">
        <v>10294</v>
      </c>
      <c r="C15976" s="62" t="s">
        <v>5740</v>
      </c>
      <c r="D15976" s="182" t="s">
        <v>369</v>
      </c>
      <c r="E15976" s="125">
        <v>2000</v>
      </c>
      <c r="F15976" s="125"/>
      <c r="G15976" s="125">
        <f t="shared" si="255"/>
        <v>-2000</v>
      </c>
      <c r="H15976" s="704" t="s">
        <v>10322</v>
      </c>
    </row>
    <row r="15977" spans="1:8" s="681" customFormat="1" ht="15" customHeight="1" x14ac:dyDescent="0.25">
      <c r="A15977" s="733">
        <v>45131</v>
      </c>
      <c r="B15977" s="62" t="s">
        <v>10021</v>
      </c>
      <c r="C15977" s="62" t="s">
        <v>5740</v>
      </c>
      <c r="D15977" s="182" t="s">
        <v>369</v>
      </c>
      <c r="E15977" s="125">
        <v>800</v>
      </c>
      <c r="F15977" s="125"/>
      <c r="G15977" s="125">
        <f t="shared" si="255"/>
        <v>-800</v>
      </c>
      <c r="H15977" s="704" t="s">
        <v>10322</v>
      </c>
    </row>
    <row r="15978" spans="1:8" s="681" customFormat="1" ht="15" customHeight="1" x14ac:dyDescent="0.25">
      <c r="A15978" s="733">
        <v>45131</v>
      </c>
      <c r="B15978" s="62" t="s">
        <v>9462</v>
      </c>
      <c r="C15978" s="62" t="s">
        <v>5740</v>
      </c>
      <c r="D15978" s="182" t="s">
        <v>369</v>
      </c>
      <c r="E15978" s="125">
        <v>800</v>
      </c>
      <c r="F15978" s="125"/>
      <c r="G15978" s="125">
        <f t="shared" si="255"/>
        <v>-800</v>
      </c>
      <c r="H15978" s="704" t="s">
        <v>10322</v>
      </c>
    </row>
    <row r="15979" spans="1:8" s="681" customFormat="1" ht="15" customHeight="1" x14ac:dyDescent="0.25">
      <c r="A15979" s="733">
        <v>45132</v>
      </c>
      <c r="B15979" s="62" t="s">
        <v>9407</v>
      </c>
      <c r="C15979" s="62" t="s">
        <v>391</v>
      </c>
      <c r="D15979" s="182" t="s">
        <v>4965</v>
      </c>
      <c r="E15979" s="125">
        <v>35500</v>
      </c>
      <c r="F15979" s="125"/>
      <c r="G15979" s="125">
        <f t="shared" si="255"/>
        <v>-35500</v>
      </c>
      <c r="H15979" s="704" t="s">
        <v>10322</v>
      </c>
    </row>
    <row r="15980" spans="1:8" s="681" customFormat="1" ht="15" customHeight="1" x14ac:dyDescent="0.25">
      <c r="A15980" s="733">
        <v>45132</v>
      </c>
      <c r="B15980" s="62" t="s">
        <v>9407</v>
      </c>
      <c r="C15980" s="62" t="s">
        <v>10268</v>
      </c>
      <c r="D15980" s="182" t="s">
        <v>10578</v>
      </c>
      <c r="E15980" s="125">
        <v>2000</v>
      </c>
      <c r="F15980" s="125"/>
      <c r="G15980" s="125">
        <f t="shared" si="255"/>
        <v>-2000</v>
      </c>
      <c r="H15980" s="704" t="s">
        <v>10322</v>
      </c>
    </row>
    <row r="15981" spans="1:8" s="681" customFormat="1" ht="15" customHeight="1" x14ac:dyDescent="0.25">
      <c r="A15981" s="733">
        <v>45132</v>
      </c>
      <c r="B15981" s="62" t="s">
        <v>10142</v>
      </c>
      <c r="C15981" s="62" t="s">
        <v>3144</v>
      </c>
      <c r="D15981" s="182" t="s">
        <v>10579</v>
      </c>
      <c r="E15981" s="125">
        <v>49020</v>
      </c>
      <c r="F15981" s="125"/>
      <c r="G15981" s="125">
        <f t="shared" si="255"/>
        <v>-49020</v>
      </c>
      <c r="H15981" s="704" t="s">
        <v>10322</v>
      </c>
    </row>
    <row r="15982" spans="1:8" s="681" customFormat="1" ht="15" customHeight="1" x14ac:dyDescent="0.25">
      <c r="A15982" s="733">
        <v>45132</v>
      </c>
      <c r="B15982" s="62" t="s">
        <v>9354</v>
      </c>
      <c r="C15982" s="62" t="s">
        <v>9458</v>
      </c>
      <c r="D15982" s="182" t="s">
        <v>10580</v>
      </c>
      <c r="E15982" s="125">
        <v>100000</v>
      </c>
      <c r="F15982" s="125"/>
      <c r="G15982" s="125">
        <f t="shared" si="255"/>
        <v>-100000</v>
      </c>
      <c r="H15982" s="704" t="s">
        <v>10322</v>
      </c>
    </row>
    <row r="15983" spans="1:8" s="681" customFormat="1" ht="15" customHeight="1" x14ac:dyDescent="0.25">
      <c r="A15983" s="733">
        <v>45132</v>
      </c>
      <c r="B15983" s="62" t="s">
        <v>9354</v>
      </c>
      <c r="C15983" s="62" t="s">
        <v>3144</v>
      </c>
      <c r="D15983" s="182" t="s">
        <v>10581</v>
      </c>
      <c r="E15983" s="125">
        <v>2850</v>
      </c>
      <c r="F15983" s="125"/>
      <c r="G15983" s="125">
        <f t="shared" si="255"/>
        <v>-2850</v>
      </c>
      <c r="H15983" s="704" t="s">
        <v>10322</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10322</v>
      </c>
    </row>
    <row r="15985" spans="1:8" s="681" customFormat="1" ht="15" customHeight="1" x14ac:dyDescent="0.25">
      <c r="A15985" s="733">
        <v>45132</v>
      </c>
      <c r="B15985" s="62" t="s">
        <v>9767</v>
      </c>
      <c r="C15985" s="62" t="s">
        <v>8898</v>
      </c>
      <c r="D15985" s="182" t="s">
        <v>10414</v>
      </c>
      <c r="E15985" s="125">
        <v>150000</v>
      </c>
      <c r="F15985" s="125"/>
      <c r="G15985" s="125">
        <f t="shared" si="255"/>
        <v>-150000</v>
      </c>
      <c r="H15985" s="704" t="s">
        <v>10322</v>
      </c>
    </row>
    <row r="15986" spans="1:8" s="681" customFormat="1" ht="15" customHeight="1" x14ac:dyDescent="0.25">
      <c r="A15986" s="733">
        <v>45132</v>
      </c>
      <c r="B15986" s="62" t="s">
        <v>10294</v>
      </c>
      <c r="C15986" s="62" t="s">
        <v>3144</v>
      </c>
      <c r="D15986" s="182" t="s">
        <v>10582</v>
      </c>
      <c r="E15986" s="125">
        <v>111560</v>
      </c>
      <c r="F15986" s="125"/>
      <c r="G15986" s="125">
        <f t="shared" si="255"/>
        <v>-111560</v>
      </c>
      <c r="H15986" s="704" t="s">
        <v>10322</v>
      </c>
    </row>
    <row r="15987" spans="1:8" s="681" customFormat="1" ht="24" customHeight="1" x14ac:dyDescent="0.25">
      <c r="A15987" s="733">
        <v>45132</v>
      </c>
      <c r="B15987" s="62" t="s">
        <v>10021</v>
      </c>
      <c r="C15987" s="62" t="s">
        <v>9869</v>
      </c>
      <c r="D15987" s="182" t="s">
        <v>10583</v>
      </c>
      <c r="E15987" s="125">
        <v>47470</v>
      </c>
      <c r="F15987" s="125"/>
      <c r="G15987" s="125">
        <f t="shared" si="255"/>
        <v>-47470</v>
      </c>
      <c r="H15987" s="704" t="s">
        <v>10322</v>
      </c>
    </row>
    <row r="15988" spans="1:8" s="681" customFormat="1" ht="15" customHeight="1" x14ac:dyDescent="0.25">
      <c r="A15988" s="733">
        <v>45132</v>
      </c>
      <c r="B15988" s="62" t="s">
        <v>3945</v>
      </c>
      <c r="C15988" s="62" t="s">
        <v>3144</v>
      </c>
      <c r="D15988" s="182" t="s">
        <v>10586</v>
      </c>
      <c r="E15988" s="125">
        <v>30605</v>
      </c>
      <c r="F15988" s="125"/>
      <c r="G15988" s="125">
        <f t="shared" si="255"/>
        <v>-30605</v>
      </c>
      <c r="H15988" s="704" t="s">
        <v>10322</v>
      </c>
    </row>
    <row r="15989" spans="1:8" s="681" customFormat="1" ht="15" customHeight="1" x14ac:dyDescent="0.25">
      <c r="A15989" s="733">
        <v>45132</v>
      </c>
      <c r="B15989" s="62" t="s">
        <v>16</v>
      </c>
      <c r="C15989" s="62" t="s">
        <v>10587</v>
      </c>
      <c r="D15989" s="182" t="s">
        <v>10588</v>
      </c>
      <c r="E15989" s="125">
        <v>21000</v>
      </c>
      <c r="F15989" s="125"/>
      <c r="G15989" s="125">
        <f t="shared" si="255"/>
        <v>-21000</v>
      </c>
      <c r="H15989" s="704" t="s">
        <v>10322</v>
      </c>
    </row>
    <row r="15990" spans="1:8" s="681" customFormat="1" ht="15" customHeight="1" x14ac:dyDescent="0.25">
      <c r="A15990" s="733">
        <v>45132</v>
      </c>
      <c r="B15990" s="62" t="s">
        <v>10590</v>
      </c>
      <c r="C15990" s="62" t="s">
        <v>3144</v>
      </c>
      <c r="D15990" s="182" t="s">
        <v>10589</v>
      </c>
      <c r="E15990" s="125">
        <v>15816</v>
      </c>
      <c r="F15990" s="125"/>
      <c r="G15990" s="125">
        <f t="shared" si="255"/>
        <v>-15816</v>
      </c>
      <c r="H15990" s="704" t="s">
        <v>10322</v>
      </c>
    </row>
    <row r="15991" spans="1:8" s="681" customFormat="1" ht="15" customHeight="1" x14ac:dyDescent="0.25">
      <c r="A15991" s="733">
        <v>45132</v>
      </c>
      <c r="B15991" s="62" t="s">
        <v>6407</v>
      </c>
      <c r="C15991" s="62" t="s">
        <v>3144</v>
      </c>
      <c r="D15991" s="182" t="s">
        <v>10591</v>
      </c>
      <c r="E15991" s="125">
        <v>40000</v>
      </c>
      <c r="F15991" s="125"/>
      <c r="G15991" s="125">
        <f t="shared" si="255"/>
        <v>-40000</v>
      </c>
      <c r="H15991" s="704" t="s">
        <v>10322</v>
      </c>
    </row>
    <row r="15992" spans="1:8" s="681" customFormat="1" ht="24" customHeight="1" x14ac:dyDescent="0.25">
      <c r="A15992" s="733">
        <v>45132</v>
      </c>
      <c r="B15992" s="62" t="s">
        <v>8874</v>
      </c>
      <c r="C15992" s="62" t="s">
        <v>3144</v>
      </c>
      <c r="D15992" s="182" t="s">
        <v>10592</v>
      </c>
      <c r="E15992" s="125">
        <v>7100</v>
      </c>
      <c r="F15992" s="125"/>
      <c r="G15992" s="125">
        <f t="shared" si="255"/>
        <v>-7100</v>
      </c>
      <c r="H15992" s="704" t="s">
        <v>10322</v>
      </c>
    </row>
    <row r="15993" spans="1:8" s="681" customFormat="1" ht="15" customHeight="1" x14ac:dyDescent="0.25">
      <c r="A15993" s="733">
        <v>45132</v>
      </c>
      <c r="B15993" s="62" t="s">
        <v>9354</v>
      </c>
      <c r="C15993" s="62" t="s">
        <v>3144</v>
      </c>
      <c r="D15993" s="182" t="s">
        <v>9915</v>
      </c>
      <c r="E15993" s="125">
        <v>6360</v>
      </c>
      <c r="F15993" s="125"/>
      <c r="G15993" s="125">
        <f t="shared" si="255"/>
        <v>-6360</v>
      </c>
      <c r="H15993" s="704" t="s">
        <v>10322</v>
      </c>
    </row>
    <row r="15994" spans="1:8" s="681" customFormat="1" ht="24" customHeight="1" x14ac:dyDescent="0.25">
      <c r="A15994" s="733">
        <v>45132</v>
      </c>
      <c r="B15994" s="62" t="s">
        <v>9354</v>
      </c>
      <c r="C15994" s="550" t="s">
        <v>3144</v>
      </c>
      <c r="D15994" s="739" t="s">
        <v>10594</v>
      </c>
      <c r="E15994" s="551">
        <v>57375</v>
      </c>
      <c r="F15994" s="125"/>
      <c r="G15994" s="125">
        <f t="shared" si="255"/>
        <v>-57375</v>
      </c>
      <c r="H15994" s="704" t="s">
        <v>10322</v>
      </c>
    </row>
    <row r="15995" spans="1:8" s="681" customFormat="1" ht="24" customHeight="1" x14ac:dyDescent="0.25">
      <c r="A15995" s="733">
        <v>45132</v>
      </c>
      <c r="B15995" s="62" t="s">
        <v>10294</v>
      </c>
      <c r="C15995" s="550" t="s">
        <v>3144</v>
      </c>
      <c r="D15995" s="739" t="s">
        <v>10594</v>
      </c>
      <c r="E15995" s="551">
        <v>57375</v>
      </c>
      <c r="F15995" s="125"/>
      <c r="G15995" s="125">
        <f t="shared" si="255"/>
        <v>-57375</v>
      </c>
      <c r="H15995" s="704" t="s">
        <v>10322</v>
      </c>
    </row>
    <row r="15996" spans="1:8" s="681" customFormat="1" ht="24" customHeight="1" x14ac:dyDescent="0.25">
      <c r="A15996" s="733">
        <v>45132</v>
      </c>
      <c r="B15996" s="62" t="s">
        <v>9400</v>
      </c>
      <c r="C15996" s="550" t="s">
        <v>3144</v>
      </c>
      <c r="D15996" s="739" t="s">
        <v>10594</v>
      </c>
      <c r="E15996" s="551">
        <v>57375</v>
      </c>
      <c r="F15996" s="125"/>
      <c r="G15996" s="125">
        <f t="shared" si="255"/>
        <v>-57375</v>
      </c>
      <c r="H15996" s="704" t="s">
        <v>10322</v>
      </c>
    </row>
    <row r="15997" spans="1:8" s="681" customFormat="1" ht="24" customHeight="1" x14ac:dyDescent="0.25">
      <c r="A15997" s="733">
        <v>45132</v>
      </c>
      <c r="B15997" s="62" t="s">
        <v>10021</v>
      </c>
      <c r="C15997" s="550" t="s">
        <v>3144</v>
      </c>
      <c r="D15997" s="739" t="s">
        <v>10594</v>
      </c>
      <c r="E15997" s="551">
        <v>57375</v>
      </c>
      <c r="F15997" s="125"/>
      <c r="G15997" s="125">
        <f t="shared" si="255"/>
        <v>-57375</v>
      </c>
      <c r="H15997" s="704" t="s">
        <v>10322</v>
      </c>
    </row>
    <row r="15998" spans="1:8" s="681" customFormat="1" ht="15" customHeight="1" x14ac:dyDescent="0.25">
      <c r="A15998" s="733">
        <v>45132</v>
      </c>
      <c r="B15998" s="62" t="s">
        <v>10377</v>
      </c>
      <c r="C15998" s="669" t="s">
        <v>3144</v>
      </c>
      <c r="D15998" s="906" t="s">
        <v>10599</v>
      </c>
      <c r="E15998" s="671">
        <v>14167</v>
      </c>
      <c r="F15998" s="125"/>
      <c r="G15998" s="125">
        <f t="shared" si="255"/>
        <v>-14167</v>
      </c>
      <c r="H15998" s="704" t="s">
        <v>10322</v>
      </c>
    </row>
    <row r="15999" spans="1:8" s="681" customFormat="1" ht="15" customHeight="1" x14ac:dyDescent="0.25">
      <c r="A15999" s="733">
        <v>45132</v>
      </c>
      <c r="B15999" s="62" t="s">
        <v>8655</v>
      </c>
      <c r="C15999" s="669" t="s">
        <v>3144</v>
      </c>
      <c r="D15999" s="906" t="s">
        <v>10599</v>
      </c>
      <c r="E15999" s="671">
        <v>14167</v>
      </c>
      <c r="F15999" s="125"/>
      <c r="G15999" s="125">
        <f t="shared" ref="G15999:G16062" si="256">F15999-E15999</f>
        <v>-14167</v>
      </c>
      <c r="H15999" s="704" t="s">
        <v>10322</v>
      </c>
    </row>
    <row r="16000" spans="1:8" s="681" customFormat="1" ht="15" customHeight="1" x14ac:dyDescent="0.25">
      <c r="A16000" s="733">
        <v>45132</v>
      </c>
      <c r="B16000" s="62" t="s">
        <v>10294</v>
      </c>
      <c r="C16000" s="669" t="s">
        <v>3144</v>
      </c>
      <c r="D16000" s="906" t="s">
        <v>10599</v>
      </c>
      <c r="E16000" s="671">
        <v>14167</v>
      </c>
      <c r="F16000" s="125"/>
      <c r="G16000" s="125">
        <f t="shared" si="256"/>
        <v>-14167</v>
      </c>
      <c r="H16000" s="704" t="s">
        <v>10322</v>
      </c>
    </row>
    <row r="16001" spans="1:8" s="681" customFormat="1" ht="24" customHeight="1" x14ac:dyDescent="0.25">
      <c r="A16001" s="733">
        <v>45132</v>
      </c>
      <c r="B16001" s="62" t="s">
        <v>10377</v>
      </c>
      <c r="C16001" s="633" t="s">
        <v>3144</v>
      </c>
      <c r="D16001" s="895" t="s">
        <v>10600</v>
      </c>
      <c r="E16001" s="635">
        <v>8000</v>
      </c>
      <c r="F16001" s="125"/>
      <c r="G16001" s="125">
        <f t="shared" si="256"/>
        <v>-8000</v>
      </c>
      <c r="H16001" s="704" t="s">
        <v>10322</v>
      </c>
    </row>
    <row r="16002" spans="1:8" s="681" customFormat="1" ht="24" customHeight="1" x14ac:dyDescent="0.25">
      <c r="A16002" s="733">
        <v>45132</v>
      </c>
      <c r="B16002" s="62" t="s">
        <v>10294</v>
      </c>
      <c r="C16002" s="633" t="s">
        <v>3144</v>
      </c>
      <c r="D16002" s="895" t="s">
        <v>10600</v>
      </c>
      <c r="E16002" s="635">
        <v>8000</v>
      </c>
      <c r="F16002" s="125"/>
      <c r="G16002" s="125">
        <f t="shared" si="256"/>
        <v>-8000</v>
      </c>
      <c r="H16002" s="704" t="s">
        <v>10322</v>
      </c>
    </row>
    <row r="16003" spans="1:8" s="681" customFormat="1" ht="24" customHeight="1" x14ac:dyDescent="0.25">
      <c r="A16003" s="733">
        <v>45132</v>
      </c>
      <c r="B16003" s="62" t="s">
        <v>9400</v>
      </c>
      <c r="C16003" s="633" t="s">
        <v>3144</v>
      </c>
      <c r="D16003" s="895" t="s">
        <v>10600</v>
      </c>
      <c r="E16003" s="635">
        <v>8000</v>
      </c>
      <c r="F16003" s="125"/>
      <c r="G16003" s="125">
        <f t="shared" si="256"/>
        <v>-8000</v>
      </c>
      <c r="H16003" s="704" t="s">
        <v>10322</v>
      </c>
    </row>
    <row r="16004" spans="1:8" s="681" customFormat="1" ht="15" customHeight="1" x14ac:dyDescent="0.25">
      <c r="A16004" s="733">
        <v>45132</v>
      </c>
      <c r="B16004" s="62" t="s">
        <v>10294</v>
      </c>
      <c r="C16004" s="62" t="s">
        <v>3144</v>
      </c>
      <c r="D16004" s="182" t="s">
        <v>10595</v>
      </c>
      <c r="E16004" s="125">
        <v>2000</v>
      </c>
      <c r="F16004" s="125"/>
      <c r="G16004" s="125">
        <f t="shared" si="256"/>
        <v>-2000</v>
      </c>
      <c r="H16004" s="704" t="s">
        <v>10322</v>
      </c>
    </row>
    <row r="16005" spans="1:8" s="681" customFormat="1" ht="15" customHeight="1" x14ac:dyDescent="0.25">
      <c r="A16005" s="733">
        <v>45132</v>
      </c>
      <c r="B16005" s="62" t="s">
        <v>16</v>
      </c>
      <c r="C16005" s="62" t="s">
        <v>391</v>
      </c>
      <c r="D16005" s="182" t="s">
        <v>10596</v>
      </c>
      <c r="E16005" s="125">
        <v>250</v>
      </c>
      <c r="F16005" s="125"/>
      <c r="G16005" s="125">
        <f t="shared" si="256"/>
        <v>-250</v>
      </c>
      <c r="H16005" s="704" t="s">
        <v>10322</v>
      </c>
    </row>
    <row r="16006" spans="1:8" s="681" customFormat="1" ht="15" customHeight="1" x14ac:dyDescent="0.25">
      <c r="A16006" s="733">
        <v>45132</v>
      </c>
      <c r="B16006" s="62" t="s">
        <v>10294</v>
      </c>
      <c r="C16006" s="62" t="s">
        <v>5740</v>
      </c>
      <c r="D16006" s="182" t="s">
        <v>10597</v>
      </c>
      <c r="E16006" s="125">
        <v>300</v>
      </c>
      <c r="F16006" s="125"/>
      <c r="G16006" s="125">
        <f t="shared" si="256"/>
        <v>-300</v>
      </c>
      <c r="H16006" s="704" t="s">
        <v>10322</v>
      </c>
    </row>
    <row r="16007" spans="1:8" s="681" customFormat="1" ht="15" customHeight="1" x14ac:dyDescent="0.25">
      <c r="A16007" s="733">
        <v>45132</v>
      </c>
      <c r="B16007" s="62" t="s">
        <v>10294</v>
      </c>
      <c r="C16007" s="62" t="s">
        <v>5740</v>
      </c>
      <c r="D16007" s="182" t="s">
        <v>369</v>
      </c>
      <c r="E16007" s="125">
        <v>800</v>
      </c>
      <c r="F16007" s="125"/>
      <c r="G16007" s="125">
        <f t="shared" si="256"/>
        <v>-800</v>
      </c>
      <c r="H16007" s="704" t="s">
        <v>10322</v>
      </c>
    </row>
    <row r="16008" spans="1:8" s="681" customFormat="1" ht="15" customHeight="1" x14ac:dyDescent="0.25">
      <c r="A16008" s="733">
        <v>45132</v>
      </c>
      <c r="B16008" s="62" t="s">
        <v>9505</v>
      </c>
      <c r="C16008" s="62" t="s">
        <v>3144</v>
      </c>
      <c r="D16008" s="182" t="s">
        <v>10598</v>
      </c>
      <c r="E16008" s="125">
        <v>4600</v>
      </c>
      <c r="F16008" s="125"/>
      <c r="G16008" s="125">
        <f t="shared" si="256"/>
        <v>-4600</v>
      </c>
      <c r="H16008" s="704" t="s">
        <v>10322</v>
      </c>
    </row>
    <row r="16009" spans="1:8" s="681" customFormat="1" ht="15" customHeight="1" x14ac:dyDescent="0.25">
      <c r="A16009" s="733">
        <v>45132</v>
      </c>
      <c r="B16009" s="62" t="s">
        <v>16</v>
      </c>
      <c r="C16009" s="62" t="s">
        <v>103</v>
      </c>
      <c r="D16009" s="182" t="s">
        <v>10209</v>
      </c>
      <c r="E16009" s="125">
        <v>2000</v>
      </c>
      <c r="F16009" s="125"/>
      <c r="G16009" s="125">
        <f t="shared" si="256"/>
        <v>-2000</v>
      </c>
      <c r="H16009" s="704" t="s">
        <v>10322</v>
      </c>
    </row>
    <row r="16010" spans="1:8" s="681" customFormat="1" ht="15" customHeight="1" x14ac:dyDescent="0.25">
      <c r="A16010" s="733">
        <v>45132</v>
      </c>
      <c r="B16010" s="62" t="s">
        <v>9354</v>
      </c>
      <c r="C16010" s="62" t="s">
        <v>5740</v>
      </c>
      <c r="D16010" s="182" t="s">
        <v>369</v>
      </c>
      <c r="E16010" s="125">
        <v>1200</v>
      </c>
      <c r="F16010" s="125"/>
      <c r="G16010" s="125">
        <f t="shared" si="256"/>
        <v>-1200</v>
      </c>
      <c r="H16010" s="704" t="s">
        <v>10322</v>
      </c>
    </row>
    <row r="16011" spans="1:8" s="681" customFormat="1" ht="15" customHeight="1" x14ac:dyDescent="0.25">
      <c r="A16011" s="733">
        <v>45132</v>
      </c>
      <c r="B16011" s="62" t="s">
        <v>9354</v>
      </c>
      <c r="C16011" s="62" t="s">
        <v>391</v>
      </c>
      <c r="D16011" s="182" t="s">
        <v>10601</v>
      </c>
      <c r="E16011" s="125">
        <v>7000</v>
      </c>
      <c r="F16011" s="125"/>
      <c r="G16011" s="125">
        <f t="shared" si="256"/>
        <v>-7000</v>
      </c>
      <c r="H16011" s="704" t="s">
        <v>10322</v>
      </c>
    </row>
    <row r="16012" spans="1:8" s="681" customFormat="1" ht="15" customHeight="1" x14ac:dyDescent="0.25">
      <c r="A16012" s="733">
        <v>45132</v>
      </c>
      <c r="B16012" s="62" t="s">
        <v>10294</v>
      </c>
      <c r="C16012" s="62" t="s">
        <v>391</v>
      </c>
      <c r="D16012" s="182" t="s">
        <v>10602</v>
      </c>
      <c r="E16012" s="125">
        <v>1900</v>
      </c>
      <c r="F16012" s="125"/>
      <c r="G16012" s="125">
        <f t="shared" si="256"/>
        <v>-1900</v>
      </c>
      <c r="H16012" s="704" t="s">
        <v>10322</v>
      </c>
    </row>
    <row r="16013" spans="1:8" s="681" customFormat="1" ht="15" customHeight="1" x14ac:dyDescent="0.25">
      <c r="A16013" s="733">
        <v>45133</v>
      </c>
      <c r="B16013" s="62" t="s">
        <v>10336</v>
      </c>
      <c r="C16013" s="62" t="s">
        <v>10171</v>
      </c>
      <c r="D16013" s="182" t="s">
        <v>10603</v>
      </c>
      <c r="E16013" s="125">
        <v>250000</v>
      </c>
      <c r="F16013" s="125"/>
      <c r="G16013" s="125">
        <f t="shared" si="256"/>
        <v>-250000</v>
      </c>
      <c r="H16013" s="704" t="s">
        <v>10322</v>
      </c>
    </row>
    <row r="16014" spans="1:8" s="681" customFormat="1" ht="15" customHeight="1" x14ac:dyDescent="0.25">
      <c r="A16014" s="733">
        <v>45133</v>
      </c>
      <c r="B16014" s="62" t="s">
        <v>10336</v>
      </c>
      <c r="C16014" s="62" t="s">
        <v>10171</v>
      </c>
      <c r="D16014" s="182" t="s">
        <v>10603</v>
      </c>
      <c r="E16014" s="125">
        <v>100000</v>
      </c>
      <c r="F16014" s="125"/>
      <c r="G16014" s="125">
        <f t="shared" si="256"/>
        <v>-100000</v>
      </c>
      <c r="H16014" s="704" t="s">
        <v>10322</v>
      </c>
    </row>
    <row r="16015" spans="1:8" s="681" customFormat="1" ht="15" customHeight="1" x14ac:dyDescent="0.25">
      <c r="A16015" s="733">
        <v>45133</v>
      </c>
      <c r="B16015" s="62" t="s">
        <v>9767</v>
      </c>
      <c r="C16015" s="62" t="s">
        <v>1508</v>
      </c>
      <c r="D16015" s="182" t="s">
        <v>10604</v>
      </c>
      <c r="E16015" s="125">
        <v>150000</v>
      </c>
      <c r="F16015" s="125"/>
      <c r="G16015" s="125">
        <f t="shared" si="256"/>
        <v>-150000</v>
      </c>
      <c r="H16015" s="704" t="s">
        <v>10322</v>
      </c>
    </row>
    <row r="16016" spans="1:8" s="681" customFormat="1" ht="15" customHeight="1" x14ac:dyDescent="0.25">
      <c r="A16016" s="733">
        <v>45133</v>
      </c>
      <c r="B16016" s="62" t="s">
        <v>10294</v>
      </c>
      <c r="C16016" s="62" t="s">
        <v>5740</v>
      </c>
      <c r="D16016" s="182" t="s">
        <v>369</v>
      </c>
      <c r="E16016" s="125">
        <v>2400</v>
      </c>
      <c r="F16016" s="125"/>
      <c r="G16016" s="125">
        <f t="shared" si="256"/>
        <v>-2400</v>
      </c>
      <c r="H16016" s="704" t="s">
        <v>10322</v>
      </c>
    </row>
    <row r="16017" spans="1:8" s="681" customFormat="1" ht="15" customHeight="1" x14ac:dyDescent="0.25">
      <c r="A16017" s="733">
        <v>45133</v>
      </c>
      <c r="B16017" s="62" t="s">
        <v>8874</v>
      </c>
      <c r="C16017" s="62" t="s">
        <v>3144</v>
      </c>
      <c r="D16017" s="182" t="s">
        <v>10605</v>
      </c>
      <c r="E16017" s="125">
        <v>13720</v>
      </c>
      <c r="F16017" s="125"/>
      <c r="G16017" s="125">
        <f t="shared" si="256"/>
        <v>-13720</v>
      </c>
      <c r="H16017" s="704" t="s">
        <v>10322</v>
      </c>
    </row>
    <row r="16018" spans="1:8" s="681" customFormat="1" ht="15" customHeight="1" x14ac:dyDescent="0.25">
      <c r="A16018" s="733">
        <v>45133</v>
      </c>
      <c r="B16018" s="62" t="s">
        <v>10294</v>
      </c>
      <c r="C16018" s="62" t="s">
        <v>391</v>
      </c>
      <c r="D16018" s="182" t="s">
        <v>10606</v>
      </c>
      <c r="E16018" s="125">
        <v>1000</v>
      </c>
      <c r="F16018" s="125"/>
      <c r="G16018" s="125">
        <f t="shared" si="256"/>
        <v>-1000</v>
      </c>
      <c r="H16018" s="704" t="s">
        <v>10322</v>
      </c>
    </row>
    <row r="16019" spans="1:8" s="681" customFormat="1" ht="15" customHeight="1" x14ac:dyDescent="0.25">
      <c r="A16019" s="733">
        <v>45133</v>
      </c>
      <c r="B16019" s="62" t="s">
        <v>10240</v>
      </c>
      <c r="C16019" s="62" t="s">
        <v>3144</v>
      </c>
      <c r="D16019" s="182" t="s">
        <v>10607</v>
      </c>
      <c r="E16019" s="125">
        <v>5600</v>
      </c>
      <c r="F16019" s="125"/>
      <c r="G16019" s="125">
        <f t="shared" si="256"/>
        <v>-5600</v>
      </c>
      <c r="H16019" s="704" t="s">
        <v>10322</v>
      </c>
    </row>
    <row r="16020" spans="1:8" s="681" customFormat="1" ht="15" customHeight="1" x14ac:dyDescent="0.25">
      <c r="A16020" s="733">
        <v>45134</v>
      </c>
      <c r="B16020" s="62" t="s">
        <v>25</v>
      </c>
      <c r="C16020" s="62" t="s">
        <v>391</v>
      </c>
      <c r="D16020" s="182" t="s">
        <v>10608</v>
      </c>
      <c r="E16020" s="125">
        <v>20000</v>
      </c>
      <c r="F16020" s="125"/>
      <c r="G16020" s="125">
        <f t="shared" si="256"/>
        <v>-20000</v>
      </c>
      <c r="H16020" s="704" t="s">
        <v>10322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10322</v>
      </c>
    </row>
    <row r="16022" spans="1:8" s="681" customFormat="1" ht="15" customHeight="1" x14ac:dyDescent="0.25">
      <c r="A16022" s="733">
        <v>45134</v>
      </c>
      <c r="B16022" s="62" t="s">
        <v>9830</v>
      </c>
      <c r="C16022" s="62" t="s">
        <v>5386</v>
      </c>
      <c r="D16022" s="182" t="s">
        <v>10609</v>
      </c>
      <c r="E16022" s="125">
        <v>6000</v>
      </c>
      <c r="F16022" s="125"/>
      <c r="G16022" s="125">
        <f t="shared" si="256"/>
        <v>-6000</v>
      </c>
      <c r="H16022" s="704" t="s">
        <v>10322</v>
      </c>
    </row>
    <row r="16023" spans="1:8" s="681" customFormat="1" ht="15" customHeight="1" x14ac:dyDescent="0.25">
      <c r="A16023" s="733">
        <v>45134</v>
      </c>
      <c r="B16023" s="62" t="s">
        <v>10240</v>
      </c>
      <c r="C16023" s="62" t="s">
        <v>3144</v>
      </c>
      <c r="D16023" s="182" t="s">
        <v>10617</v>
      </c>
      <c r="E16023" s="125">
        <v>2500</v>
      </c>
      <c r="F16023" s="125"/>
      <c r="G16023" s="125">
        <f t="shared" si="256"/>
        <v>-2500</v>
      </c>
      <c r="H16023" s="704" t="s">
        <v>10322</v>
      </c>
    </row>
    <row r="16024" spans="1:8" s="681" customFormat="1" ht="15" customHeight="1" x14ac:dyDescent="0.25">
      <c r="A16024" s="733">
        <v>45134</v>
      </c>
      <c r="B16024" s="62" t="s">
        <v>10294</v>
      </c>
      <c r="C16024" s="62" t="s">
        <v>5740</v>
      </c>
      <c r="D16024" s="182" t="s">
        <v>369</v>
      </c>
      <c r="E16024" s="125">
        <v>600</v>
      </c>
      <c r="F16024" s="125"/>
      <c r="G16024" s="125">
        <f t="shared" si="256"/>
        <v>-600</v>
      </c>
      <c r="H16024" s="704" t="s">
        <v>10322</v>
      </c>
    </row>
    <row r="16025" spans="1:8" s="681" customFormat="1" ht="15" customHeight="1" x14ac:dyDescent="0.25">
      <c r="A16025" s="733">
        <v>45134</v>
      </c>
      <c r="B16025" s="62" t="s">
        <v>9400</v>
      </c>
      <c r="C16025" s="62" t="s">
        <v>5740</v>
      </c>
      <c r="D16025" s="182" t="s">
        <v>369</v>
      </c>
      <c r="E16025" s="125">
        <v>600</v>
      </c>
      <c r="F16025" s="125"/>
      <c r="G16025" s="125">
        <f t="shared" si="256"/>
        <v>-600</v>
      </c>
      <c r="H16025" s="704" t="s">
        <v>10322</v>
      </c>
    </row>
    <row r="16026" spans="1:8" s="681" customFormat="1" ht="15" customHeight="1" x14ac:dyDescent="0.25">
      <c r="A16026" s="733">
        <v>45134</v>
      </c>
      <c r="B16026" s="62" t="s">
        <v>9354</v>
      </c>
      <c r="C16026" s="62" t="s">
        <v>10516</v>
      </c>
      <c r="D16026" s="182" t="s">
        <v>10610</v>
      </c>
      <c r="E16026" s="125">
        <v>1500</v>
      </c>
      <c r="F16026" s="125"/>
      <c r="G16026" s="125">
        <f t="shared" si="256"/>
        <v>-1500</v>
      </c>
      <c r="H16026" s="704" t="s">
        <v>10322</v>
      </c>
    </row>
    <row r="16027" spans="1:8" s="681" customFormat="1" ht="15" customHeight="1" x14ac:dyDescent="0.25">
      <c r="A16027" s="733">
        <v>45134</v>
      </c>
      <c r="B16027" s="62" t="s">
        <v>2932</v>
      </c>
      <c r="C16027" s="62" t="s">
        <v>10611</v>
      </c>
      <c r="D16027" s="182" t="s">
        <v>10612</v>
      </c>
      <c r="E16027" s="125">
        <v>48730</v>
      </c>
      <c r="F16027" s="125"/>
      <c r="G16027" s="125">
        <f t="shared" si="256"/>
        <v>-48730</v>
      </c>
      <c r="H16027" s="704" t="s">
        <v>10322</v>
      </c>
    </row>
    <row r="16028" spans="1:8" s="681" customFormat="1" ht="15" customHeight="1" x14ac:dyDescent="0.25">
      <c r="A16028" s="733">
        <v>45134</v>
      </c>
      <c r="B16028" s="62" t="s">
        <v>10377</v>
      </c>
      <c r="C16028" s="62" t="s">
        <v>10613</v>
      </c>
      <c r="D16028" s="182" t="s">
        <v>10217</v>
      </c>
      <c r="E16028" s="125">
        <v>10000</v>
      </c>
      <c r="F16028" s="125"/>
      <c r="G16028" s="125">
        <f t="shared" si="256"/>
        <v>-10000</v>
      </c>
      <c r="H16028" s="704" t="s">
        <v>10322</v>
      </c>
    </row>
    <row r="16029" spans="1:8" s="681" customFormat="1" ht="15" customHeight="1" x14ac:dyDescent="0.25">
      <c r="A16029" s="733">
        <v>45134</v>
      </c>
      <c r="B16029" s="62" t="s">
        <v>10377</v>
      </c>
      <c r="C16029" s="62" t="s">
        <v>3445</v>
      </c>
      <c r="D16029" s="182" t="s">
        <v>10217</v>
      </c>
      <c r="E16029" s="125">
        <v>30000</v>
      </c>
      <c r="F16029" s="125"/>
      <c r="G16029" s="125">
        <f t="shared" si="256"/>
        <v>-30000</v>
      </c>
      <c r="H16029" s="704" t="s">
        <v>10322</v>
      </c>
    </row>
    <row r="16030" spans="1:8" s="681" customFormat="1" ht="15" customHeight="1" x14ac:dyDescent="0.25">
      <c r="A16030" s="733">
        <v>45135</v>
      </c>
      <c r="B16030" s="62" t="s">
        <v>10377</v>
      </c>
      <c r="C16030" s="62" t="s">
        <v>3445</v>
      </c>
      <c r="D16030" s="182" t="s">
        <v>10614</v>
      </c>
      <c r="E16030" s="125">
        <v>10000</v>
      </c>
      <c r="F16030" s="125"/>
      <c r="G16030" s="125">
        <f t="shared" si="256"/>
        <v>-10000</v>
      </c>
      <c r="H16030" s="704" t="s">
        <v>10322</v>
      </c>
    </row>
    <row r="16031" spans="1:8" s="681" customFormat="1" ht="15" customHeight="1" x14ac:dyDescent="0.25">
      <c r="A16031" s="733">
        <v>45138</v>
      </c>
      <c r="B16031" s="62" t="s">
        <v>9767</v>
      </c>
      <c r="C16031" s="62" t="s">
        <v>5740</v>
      </c>
      <c r="D16031" s="182" t="s">
        <v>10335</v>
      </c>
      <c r="E16031" s="125">
        <v>250</v>
      </c>
      <c r="F16031" s="125"/>
      <c r="G16031" s="125">
        <f t="shared" si="256"/>
        <v>-250</v>
      </c>
      <c r="H16031" s="704" t="s">
        <v>10322</v>
      </c>
    </row>
    <row r="16032" spans="1:8" s="681" customFormat="1" ht="15" customHeight="1" x14ac:dyDescent="0.25">
      <c r="A16032" s="733">
        <v>45138</v>
      </c>
      <c r="B16032" s="62" t="s">
        <v>16</v>
      </c>
      <c r="C16032" s="62" t="s">
        <v>103</v>
      </c>
      <c r="D16032" s="182" t="s">
        <v>10209</v>
      </c>
      <c r="E16032" s="125">
        <v>2000</v>
      </c>
      <c r="F16032" s="125"/>
      <c r="G16032" s="125">
        <f t="shared" si="256"/>
        <v>-2000</v>
      </c>
      <c r="H16032" s="704" t="s">
        <v>10322</v>
      </c>
    </row>
    <row r="16033" spans="1:8" s="681" customFormat="1" ht="15" customHeight="1" x14ac:dyDescent="0.25">
      <c r="A16033" s="733">
        <v>45138</v>
      </c>
      <c r="B16033" s="62" t="s">
        <v>10294</v>
      </c>
      <c r="C16033" s="62" t="s">
        <v>285</v>
      </c>
      <c r="D16033" s="182" t="s">
        <v>8661</v>
      </c>
      <c r="E16033" s="125">
        <v>1400</v>
      </c>
      <c r="F16033" s="125"/>
      <c r="G16033" s="125">
        <f t="shared" si="256"/>
        <v>-1400</v>
      </c>
      <c r="H16033" s="704" t="s">
        <v>10322</v>
      </c>
    </row>
    <row r="16034" spans="1:8" s="681" customFormat="1" ht="15" customHeight="1" x14ac:dyDescent="0.25">
      <c r="A16034" s="733">
        <v>45138</v>
      </c>
      <c r="B16034" s="62" t="s">
        <v>10230</v>
      </c>
      <c r="C16034" s="62" t="s">
        <v>3144</v>
      </c>
      <c r="D16034" s="182" t="s">
        <v>2271</v>
      </c>
      <c r="E16034" s="125">
        <v>30724</v>
      </c>
      <c r="F16034" s="125"/>
      <c r="G16034" s="125">
        <f t="shared" si="256"/>
        <v>-30724</v>
      </c>
      <c r="H16034" s="704" t="s">
        <v>10655</v>
      </c>
    </row>
    <row r="16035" spans="1:8" s="681" customFormat="1" ht="15" customHeight="1" x14ac:dyDescent="0.25">
      <c r="A16035" s="733">
        <v>45138</v>
      </c>
      <c r="B16035" s="62" t="s">
        <v>10294</v>
      </c>
      <c r="C16035" s="62" t="s">
        <v>3144</v>
      </c>
      <c r="D16035" s="182" t="s">
        <v>2271</v>
      </c>
      <c r="E16035" s="125">
        <v>6350</v>
      </c>
      <c r="F16035" s="125"/>
      <c r="G16035" s="125">
        <f t="shared" si="256"/>
        <v>-6350</v>
      </c>
      <c r="H16035" s="704" t="s">
        <v>10656</v>
      </c>
    </row>
    <row r="16036" spans="1:8" s="681" customFormat="1" ht="15" customHeight="1" x14ac:dyDescent="0.25">
      <c r="A16036" s="733">
        <v>45138</v>
      </c>
      <c r="B16036" s="62" t="s">
        <v>10377</v>
      </c>
      <c r="C16036" s="62" t="s">
        <v>3144</v>
      </c>
      <c r="D16036" s="182" t="s">
        <v>2271</v>
      </c>
      <c r="E16036" s="125">
        <v>22890</v>
      </c>
      <c r="F16036" s="125"/>
      <c r="G16036" s="125">
        <f t="shared" si="256"/>
        <v>-22890</v>
      </c>
      <c r="H16036" s="704" t="s">
        <v>10657</v>
      </c>
    </row>
    <row r="16037" spans="1:8" s="681" customFormat="1" ht="15" customHeight="1" x14ac:dyDescent="0.25">
      <c r="A16037" s="733">
        <v>45138</v>
      </c>
      <c r="B16037" s="62" t="s">
        <v>10336</v>
      </c>
      <c r="C16037" s="62" t="s">
        <v>3144</v>
      </c>
      <c r="D16037" s="182" t="s">
        <v>10629</v>
      </c>
      <c r="E16037" s="125">
        <v>4000</v>
      </c>
      <c r="F16037" s="125"/>
      <c r="G16037" s="125">
        <f t="shared" si="256"/>
        <v>-4000</v>
      </c>
      <c r="H16037" s="704" t="s">
        <v>10658</v>
      </c>
    </row>
    <row r="16038" spans="1:8" s="681" customFormat="1" ht="15" customHeight="1" x14ac:dyDescent="0.25">
      <c r="A16038" s="733">
        <v>45138</v>
      </c>
      <c r="B16038" s="62" t="s">
        <v>9505</v>
      </c>
      <c r="C16038" s="62" t="s">
        <v>5740</v>
      </c>
      <c r="D16038" s="182" t="s">
        <v>10335</v>
      </c>
      <c r="E16038" s="125">
        <v>600</v>
      </c>
      <c r="F16038" s="125"/>
      <c r="G16038" s="125">
        <f t="shared" si="256"/>
        <v>-600</v>
      </c>
      <c r="H16038" s="704" t="s">
        <v>10659</v>
      </c>
    </row>
    <row r="16039" spans="1:8" s="681" customFormat="1" ht="15" customHeight="1" x14ac:dyDescent="0.25">
      <c r="A16039" s="733">
        <v>45138</v>
      </c>
      <c r="B16039" s="62" t="s">
        <v>9505</v>
      </c>
      <c r="C16039" s="62" t="s">
        <v>9547</v>
      </c>
      <c r="D16039" s="182" t="s">
        <v>10630</v>
      </c>
      <c r="E16039" s="125">
        <v>15000</v>
      </c>
      <c r="F16039" s="125"/>
      <c r="G16039" s="125">
        <f t="shared" si="256"/>
        <v>-15000</v>
      </c>
      <c r="H16039" s="704" t="s">
        <v>10660</v>
      </c>
    </row>
    <row r="16040" spans="1:8" s="681" customFormat="1" ht="15" customHeight="1" x14ac:dyDescent="0.25">
      <c r="A16040" s="733">
        <v>45138</v>
      </c>
      <c r="B16040" s="62" t="s">
        <v>8557</v>
      </c>
      <c r="C16040" s="62" t="s">
        <v>63</v>
      </c>
      <c r="D16040" s="182" t="s">
        <v>10631</v>
      </c>
      <c r="E16040" s="125">
        <v>10000</v>
      </c>
      <c r="F16040" s="125"/>
      <c r="G16040" s="125">
        <f t="shared" si="256"/>
        <v>-10000</v>
      </c>
      <c r="H16040" s="704" t="s">
        <v>10661</v>
      </c>
    </row>
    <row r="16041" spans="1:8" s="681" customFormat="1" ht="15" customHeight="1" x14ac:dyDescent="0.25">
      <c r="A16041" s="733">
        <v>45138</v>
      </c>
      <c r="B16041" s="62" t="s">
        <v>10230</v>
      </c>
      <c r="C16041" s="62" t="s">
        <v>5740</v>
      </c>
      <c r="D16041" s="182" t="s">
        <v>369</v>
      </c>
      <c r="E16041" s="125">
        <v>1400</v>
      </c>
      <c r="F16041" s="125"/>
      <c r="G16041" s="125">
        <f t="shared" si="256"/>
        <v>-1400</v>
      </c>
      <c r="H16041" s="704" t="s">
        <v>10662</v>
      </c>
    </row>
    <row r="16042" spans="1:8" ht="24" x14ac:dyDescent="0.2">
      <c r="A16042" s="732">
        <v>45112</v>
      </c>
      <c r="B16042" s="173" t="s">
        <v>8655</v>
      </c>
      <c r="C16042" s="173" t="s">
        <v>8392</v>
      </c>
      <c r="D16042" s="227" t="s">
        <v>10323</v>
      </c>
      <c r="E16042" s="235">
        <v>100000</v>
      </c>
      <c r="F16042" s="235"/>
      <c r="G16042" s="235">
        <f t="shared" si="256"/>
        <v>-100000</v>
      </c>
      <c r="H16042" s="708" t="s">
        <v>10322</v>
      </c>
    </row>
    <row r="16043" spans="1:8" ht="24" x14ac:dyDescent="0.2">
      <c r="A16043" s="732">
        <v>45112</v>
      </c>
      <c r="B16043" s="173" t="s">
        <v>10240</v>
      </c>
      <c r="C16043" s="173" t="s">
        <v>8392</v>
      </c>
      <c r="D16043" s="227" t="s">
        <v>10323</v>
      </c>
      <c r="E16043" s="235">
        <v>200000</v>
      </c>
      <c r="F16043" s="235"/>
      <c r="G16043" s="235">
        <f t="shared" si="256"/>
        <v>-200000</v>
      </c>
      <c r="H16043" s="708" t="s">
        <v>10322</v>
      </c>
    </row>
    <row r="16044" spans="1:8" ht="24" x14ac:dyDescent="0.2">
      <c r="A16044" s="732">
        <v>45112</v>
      </c>
      <c r="B16044" s="173" t="s">
        <v>9354</v>
      </c>
      <c r="C16044" s="173" t="s">
        <v>8392</v>
      </c>
      <c r="D16044" s="227" t="s">
        <v>10323</v>
      </c>
      <c r="E16044" s="235">
        <v>270000</v>
      </c>
      <c r="F16044" s="235"/>
      <c r="G16044" s="235">
        <f t="shared" si="256"/>
        <v>-270000</v>
      </c>
      <c r="H16044" s="708" t="s">
        <v>10322</v>
      </c>
    </row>
    <row r="16045" spans="1:8" ht="24" x14ac:dyDescent="0.2">
      <c r="A16045" s="732">
        <v>45112</v>
      </c>
      <c r="B16045" s="173" t="s">
        <v>9659</v>
      </c>
      <c r="C16045" s="173" t="s">
        <v>8392</v>
      </c>
      <c r="D16045" s="227" t="s">
        <v>10323</v>
      </c>
      <c r="E16045" s="235">
        <v>430000</v>
      </c>
      <c r="F16045" s="235"/>
      <c r="G16045" s="235">
        <f t="shared" si="256"/>
        <v>-430000</v>
      </c>
      <c r="H16045" s="708" t="s">
        <v>10322</v>
      </c>
    </row>
    <row r="16046" spans="1:8" ht="24" x14ac:dyDescent="0.2">
      <c r="A16046" s="732">
        <v>45112</v>
      </c>
      <c r="B16046" s="173" t="s">
        <v>10142</v>
      </c>
      <c r="C16046" s="173" t="s">
        <v>8392</v>
      </c>
      <c r="D16046" s="227" t="s">
        <v>10323</v>
      </c>
      <c r="E16046" s="235">
        <v>50000</v>
      </c>
      <c r="F16046" s="235"/>
      <c r="G16046" s="235">
        <f t="shared" si="256"/>
        <v>-50000</v>
      </c>
      <c r="H16046" s="708" t="s">
        <v>10322</v>
      </c>
    </row>
    <row r="16047" spans="1:8" ht="15" x14ac:dyDescent="0.2">
      <c r="A16047" s="732">
        <v>45113</v>
      </c>
      <c r="B16047" s="173" t="s">
        <v>3945</v>
      </c>
      <c r="C16047" s="669" t="s">
        <v>3002</v>
      </c>
      <c r="D16047" s="906" t="s">
        <v>10324</v>
      </c>
      <c r="E16047" s="671">
        <v>35352</v>
      </c>
      <c r="F16047" s="235"/>
      <c r="G16047" s="235">
        <f t="shared" si="256"/>
        <v>-35352</v>
      </c>
      <c r="H16047" s="708" t="s">
        <v>10322</v>
      </c>
    </row>
    <row r="16048" spans="1:8" ht="15" x14ac:dyDescent="0.2">
      <c r="A16048" s="732">
        <v>45113</v>
      </c>
      <c r="B16048" s="173" t="s">
        <v>3944</v>
      </c>
      <c r="C16048" s="669" t="s">
        <v>3002</v>
      </c>
      <c r="D16048" s="906" t="s">
        <v>10324</v>
      </c>
      <c r="E16048" s="671">
        <v>32760</v>
      </c>
      <c r="F16048" s="235"/>
      <c r="G16048" s="235">
        <f t="shared" si="256"/>
        <v>-32760</v>
      </c>
      <c r="H16048" s="708" t="s">
        <v>10322</v>
      </c>
    </row>
    <row r="16049" spans="1:8" ht="15" x14ac:dyDescent="0.2">
      <c r="A16049" s="732">
        <v>45113</v>
      </c>
      <c r="B16049" s="173" t="s">
        <v>9407</v>
      </c>
      <c r="C16049" s="669" t="s">
        <v>3002</v>
      </c>
      <c r="D16049" s="906" t="s">
        <v>10324</v>
      </c>
      <c r="E16049" s="671">
        <v>97105</v>
      </c>
      <c r="F16049" s="235"/>
      <c r="G16049" s="235">
        <f t="shared" si="256"/>
        <v>-97105</v>
      </c>
      <c r="H16049" s="708" t="s">
        <v>10322</v>
      </c>
    </row>
    <row r="16050" spans="1:8" ht="15" x14ac:dyDescent="0.2">
      <c r="A16050" s="732">
        <v>45113</v>
      </c>
      <c r="B16050" s="173" t="s">
        <v>37</v>
      </c>
      <c r="C16050" s="669" t="s">
        <v>3002</v>
      </c>
      <c r="D16050" s="906" t="s">
        <v>10324</v>
      </c>
      <c r="E16050" s="671">
        <v>15560</v>
      </c>
      <c r="F16050" s="235"/>
      <c r="G16050" s="235">
        <f t="shared" si="256"/>
        <v>-15560</v>
      </c>
      <c r="H16050" s="708" t="s">
        <v>10322</v>
      </c>
    </row>
    <row r="16051" spans="1:8" ht="15" x14ac:dyDescent="0.2">
      <c r="A16051" s="732">
        <v>45113</v>
      </c>
      <c r="B16051" s="173" t="s">
        <v>37</v>
      </c>
      <c r="C16051" s="669" t="s">
        <v>3002</v>
      </c>
      <c r="D16051" s="906" t="s">
        <v>10324</v>
      </c>
      <c r="E16051" s="671">
        <v>15560</v>
      </c>
      <c r="F16051" s="235"/>
      <c r="G16051" s="235">
        <f t="shared" si="256"/>
        <v>-15560</v>
      </c>
      <c r="H16051" s="708" t="s">
        <v>10322</v>
      </c>
    </row>
    <row r="16052" spans="1:8" s="681" customFormat="1" ht="24" customHeight="1" x14ac:dyDescent="0.25">
      <c r="A16052" s="732">
        <v>45113</v>
      </c>
      <c r="B16052" s="173" t="s">
        <v>9830</v>
      </c>
      <c r="C16052" s="173" t="s">
        <v>9867</v>
      </c>
      <c r="D16052" s="227" t="s">
        <v>10325</v>
      </c>
      <c r="E16052" s="235">
        <v>985000</v>
      </c>
      <c r="F16052" s="235"/>
      <c r="G16052" s="235">
        <f t="shared" si="256"/>
        <v>-985000</v>
      </c>
      <c r="H16052" s="708" t="s">
        <v>10322</v>
      </c>
    </row>
    <row r="16053" spans="1:8" ht="15" x14ac:dyDescent="0.2">
      <c r="A16053" s="732">
        <v>45113</v>
      </c>
      <c r="B16053" s="121" t="s">
        <v>10230</v>
      </c>
      <c r="C16053" s="121" t="s">
        <v>8790</v>
      </c>
      <c r="D16053" s="227" t="s">
        <v>10326</v>
      </c>
      <c r="E16053" s="122">
        <v>200000</v>
      </c>
      <c r="F16053" s="122"/>
      <c r="G16053" s="122">
        <f t="shared" si="256"/>
        <v>-200000</v>
      </c>
      <c r="H16053" s="708" t="s">
        <v>10322</v>
      </c>
    </row>
    <row r="16054" spans="1:8" ht="15" x14ac:dyDescent="0.2">
      <c r="A16054" s="732">
        <v>45120</v>
      </c>
      <c r="B16054" s="173" t="s">
        <v>10230</v>
      </c>
      <c r="C16054" s="173" t="s">
        <v>10443</v>
      </c>
      <c r="D16054" s="227" t="s">
        <v>10444</v>
      </c>
      <c r="E16054" s="235">
        <v>975000</v>
      </c>
      <c r="F16054" s="235"/>
      <c r="G16054" s="235">
        <f t="shared" si="256"/>
        <v>-975000</v>
      </c>
      <c r="H16054" s="708" t="s">
        <v>10322</v>
      </c>
    </row>
    <row r="16055" spans="1:8" ht="15" x14ac:dyDescent="0.2">
      <c r="A16055" s="732">
        <v>45124</v>
      </c>
      <c r="B16055" s="173" t="s">
        <v>9659</v>
      </c>
      <c r="C16055" s="669" t="s">
        <v>166</v>
      </c>
      <c r="D16055" s="906" t="s">
        <v>10478</v>
      </c>
      <c r="E16055" s="671">
        <v>64100</v>
      </c>
      <c r="F16055" s="235"/>
      <c r="G16055" s="235">
        <f t="shared" si="256"/>
        <v>-64100</v>
      </c>
      <c r="H16055" s="708" t="s">
        <v>10322</v>
      </c>
    </row>
    <row r="16056" spans="1:8" ht="15" x14ac:dyDescent="0.2">
      <c r="A16056" s="732">
        <v>45124</v>
      </c>
      <c r="B16056" s="173" t="s">
        <v>9767</v>
      </c>
      <c r="C16056" s="669" t="s">
        <v>166</v>
      </c>
      <c r="D16056" s="906" t="s">
        <v>10478</v>
      </c>
      <c r="E16056" s="671">
        <v>66000</v>
      </c>
      <c r="F16056" s="235"/>
      <c r="G16056" s="235">
        <f t="shared" si="256"/>
        <v>-66000</v>
      </c>
      <c r="H16056" s="708" t="s">
        <v>10322</v>
      </c>
    </row>
    <row r="16057" spans="1:8" ht="15" x14ac:dyDescent="0.2">
      <c r="A16057" s="732">
        <v>45124</v>
      </c>
      <c r="B16057" s="173" t="s">
        <v>9965</v>
      </c>
      <c r="C16057" s="669" t="s">
        <v>166</v>
      </c>
      <c r="D16057" s="906" t="s">
        <v>10478</v>
      </c>
      <c r="E16057" s="671">
        <v>15800</v>
      </c>
      <c r="F16057" s="235"/>
      <c r="G16057" s="235">
        <f t="shared" si="256"/>
        <v>-15800</v>
      </c>
      <c r="H16057" s="708" t="s">
        <v>10322</v>
      </c>
    </row>
    <row r="16058" spans="1:8" ht="15" x14ac:dyDescent="0.2">
      <c r="A16058" s="732">
        <v>45124</v>
      </c>
      <c r="B16058" s="173" t="s">
        <v>10336</v>
      </c>
      <c r="C16058" s="669" t="s">
        <v>166</v>
      </c>
      <c r="D16058" s="906" t="s">
        <v>10478</v>
      </c>
      <c r="E16058" s="671">
        <v>13260</v>
      </c>
      <c r="F16058" s="235"/>
      <c r="G16058" s="235">
        <f t="shared" si="256"/>
        <v>-13260</v>
      </c>
      <c r="H16058" s="708" t="s">
        <v>10322</v>
      </c>
    </row>
    <row r="16059" spans="1:8" ht="15" x14ac:dyDescent="0.2">
      <c r="A16059" s="732">
        <v>45124</v>
      </c>
      <c r="B16059" s="173" t="s">
        <v>8655</v>
      </c>
      <c r="C16059" s="669" t="s">
        <v>166</v>
      </c>
      <c r="D16059" s="906" t="s">
        <v>10478</v>
      </c>
      <c r="E16059" s="671">
        <v>290840</v>
      </c>
      <c r="F16059" s="235"/>
      <c r="G16059" s="235">
        <f t="shared" si="256"/>
        <v>-290840</v>
      </c>
      <c r="H16059" s="708" t="s">
        <v>10322</v>
      </c>
    </row>
    <row r="16060" spans="1:8" ht="15" x14ac:dyDescent="0.2">
      <c r="A16060" s="732">
        <v>45124</v>
      </c>
      <c r="B16060" s="173" t="s">
        <v>9767</v>
      </c>
      <c r="C16060" s="173" t="s">
        <v>8069</v>
      </c>
      <c r="D16060" s="227" t="s">
        <v>10479</v>
      </c>
      <c r="E16060" s="235">
        <v>96000</v>
      </c>
      <c r="F16060" s="235"/>
      <c r="G16060" s="235">
        <f t="shared" si="256"/>
        <v>-96000</v>
      </c>
      <c r="H16060" s="708" t="s">
        <v>10322</v>
      </c>
    </row>
    <row r="16061" spans="1:8" ht="15" x14ac:dyDescent="0.2">
      <c r="A16061" s="732">
        <v>45131</v>
      </c>
      <c r="B16061" s="173" t="s">
        <v>8874</v>
      </c>
      <c r="C16061" s="173" t="s">
        <v>7465</v>
      </c>
      <c r="D16061" s="227" t="s">
        <v>10483</v>
      </c>
      <c r="E16061" s="235">
        <v>385000</v>
      </c>
      <c r="F16061" s="235"/>
      <c r="G16061" s="235">
        <f t="shared" si="256"/>
        <v>-385000</v>
      </c>
      <c r="H16061" s="708" t="s">
        <v>10322</v>
      </c>
    </row>
    <row r="16062" spans="1:8" ht="15" x14ac:dyDescent="0.2">
      <c r="A16062" s="732">
        <v>45131</v>
      </c>
      <c r="B16062" s="173" t="s">
        <v>3945</v>
      </c>
      <c r="C16062" s="173" t="s">
        <v>10615</v>
      </c>
      <c r="D16062" s="227" t="s">
        <v>10616</v>
      </c>
      <c r="E16062" s="235">
        <v>250000</v>
      </c>
      <c r="F16062" s="235"/>
      <c r="G16062" s="235">
        <f t="shared" si="256"/>
        <v>-250000</v>
      </c>
      <c r="H16062" s="708" t="s">
        <v>10322</v>
      </c>
    </row>
    <row r="16063" spans="1:8" ht="15" x14ac:dyDescent="0.2">
      <c r="A16063" s="729">
        <v>45118</v>
      </c>
      <c r="B16063" s="90" t="s">
        <v>3945</v>
      </c>
      <c r="C16063" s="93" t="s">
        <v>558</v>
      </c>
      <c r="D16063" s="891" t="s">
        <v>10357</v>
      </c>
      <c r="E16063" s="91"/>
      <c r="F16063" s="91">
        <v>359992</v>
      </c>
      <c r="G16063" s="91">
        <f t="shared" ref="G16063:G16126" si="257">F16063-E16063</f>
        <v>359992</v>
      </c>
      <c r="H16063" s="701" t="s">
        <v>10322</v>
      </c>
    </row>
    <row r="16064" spans="1:8" ht="15" x14ac:dyDescent="0.2">
      <c r="A16064" s="729">
        <v>45118</v>
      </c>
      <c r="B16064" s="90" t="s">
        <v>10336</v>
      </c>
      <c r="C16064" s="93" t="s">
        <v>558</v>
      </c>
      <c r="D16064" s="800" t="s">
        <v>8765</v>
      </c>
      <c r="E16064" s="91"/>
      <c r="F16064" s="91">
        <v>2316250</v>
      </c>
      <c r="G16064" s="91">
        <f t="shared" si="257"/>
        <v>2316250</v>
      </c>
      <c r="H16064" s="701" t="s">
        <v>10322</v>
      </c>
    </row>
    <row r="16065" spans="1:10" ht="15" x14ac:dyDescent="0.2">
      <c r="A16065" s="729">
        <v>45118</v>
      </c>
      <c r="B16065" s="90" t="s">
        <v>7951</v>
      </c>
      <c r="C16065" s="93" t="s">
        <v>558</v>
      </c>
      <c r="D16065" s="800" t="s">
        <v>10358</v>
      </c>
      <c r="E16065" s="91"/>
      <c r="F16065" s="91">
        <v>500000</v>
      </c>
      <c r="G16065" s="91">
        <f t="shared" si="257"/>
        <v>500000</v>
      </c>
      <c r="H16065" s="701" t="s">
        <v>10322</v>
      </c>
    </row>
    <row r="16066" spans="1:10" ht="15" x14ac:dyDescent="0.2">
      <c r="A16066" s="729">
        <v>45118</v>
      </c>
      <c r="B16066" s="90" t="s">
        <v>10336</v>
      </c>
      <c r="C16066" s="93" t="s">
        <v>558</v>
      </c>
      <c r="D16066" s="800" t="s">
        <v>10564</v>
      </c>
      <c r="E16066" s="91">
        <v>18163</v>
      </c>
      <c r="F16066" s="91"/>
      <c r="G16066" s="91">
        <f t="shared" si="257"/>
        <v>-18163</v>
      </c>
      <c r="H16066" s="701" t="s">
        <v>10322</v>
      </c>
    </row>
    <row r="16067" spans="1:10" ht="15" x14ac:dyDescent="0.2">
      <c r="A16067" s="729">
        <v>45118</v>
      </c>
      <c r="B16067" s="90" t="s">
        <v>7951</v>
      </c>
      <c r="C16067" s="93" t="s">
        <v>558</v>
      </c>
      <c r="D16067" s="800" t="s">
        <v>10359</v>
      </c>
      <c r="E16067" s="91"/>
      <c r="F16067" s="91">
        <v>500000</v>
      </c>
      <c r="G16067" s="91">
        <f t="shared" si="257"/>
        <v>500000</v>
      </c>
      <c r="H16067" s="701" t="s">
        <v>10322</v>
      </c>
    </row>
    <row r="16068" spans="1:10" ht="15" x14ac:dyDescent="0.2">
      <c r="A16068" s="729">
        <v>45119</v>
      </c>
      <c r="B16068" s="90" t="s">
        <v>37</v>
      </c>
      <c r="C16068" s="93" t="s">
        <v>558</v>
      </c>
      <c r="D16068" s="891" t="s">
        <v>10395</v>
      </c>
      <c r="E16068" s="91"/>
      <c r="F16068" s="91">
        <v>188568</v>
      </c>
      <c r="G16068" s="175">
        <f t="shared" si="257"/>
        <v>188568</v>
      </c>
      <c r="H16068" s="701" t="s">
        <v>10322</v>
      </c>
    </row>
    <row r="16069" spans="1:10" ht="15" x14ac:dyDescent="0.2">
      <c r="A16069" s="729">
        <v>45120</v>
      </c>
      <c r="B16069" s="90" t="s">
        <v>3944</v>
      </c>
      <c r="C16069" s="93" t="s">
        <v>558</v>
      </c>
      <c r="D16069" s="891" t="s">
        <v>10434</v>
      </c>
      <c r="E16069" s="91"/>
      <c r="F16069" s="91">
        <v>337081</v>
      </c>
      <c r="G16069" s="175">
        <f t="shared" si="257"/>
        <v>337081</v>
      </c>
      <c r="H16069" s="701" t="s">
        <v>10322</v>
      </c>
    </row>
    <row r="16070" spans="1:10" s="681" customFormat="1" ht="24" customHeight="1" x14ac:dyDescent="0.25">
      <c r="A16070" s="729">
        <v>45120</v>
      </c>
      <c r="B16070" s="93" t="s">
        <v>2932</v>
      </c>
      <c r="C16070" s="93" t="s">
        <v>558</v>
      </c>
      <c r="D16070" s="801" t="s">
        <v>10438</v>
      </c>
      <c r="E16070" s="175"/>
      <c r="F16070" s="175">
        <v>575000</v>
      </c>
      <c r="G16070" s="175">
        <f t="shared" si="257"/>
        <v>575000</v>
      </c>
      <c r="H16070" s="701" t="s">
        <v>10322</v>
      </c>
    </row>
    <row r="16071" spans="1:10" ht="15" x14ac:dyDescent="0.2">
      <c r="A16071" s="729">
        <v>45122</v>
      </c>
      <c r="B16071" s="90" t="s">
        <v>9354</v>
      </c>
      <c r="C16071" s="93" t="s">
        <v>558</v>
      </c>
      <c r="D16071" s="800" t="s">
        <v>10475</v>
      </c>
      <c r="E16071" s="175"/>
      <c r="F16071" s="91">
        <v>450000</v>
      </c>
      <c r="G16071" s="91">
        <f t="shared" si="257"/>
        <v>450000</v>
      </c>
      <c r="H16071" s="701" t="s">
        <v>10322</v>
      </c>
      <c r="I16071" s="39"/>
    </row>
    <row r="16072" spans="1:10" ht="15" x14ac:dyDescent="0.2">
      <c r="A16072" s="729">
        <v>45124</v>
      </c>
      <c r="B16072" s="90" t="s">
        <v>10377</v>
      </c>
      <c r="C16072" s="93" t="s">
        <v>558</v>
      </c>
      <c r="D16072" s="800" t="s">
        <v>10476</v>
      </c>
      <c r="E16072" s="175"/>
      <c r="F16072" s="91">
        <v>1000000</v>
      </c>
      <c r="G16072" s="91">
        <f t="shared" si="257"/>
        <v>1000000</v>
      </c>
      <c r="H16072" s="701" t="s">
        <v>10322</v>
      </c>
    </row>
    <row r="16073" spans="1:10" ht="15" x14ac:dyDescent="0.2">
      <c r="A16073" s="729">
        <v>45138</v>
      </c>
      <c r="B16073" s="90" t="s">
        <v>9505</v>
      </c>
      <c r="C16073" s="93" t="s">
        <v>558</v>
      </c>
      <c r="D16073" s="800" t="s">
        <v>10620</v>
      </c>
      <c r="E16073" s="175"/>
      <c r="F16073" s="91">
        <v>885630</v>
      </c>
      <c r="G16073" s="91">
        <f t="shared" si="257"/>
        <v>885630</v>
      </c>
      <c r="H16073" s="701" t="s">
        <v>10322</v>
      </c>
    </row>
    <row r="16074" spans="1:10" ht="15" x14ac:dyDescent="0.2">
      <c r="A16074" s="729">
        <v>45138</v>
      </c>
      <c r="B16074" s="90" t="s">
        <v>9505</v>
      </c>
      <c r="C16074" s="93" t="s">
        <v>558</v>
      </c>
      <c r="D16074" s="800" t="s">
        <v>10564</v>
      </c>
      <c r="E16074" s="175">
        <v>8856</v>
      </c>
      <c r="F16074" s="91"/>
      <c r="G16074" s="91">
        <f t="shared" si="257"/>
        <v>-8856</v>
      </c>
      <c r="H16074" s="701" t="s">
        <v>10322</v>
      </c>
      <c r="J16074" s="39"/>
    </row>
    <row r="16075" spans="1:10" ht="15" x14ac:dyDescent="0.2">
      <c r="A16075" s="733">
        <v>45139</v>
      </c>
      <c r="B16075" s="62" t="s">
        <v>9354</v>
      </c>
      <c r="C16075" s="62" t="s">
        <v>10516</v>
      </c>
      <c r="D16075" s="182" t="s">
        <v>10632</v>
      </c>
      <c r="E16075" s="125">
        <v>500</v>
      </c>
      <c r="F16075" s="125"/>
      <c r="G16075" s="57">
        <f t="shared" si="257"/>
        <v>-500</v>
      </c>
      <c r="H16075" s="704" t="s">
        <v>10626</v>
      </c>
    </row>
    <row r="16076" spans="1:10" ht="15" x14ac:dyDescent="0.2">
      <c r="A16076" s="733">
        <v>45139</v>
      </c>
      <c r="B16076" s="62" t="s">
        <v>9400</v>
      </c>
      <c r="C16076" s="62" t="s">
        <v>3144</v>
      </c>
      <c r="D16076" s="182" t="s">
        <v>10633</v>
      </c>
      <c r="E16076" s="125">
        <v>2940</v>
      </c>
      <c r="F16076" s="125"/>
      <c r="G16076" s="57">
        <f t="shared" si="257"/>
        <v>-2940</v>
      </c>
      <c r="H16076" s="704" t="s">
        <v>10626</v>
      </c>
      <c r="J16076" s="39"/>
    </row>
    <row r="16077" spans="1:10" ht="15" customHeight="1" x14ac:dyDescent="0.2">
      <c r="A16077" s="733">
        <v>45139</v>
      </c>
      <c r="B16077" s="62" t="s">
        <v>9400</v>
      </c>
      <c r="C16077" s="62" t="s">
        <v>285</v>
      </c>
      <c r="D16077" s="182" t="s">
        <v>10635</v>
      </c>
      <c r="E16077" s="125">
        <v>2800</v>
      </c>
      <c r="F16077" s="125"/>
      <c r="G16077" s="57">
        <f t="shared" si="257"/>
        <v>-2800</v>
      </c>
      <c r="H16077" s="704" t="s">
        <v>10626</v>
      </c>
      <c r="J16077" s="39"/>
    </row>
    <row r="16078" spans="1:10" ht="15" customHeight="1" x14ac:dyDescent="0.2">
      <c r="A16078" s="733">
        <v>45139</v>
      </c>
      <c r="B16078" s="62" t="s">
        <v>10294</v>
      </c>
      <c r="C16078" s="62" t="s">
        <v>8790</v>
      </c>
      <c r="D16078" s="182" t="s">
        <v>10634</v>
      </c>
      <c r="E16078" s="125">
        <v>70000</v>
      </c>
      <c r="F16078" s="125"/>
      <c r="G16078" s="57">
        <f t="shared" si="257"/>
        <v>-70000</v>
      </c>
      <c r="H16078" s="704" t="s">
        <v>10626</v>
      </c>
    </row>
    <row r="16079" spans="1:10" ht="15" customHeight="1" x14ac:dyDescent="0.2">
      <c r="A16079" s="733">
        <v>45139</v>
      </c>
      <c r="B16079" s="62" t="s">
        <v>9400</v>
      </c>
      <c r="C16079" s="62" t="s">
        <v>5740</v>
      </c>
      <c r="D16079" s="182" t="s">
        <v>369</v>
      </c>
      <c r="E16079" s="125">
        <v>350</v>
      </c>
      <c r="F16079" s="125"/>
      <c r="G16079" s="57">
        <f t="shared" si="257"/>
        <v>-350</v>
      </c>
      <c r="H16079" s="704" t="s">
        <v>10626</v>
      </c>
    </row>
    <row r="16080" spans="1:10" ht="15" customHeight="1" x14ac:dyDescent="0.2">
      <c r="A16080" s="733">
        <v>45139</v>
      </c>
      <c r="B16080" s="62" t="s">
        <v>9400</v>
      </c>
      <c r="C16080" s="62" t="s">
        <v>5740</v>
      </c>
      <c r="D16080" s="182" t="s">
        <v>369</v>
      </c>
      <c r="E16080" s="125">
        <v>350</v>
      </c>
      <c r="F16080" s="125"/>
      <c r="G16080" s="57">
        <f t="shared" si="257"/>
        <v>-350</v>
      </c>
      <c r="H16080" s="704" t="s">
        <v>10626</v>
      </c>
    </row>
    <row r="16081" spans="1:8" ht="15" customHeight="1" x14ac:dyDescent="0.2">
      <c r="A16081" s="733">
        <v>45139</v>
      </c>
      <c r="B16081" s="62" t="s">
        <v>16</v>
      </c>
      <c r="C16081" s="62" t="s">
        <v>103</v>
      </c>
      <c r="D16081" s="182" t="s">
        <v>10209</v>
      </c>
      <c r="E16081" s="125">
        <v>2000</v>
      </c>
      <c r="F16081" s="125"/>
      <c r="G16081" s="57">
        <f t="shared" si="257"/>
        <v>-2000</v>
      </c>
      <c r="H16081" s="704" t="s">
        <v>10626</v>
      </c>
    </row>
    <row r="16082" spans="1:8" ht="15" x14ac:dyDescent="0.2">
      <c r="A16082" s="733">
        <v>45139</v>
      </c>
      <c r="B16082" s="62" t="s">
        <v>10230</v>
      </c>
      <c r="C16082" s="62" t="s">
        <v>5740</v>
      </c>
      <c r="D16082" s="182" t="s">
        <v>369</v>
      </c>
      <c r="E16082" s="125">
        <v>3500</v>
      </c>
      <c r="F16082" s="125"/>
      <c r="G16082" s="57">
        <f t="shared" si="257"/>
        <v>-3500</v>
      </c>
      <c r="H16082" s="704" t="s">
        <v>10626</v>
      </c>
    </row>
    <row r="16083" spans="1:8" ht="15" x14ac:dyDescent="0.2">
      <c r="A16083" s="733">
        <v>45139</v>
      </c>
      <c r="B16083" s="62" t="s">
        <v>10574</v>
      </c>
      <c r="C16083" s="62" t="s">
        <v>391</v>
      </c>
      <c r="D16083" s="182" t="s">
        <v>10636</v>
      </c>
      <c r="E16083" s="125">
        <v>150</v>
      </c>
      <c r="F16083" s="125"/>
      <c r="G16083" s="57">
        <f t="shared" si="257"/>
        <v>-150</v>
      </c>
      <c r="H16083" s="704" t="s">
        <v>10626</v>
      </c>
    </row>
    <row r="16084" spans="1:8" ht="15" x14ac:dyDescent="0.2">
      <c r="A16084" s="733">
        <v>45139</v>
      </c>
      <c r="B16084" s="62" t="s">
        <v>9400</v>
      </c>
      <c r="C16084" s="62" t="s">
        <v>3144</v>
      </c>
      <c r="D16084" s="182" t="s">
        <v>10637</v>
      </c>
      <c r="E16084" s="125">
        <v>57000</v>
      </c>
      <c r="F16084" s="125"/>
      <c r="G16084" s="57">
        <f t="shared" si="257"/>
        <v>-57000</v>
      </c>
      <c r="H16084" s="704" t="s">
        <v>10626</v>
      </c>
    </row>
    <row r="16085" spans="1:8" ht="15" x14ac:dyDescent="0.2">
      <c r="A16085" s="733">
        <v>45139</v>
      </c>
      <c r="B16085" s="62" t="s">
        <v>10142</v>
      </c>
      <c r="C16085" s="62" t="s">
        <v>10482</v>
      </c>
      <c r="D16085" s="182" t="s">
        <v>10638</v>
      </c>
      <c r="E16085" s="125">
        <v>250000</v>
      </c>
      <c r="F16085" s="125"/>
      <c r="G16085" s="57">
        <f t="shared" si="257"/>
        <v>-250000</v>
      </c>
      <c r="H16085" s="704" t="s">
        <v>10626</v>
      </c>
    </row>
    <row r="16086" spans="1:8" ht="15" x14ac:dyDescent="0.2">
      <c r="A16086" s="733">
        <v>45139</v>
      </c>
      <c r="B16086" s="62" t="s">
        <v>10142</v>
      </c>
      <c r="C16086" s="62" t="s">
        <v>10482</v>
      </c>
      <c r="D16086" s="182" t="s">
        <v>10638</v>
      </c>
      <c r="E16086" s="125">
        <v>250000</v>
      </c>
      <c r="F16086" s="125"/>
      <c r="G16086" s="57">
        <f t="shared" si="257"/>
        <v>-250000</v>
      </c>
      <c r="H16086" s="704" t="s">
        <v>10626</v>
      </c>
    </row>
    <row r="16087" spans="1:8" ht="15" customHeight="1" x14ac:dyDescent="0.2">
      <c r="A16087" s="733">
        <v>45139</v>
      </c>
      <c r="B16087" s="62" t="s">
        <v>10294</v>
      </c>
      <c r="C16087" s="62" t="s">
        <v>10482</v>
      </c>
      <c r="D16087" s="182" t="s">
        <v>10638</v>
      </c>
      <c r="E16087" s="125">
        <v>250000</v>
      </c>
      <c r="F16087" s="125"/>
      <c r="G16087" s="57">
        <f t="shared" si="257"/>
        <v>-250000</v>
      </c>
      <c r="H16087" s="704" t="s">
        <v>10626</v>
      </c>
    </row>
    <row r="16088" spans="1:8" ht="15" customHeight="1" x14ac:dyDescent="0.2">
      <c r="A16088" s="733">
        <v>45139</v>
      </c>
      <c r="B16088" s="62" t="s">
        <v>10294</v>
      </c>
      <c r="C16088" s="62" t="s">
        <v>10482</v>
      </c>
      <c r="D16088" s="182" t="s">
        <v>10638</v>
      </c>
      <c r="E16088" s="125">
        <v>50000</v>
      </c>
      <c r="F16088" s="125"/>
      <c r="G16088" s="57">
        <f t="shared" si="257"/>
        <v>-50000</v>
      </c>
      <c r="H16088" s="704" t="s">
        <v>10626</v>
      </c>
    </row>
    <row r="16089" spans="1:8" ht="15" customHeight="1" x14ac:dyDescent="0.2">
      <c r="A16089" s="733">
        <v>45139</v>
      </c>
      <c r="B16089" s="62" t="s">
        <v>10142</v>
      </c>
      <c r="C16089" s="62" t="s">
        <v>9748</v>
      </c>
      <c r="D16089" s="182" t="s">
        <v>10639</v>
      </c>
      <c r="E16089" s="125">
        <v>100000</v>
      </c>
      <c r="F16089" s="125"/>
      <c r="G16089" s="57">
        <f t="shared" si="257"/>
        <v>-100000</v>
      </c>
      <c r="H16089" s="704" t="s">
        <v>10626</v>
      </c>
    </row>
    <row r="16090" spans="1:8" ht="15" customHeight="1" x14ac:dyDescent="0.2">
      <c r="A16090" s="733">
        <v>45140</v>
      </c>
      <c r="B16090" s="62" t="s">
        <v>25</v>
      </c>
      <c r="C16090" s="62" t="s">
        <v>8148</v>
      </c>
      <c r="D16090" s="182" t="s">
        <v>6309</v>
      </c>
      <c r="E16090" s="125">
        <v>230</v>
      </c>
      <c r="F16090" s="125"/>
      <c r="G16090" s="57">
        <f t="shared" si="257"/>
        <v>-230</v>
      </c>
      <c r="H16090" s="704" t="s">
        <v>10626</v>
      </c>
    </row>
    <row r="16091" spans="1:8" ht="15" customHeight="1" x14ac:dyDescent="0.2">
      <c r="A16091" s="733">
        <v>45140</v>
      </c>
      <c r="B16091" s="62" t="s">
        <v>16</v>
      </c>
      <c r="C16091" s="62" t="s">
        <v>8148</v>
      </c>
      <c r="D16091" s="182" t="s">
        <v>6309</v>
      </c>
      <c r="E16091" s="125">
        <v>240</v>
      </c>
      <c r="F16091" s="125"/>
      <c r="G16091" s="57">
        <f t="shared" si="257"/>
        <v>-240</v>
      </c>
      <c r="H16091" s="704" t="s">
        <v>10626</v>
      </c>
    </row>
    <row r="16092" spans="1:8" ht="15" customHeight="1" x14ac:dyDescent="0.2">
      <c r="A16092" s="733">
        <v>45140</v>
      </c>
      <c r="B16092" s="62" t="s">
        <v>10377</v>
      </c>
      <c r="C16092" s="62" t="s">
        <v>5740</v>
      </c>
      <c r="D16092" s="182" t="s">
        <v>369</v>
      </c>
      <c r="E16092" s="125">
        <v>350</v>
      </c>
      <c r="F16092" s="125"/>
      <c r="G16092" s="57">
        <f t="shared" si="257"/>
        <v>-350</v>
      </c>
      <c r="H16092" s="704" t="s">
        <v>10626</v>
      </c>
    </row>
    <row r="16093" spans="1:8" ht="15" customHeight="1" x14ac:dyDescent="0.2">
      <c r="A16093" s="733">
        <v>45140</v>
      </c>
      <c r="B16093" s="62" t="s">
        <v>9354</v>
      </c>
      <c r="C16093" s="62" t="s">
        <v>391</v>
      </c>
      <c r="D16093" s="182" t="s">
        <v>7590</v>
      </c>
      <c r="E16093" s="125">
        <v>1410</v>
      </c>
      <c r="F16093" s="125"/>
      <c r="G16093" s="57">
        <f t="shared" si="257"/>
        <v>-1410</v>
      </c>
      <c r="H16093" s="704" t="s">
        <v>10626</v>
      </c>
    </row>
    <row r="16094" spans="1:8" ht="15" customHeight="1" x14ac:dyDescent="0.2">
      <c r="A16094" s="733">
        <v>45140</v>
      </c>
      <c r="B16094" s="62" t="s">
        <v>103</v>
      </c>
      <c r="C16094" s="62" t="s">
        <v>103</v>
      </c>
      <c r="D16094" s="182" t="s">
        <v>10640</v>
      </c>
      <c r="E16094" s="125">
        <v>1000</v>
      </c>
      <c r="F16094" s="125"/>
      <c r="G16094" s="57">
        <f t="shared" si="257"/>
        <v>-1000</v>
      </c>
      <c r="H16094" s="704" t="s">
        <v>10626</v>
      </c>
    </row>
    <row r="16095" spans="1:8" ht="15" customHeight="1" x14ac:dyDescent="0.2">
      <c r="A16095" s="733">
        <v>45140</v>
      </c>
      <c r="B16095" s="62" t="s">
        <v>10336</v>
      </c>
      <c r="C16095" s="62" t="s">
        <v>5740</v>
      </c>
      <c r="D16095" s="182" t="s">
        <v>10641</v>
      </c>
      <c r="E16095" s="125">
        <v>7890</v>
      </c>
      <c r="F16095" s="125"/>
      <c r="G16095" s="57">
        <f t="shared" si="257"/>
        <v>-7890</v>
      </c>
      <c r="H16095" s="704" t="s">
        <v>10626</v>
      </c>
    </row>
    <row r="16096" spans="1:8" ht="15" customHeight="1" x14ac:dyDescent="0.2">
      <c r="A16096" s="733">
        <v>45140</v>
      </c>
      <c r="B16096" s="62" t="s">
        <v>10377</v>
      </c>
      <c r="C16096" s="62" t="s">
        <v>3144</v>
      </c>
      <c r="D16096" s="182" t="s">
        <v>2158</v>
      </c>
      <c r="E16096" s="125">
        <v>9450</v>
      </c>
      <c r="F16096" s="125"/>
      <c r="G16096" s="57">
        <f t="shared" si="257"/>
        <v>-9450</v>
      </c>
      <c r="H16096" s="704" t="s">
        <v>10626</v>
      </c>
    </row>
    <row r="16097" spans="1:8" ht="15" customHeight="1" x14ac:dyDescent="0.2">
      <c r="A16097" s="733">
        <v>45140</v>
      </c>
      <c r="B16097" s="62" t="s">
        <v>10230</v>
      </c>
      <c r="C16097" s="62" t="s">
        <v>3144</v>
      </c>
      <c r="D16097" s="182" t="s">
        <v>2271</v>
      </c>
      <c r="E16097" s="125">
        <v>2300</v>
      </c>
      <c r="F16097" s="125"/>
      <c r="G16097" s="57">
        <f t="shared" si="257"/>
        <v>-2300</v>
      </c>
      <c r="H16097" s="704" t="s">
        <v>10626</v>
      </c>
    </row>
    <row r="16098" spans="1:8" ht="15" x14ac:dyDescent="0.2">
      <c r="A16098" s="733">
        <v>45140</v>
      </c>
      <c r="B16098" s="62" t="s">
        <v>103</v>
      </c>
      <c r="C16098" s="62" t="s">
        <v>103</v>
      </c>
      <c r="D16098" s="182" t="s">
        <v>10209</v>
      </c>
      <c r="E16098" s="125">
        <v>2000</v>
      </c>
      <c r="F16098" s="125"/>
      <c r="G16098" s="57">
        <f t="shared" si="257"/>
        <v>-2000</v>
      </c>
      <c r="H16098" s="704" t="s">
        <v>10626</v>
      </c>
    </row>
    <row r="16099" spans="1:8" ht="15" x14ac:dyDescent="0.2">
      <c r="A16099" s="733">
        <v>45140</v>
      </c>
      <c r="B16099" s="62" t="s">
        <v>10377</v>
      </c>
      <c r="C16099" s="62" t="s">
        <v>3445</v>
      </c>
      <c r="D16099" s="182" t="s">
        <v>9515</v>
      </c>
      <c r="E16099" s="125">
        <v>40000</v>
      </c>
      <c r="F16099" s="125"/>
      <c r="G16099" s="57">
        <f t="shared" si="257"/>
        <v>-40000</v>
      </c>
      <c r="H16099" s="704" t="s">
        <v>10626</v>
      </c>
    </row>
    <row r="16100" spans="1:8" ht="15" x14ac:dyDescent="0.2">
      <c r="A16100" s="733">
        <v>45140</v>
      </c>
      <c r="B16100" s="62" t="s">
        <v>10230</v>
      </c>
      <c r="C16100" s="62" t="s">
        <v>5740</v>
      </c>
      <c r="D16100" s="182" t="s">
        <v>369</v>
      </c>
      <c r="E16100" s="125">
        <v>800</v>
      </c>
      <c r="F16100" s="125"/>
      <c r="G16100" s="57">
        <f t="shared" si="257"/>
        <v>-800</v>
      </c>
      <c r="H16100" s="704" t="s">
        <v>10626</v>
      </c>
    </row>
    <row r="16101" spans="1:8" ht="15" x14ac:dyDescent="0.2">
      <c r="A16101" s="733">
        <v>45140</v>
      </c>
      <c r="B16101" s="62" t="s">
        <v>10336</v>
      </c>
      <c r="C16101" s="62" t="s">
        <v>5740</v>
      </c>
      <c r="D16101" s="182" t="s">
        <v>369</v>
      </c>
      <c r="E16101" s="125">
        <v>1700</v>
      </c>
      <c r="F16101" s="125"/>
      <c r="G16101" s="57">
        <f t="shared" si="257"/>
        <v>-1700</v>
      </c>
      <c r="H16101" s="704" t="s">
        <v>10626</v>
      </c>
    </row>
    <row r="16102" spans="1:8" ht="15" x14ac:dyDescent="0.2">
      <c r="A16102" s="733">
        <v>45140</v>
      </c>
      <c r="B16102" s="62" t="s">
        <v>9400</v>
      </c>
      <c r="C16102" s="62" t="s">
        <v>3144</v>
      </c>
      <c r="D16102" s="182" t="s">
        <v>10642</v>
      </c>
      <c r="E16102" s="125">
        <v>800</v>
      </c>
      <c r="F16102" s="125"/>
      <c r="G16102" s="57">
        <f t="shared" si="257"/>
        <v>-800</v>
      </c>
      <c r="H16102" s="704" t="s">
        <v>10626</v>
      </c>
    </row>
    <row r="16103" spans="1:8" ht="15" x14ac:dyDescent="0.2">
      <c r="A16103" s="733">
        <v>45140</v>
      </c>
      <c r="B16103" s="62" t="s">
        <v>9830</v>
      </c>
      <c r="C16103" s="62" t="s">
        <v>285</v>
      </c>
      <c r="D16103" s="182" t="s">
        <v>8161</v>
      </c>
      <c r="E16103" s="125">
        <v>250</v>
      </c>
      <c r="F16103" s="125"/>
      <c r="G16103" s="57">
        <f t="shared" si="257"/>
        <v>-250</v>
      </c>
      <c r="H16103" s="704" t="s">
        <v>10626</v>
      </c>
    </row>
    <row r="16104" spans="1:8" ht="15" x14ac:dyDescent="0.2">
      <c r="A16104" s="733">
        <v>45140</v>
      </c>
      <c r="B16104" s="62" t="s">
        <v>10377</v>
      </c>
      <c r="C16104" s="62" t="s">
        <v>5740</v>
      </c>
      <c r="D16104" s="182" t="s">
        <v>10335</v>
      </c>
      <c r="E16104" s="125">
        <v>300</v>
      </c>
      <c r="F16104" s="125"/>
      <c r="G16104" s="57">
        <f t="shared" si="257"/>
        <v>-300</v>
      </c>
      <c r="H16104" s="704" t="s">
        <v>10626</v>
      </c>
    </row>
    <row r="16105" spans="1:8" ht="15" x14ac:dyDescent="0.2">
      <c r="A16105" s="733">
        <v>45140</v>
      </c>
      <c r="B16105" s="62" t="s">
        <v>10294</v>
      </c>
      <c r="C16105" s="62" t="s">
        <v>5740</v>
      </c>
      <c r="D16105" s="182" t="s">
        <v>10335</v>
      </c>
      <c r="E16105" s="125">
        <v>600</v>
      </c>
      <c r="F16105" s="125"/>
      <c r="G16105" s="57">
        <f t="shared" si="257"/>
        <v>-600</v>
      </c>
      <c r="H16105" s="704" t="s">
        <v>10626</v>
      </c>
    </row>
    <row r="16106" spans="1:8" ht="15" x14ac:dyDescent="0.2">
      <c r="A16106" s="733">
        <v>45140</v>
      </c>
      <c r="B16106" s="62" t="s">
        <v>10294</v>
      </c>
      <c r="C16106" s="62" t="s">
        <v>8951</v>
      </c>
      <c r="D16106" s="182" t="s">
        <v>10643</v>
      </c>
      <c r="E16106" s="125">
        <v>1000</v>
      </c>
      <c r="F16106" s="125"/>
      <c r="G16106" s="57">
        <f t="shared" si="257"/>
        <v>-1000</v>
      </c>
      <c r="H16106" s="704" t="s">
        <v>10626</v>
      </c>
    </row>
    <row r="16107" spans="1:8" ht="15" x14ac:dyDescent="0.2">
      <c r="A16107" s="733">
        <v>45139</v>
      </c>
      <c r="B16107" s="40" t="s">
        <v>10377</v>
      </c>
      <c r="C16107" s="62" t="s">
        <v>3144</v>
      </c>
      <c r="D16107" s="107" t="s">
        <v>10644</v>
      </c>
      <c r="E16107" s="125">
        <v>142500</v>
      </c>
      <c r="F16107" s="57"/>
      <c r="G16107" s="57">
        <f t="shared" si="257"/>
        <v>-142500</v>
      </c>
      <c r="H16107" s="704" t="s">
        <v>10626</v>
      </c>
    </row>
    <row r="16108" spans="1:8" ht="15" customHeight="1" x14ac:dyDescent="0.2">
      <c r="A16108" s="733">
        <v>45139</v>
      </c>
      <c r="B16108" s="40" t="s">
        <v>2932</v>
      </c>
      <c r="C16108" s="62" t="s">
        <v>391</v>
      </c>
      <c r="D16108" s="107" t="s">
        <v>6385</v>
      </c>
      <c r="E16108" s="125">
        <v>5950</v>
      </c>
      <c r="F16108" s="57"/>
      <c r="G16108" s="57">
        <f t="shared" si="257"/>
        <v>-5950</v>
      </c>
      <c r="H16108" s="704" t="s">
        <v>10626</v>
      </c>
    </row>
    <row r="16109" spans="1:8" ht="15" x14ac:dyDescent="0.2">
      <c r="A16109" s="733">
        <v>45139</v>
      </c>
      <c r="B16109" s="40" t="s">
        <v>10574</v>
      </c>
      <c r="C16109" s="62" t="s">
        <v>756</v>
      </c>
      <c r="D16109" s="107" t="s">
        <v>10649</v>
      </c>
      <c r="E16109" s="125">
        <v>3420</v>
      </c>
      <c r="F16109" s="57"/>
      <c r="G16109" s="57">
        <f t="shared" si="257"/>
        <v>-3420</v>
      </c>
      <c r="H16109" s="704" t="s">
        <v>10626</v>
      </c>
    </row>
    <row r="16110" spans="1:8" ht="15" x14ac:dyDescent="0.2">
      <c r="A16110" s="733">
        <v>45139</v>
      </c>
      <c r="B16110" s="40" t="s">
        <v>2932</v>
      </c>
      <c r="C16110" s="62" t="s">
        <v>3002</v>
      </c>
      <c r="D16110" s="107" t="s">
        <v>10650</v>
      </c>
      <c r="E16110" s="125">
        <v>74516</v>
      </c>
      <c r="F16110" s="57"/>
      <c r="G16110" s="57">
        <f t="shared" si="257"/>
        <v>-74516</v>
      </c>
      <c r="H16110" s="704" t="s">
        <v>10626</v>
      </c>
    </row>
    <row r="16111" spans="1:8" ht="15" x14ac:dyDescent="0.2">
      <c r="A16111" s="733">
        <v>45139</v>
      </c>
      <c r="B16111" s="40" t="s">
        <v>10294</v>
      </c>
      <c r="C16111" s="62" t="s">
        <v>3144</v>
      </c>
      <c r="D16111" s="107" t="s">
        <v>10651</v>
      </c>
      <c r="E16111" s="125">
        <v>5464</v>
      </c>
      <c r="F16111" s="57"/>
      <c r="G16111" s="57">
        <f t="shared" si="257"/>
        <v>-5464</v>
      </c>
      <c r="H16111" s="704" t="s">
        <v>10626</v>
      </c>
    </row>
    <row r="16112" spans="1:8" ht="15" x14ac:dyDescent="0.2">
      <c r="A16112" s="733">
        <v>45139</v>
      </c>
      <c r="B16112" s="40" t="s">
        <v>10377</v>
      </c>
      <c r="C16112" s="62" t="s">
        <v>8069</v>
      </c>
      <c r="D16112" s="107" t="s">
        <v>10652</v>
      </c>
      <c r="E16112" s="125">
        <v>50000</v>
      </c>
      <c r="F16112" s="57"/>
      <c r="G16112" s="57">
        <f t="shared" si="257"/>
        <v>-50000</v>
      </c>
      <c r="H16112" s="704" t="s">
        <v>10626</v>
      </c>
    </row>
    <row r="16113" spans="1:8" ht="15" x14ac:dyDescent="0.2">
      <c r="A16113" s="733">
        <v>45139</v>
      </c>
      <c r="B16113" s="40" t="s">
        <v>10377</v>
      </c>
      <c r="C16113" s="62" t="s">
        <v>285</v>
      </c>
      <c r="D16113" s="107" t="s">
        <v>369</v>
      </c>
      <c r="E16113" s="125">
        <v>900</v>
      </c>
      <c r="F16113" s="57"/>
      <c r="G16113" s="57">
        <f t="shared" si="257"/>
        <v>-900</v>
      </c>
      <c r="H16113" s="704" t="s">
        <v>10626</v>
      </c>
    </row>
    <row r="16114" spans="1:8" ht="15" x14ac:dyDescent="0.2">
      <c r="A16114" s="733">
        <v>45139</v>
      </c>
      <c r="B16114" s="40" t="s">
        <v>10142</v>
      </c>
      <c r="C16114" s="62" t="s">
        <v>391</v>
      </c>
      <c r="D16114" s="107" t="s">
        <v>10653</v>
      </c>
      <c r="E16114" s="125">
        <v>1000</v>
      </c>
      <c r="F16114" s="57"/>
      <c r="G16114" s="57">
        <f t="shared" si="257"/>
        <v>-1000</v>
      </c>
      <c r="H16114" s="704" t="s">
        <v>10626</v>
      </c>
    </row>
    <row r="16115" spans="1:8" ht="15" x14ac:dyDescent="0.2">
      <c r="A16115" s="733">
        <v>45139</v>
      </c>
      <c r="B16115" s="40" t="s">
        <v>9400</v>
      </c>
      <c r="C16115" s="62" t="s">
        <v>5740</v>
      </c>
      <c r="D16115" s="107" t="s">
        <v>369</v>
      </c>
      <c r="E16115" s="125">
        <v>1700</v>
      </c>
      <c r="F16115" s="57"/>
      <c r="G16115" s="57">
        <f t="shared" si="257"/>
        <v>-1700</v>
      </c>
      <c r="H16115" s="704" t="s">
        <v>10626</v>
      </c>
    </row>
    <row r="16116" spans="1:8" ht="15" x14ac:dyDescent="0.2">
      <c r="A16116" s="733">
        <v>45139</v>
      </c>
      <c r="B16116" s="40" t="s">
        <v>9354</v>
      </c>
      <c r="C16116" s="62" t="s">
        <v>9458</v>
      </c>
      <c r="D16116" s="107" t="s">
        <v>10654</v>
      </c>
      <c r="E16116" s="125">
        <v>100000</v>
      </c>
      <c r="F16116" s="57"/>
      <c r="G16116" s="57">
        <f t="shared" si="257"/>
        <v>-100000</v>
      </c>
      <c r="H16116" s="704" t="s">
        <v>10626</v>
      </c>
    </row>
    <row r="16117" spans="1:8" ht="15" customHeight="1" x14ac:dyDescent="0.2">
      <c r="A16117" s="733">
        <v>45142</v>
      </c>
      <c r="B16117" s="40" t="s">
        <v>16</v>
      </c>
      <c r="C16117" s="62" t="s">
        <v>391</v>
      </c>
      <c r="D16117" s="107" t="s">
        <v>10663</v>
      </c>
      <c r="E16117" s="125">
        <v>9500</v>
      </c>
      <c r="F16117" s="57"/>
      <c r="G16117" s="57">
        <f t="shared" si="257"/>
        <v>-9500</v>
      </c>
      <c r="H16117" s="704" t="s">
        <v>10626</v>
      </c>
    </row>
    <row r="16118" spans="1:8" ht="15" customHeight="1" x14ac:dyDescent="0.2">
      <c r="A16118" s="733">
        <v>45142</v>
      </c>
      <c r="B16118" s="40" t="s">
        <v>16</v>
      </c>
      <c r="C16118" s="62" t="s">
        <v>391</v>
      </c>
      <c r="D16118" s="107" t="s">
        <v>10664</v>
      </c>
      <c r="E16118" s="125">
        <v>2500</v>
      </c>
      <c r="F16118" s="57"/>
      <c r="G16118" s="57">
        <f t="shared" si="257"/>
        <v>-2500</v>
      </c>
      <c r="H16118" s="704" t="s">
        <v>10626</v>
      </c>
    </row>
    <row r="16119" spans="1:8" ht="15" x14ac:dyDescent="0.2">
      <c r="A16119" s="733">
        <v>45142</v>
      </c>
      <c r="B16119" s="40" t="s">
        <v>103</v>
      </c>
      <c r="C16119" s="62" t="s">
        <v>103</v>
      </c>
      <c r="D16119" s="107" t="s">
        <v>10209</v>
      </c>
      <c r="E16119" s="125">
        <v>3000</v>
      </c>
      <c r="F16119" s="57"/>
      <c r="G16119" s="57">
        <f t="shared" si="257"/>
        <v>-3000</v>
      </c>
      <c r="H16119" s="704" t="s">
        <v>10626</v>
      </c>
    </row>
    <row r="16120" spans="1:8" ht="15" x14ac:dyDescent="0.2">
      <c r="A16120" s="733">
        <v>45142</v>
      </c>
      <c r="B16120" s="40" t="s">
        <v>10574</v>
      </c>
      <c r="C16120" s="62" t="s">
        <v>8370</v>
      </c>
      <c r="D16120" s="107" t="s">
        <v>369</v>
      </c>
      <c r="E16120" s="125">
        <v>3000</v>
      </c>
      <c r="F16120" s="57"/>
      <c r="G16120" s="57">
        <f t="shared" si="257"/>
        <v>-3000</v>
      </c>
      <c r="H16120" s="704" t="s">
        <v>10626</v>
      </c>
    </row>
    <row r="16121" spans="1:8" ht="15" x14ac:dyDescent="0.2">
      <c r="A16121" s="733">
        <v>45142</v>
      </c>
      <c r="B16121" s="40" t="s">
        <v>9400</v>
      </c>
      <c r="C16121" s="62" t="s">
        <v>3144</v>
      </c>
      <c r="D16121" s="107" t="s">
        <v>10809</v>
      </c>
      <c r="E16121" s="125">
        <v>21000</v>
      </c>
      <c r="F16121" s="57"/>
      <c r="G16121" s="57">
        <f t="shared" si="257"/>
        <v>-21000</v>
      </c>
      <c r="H16121" s="704" t="s">
        <v>10626</v>
      </c>
    </row>
    <row r="16122" spans="1:8" ht="15" x14ac:dyDescent="0.2">
      <c r="A16122" s="733">
        <v>45142</v>
      </c>
      <c r="B16122" s="40" t="s">
        <v>10377</v>
      </c>
      <c r="C16122" s="62" t="s">
        <v>3144</v>
      </c>
      <c r="D16122" s="107" t="s">
        <v>10665</v>
      </c>
      <c r="E16122" s="125">
        <v>42000</v>
      </c>
      <c r="F16122" s="57"/>
      <c r="G16122" s="57">
        <f t="shared" si="257"/>
        <v>-42000</v>
      </c>
      <c r="H16122" s="704" t="s">
        <v>10626</v>
      </c>
    </row>
    <row r="16123" spans="1:8" ht="15" x14ac:dyDescent="0.2">
      <c r="A16123" s="733">
        <v>45142</v>
      </c>
      <c r="B16123" s="62" t="s">
        <v>10336</v>
      </c>
      <c r="C16123" s="62" t="s">
        <v>3144</v>
      </c>
      <c r="D16123" s="107" t="s">
        <v>10666</v>
      </c>
      <c r="E16123" s="125">
        <v>11105</v>
      </c>
      <c r="F16123" s="57"/>
      <c r="G16123" s="57">
        <f t="shared" si="257"/>
        <v>-11105</v>
      </c>
      <c r="H16123" s="704" t="s">
        <v>10626</v>
      </c>
    </row>
    <row r="16124" spans="1:8" ht="15" x14ac:dyDescent="0.2">
      <c r="A16124" s="733">
        <v>45142</v>
      </c>
      <c r="B16124" s="62" t="s">
        <v>10336</v>
      </c>
      <c r="C16124" s="62" t="s">
        <v>5740</v>
      </c>
      <c r="D16124" s="107" t="s">
        <v>10667</v>
      </c>
      <c r="E16124" s="125">
        <v>3400</v>
      </c>
      <c r="F16124" s="57"/>
      <c r="G16124" s="57">
        <f t="shared" si="257"/>
        <v>-3400</v>
      </c>
      <c r="H16124" s="704" t="s">
        <v>10626</v>
      </c>
    </row>
    <row r="16125" spans="1:8" ht="15" x14ac:dyDescent="0.2">
      <c r="A16125" s="733">
        <v>45142</v>
      </c>
      <c r="B16125" s="40" t="s">
        <v>10294</v>
      </c>
      <c r="C16125" s="62" t="s">
        <v>3144</v>
      </c>
      <c r="D16125" s="107" t="s">
        <v>10668</v>
      </c>
      <c r="E16125" s="125">
        <v>148275</v>
      </c>
      <c r="F16125" s="57"/>
      <c r="G16125" s="57">
        <f t="shared" si="257"/>
        <v>-148275</v>
      </c>
      <c r="H16125" s="704" t="s">
        <v>10626</v>
      </c>
    </row>
    <row r="16126" spans="1:8" ht="15" x14ac:dyDescent="0.2">
      <c r="A16126" s="733">
        <v>45142</v>
      </c>
      <c r="B16126" s="40" t="s">
        <v>10294</v>
      </c>
      <c r="C16126" s="62" t="s">
        <v>5740</v>
      </c>
      <c r="D16126" s="107" t="s">
        <v>369</v>
      </c>
      <c r="E16126" s="125">
        <v>1000</v>
      </c>
      <c r="F16126" s="57"/>
      <c r="G16126" s="57">
        <f t="shared" si="257"/>
        <v>-1000</v>
      </c>
      <c r="H16126" s="704" t="s">
        <v>10626</v>
      </c>
    </row>
    <row r="16127" spans="1:8" ht="15" customHeight="1" x14ac:dyDescent="0.2">
      <c r="A16127" s="733">
        <v>45142</v>
      </c>
      <c r="B16127" s="62" t="s">
        <v>10336</v>
      </c>
      <c r="C16127" s="62" t="s">
        <v>9823</v>
      </c>
      <c r="D16127" s="107" t="s">
        <v>10669</v>
      </c>
      <c r="E16127" s="125">
        <v>60000</v>
      </c>
      <c r="F16127" s="57"/>
      <c r="G16127" s="57">
        <f t="shared" ref="G16127:G16190" si="258">F16127-E16127</f>
        <v>-60000</v>
      </c>
      <c r="H16127" s="704" t="s">
        <v>10626</v>
      </c>
    </row>
    <row r="16128" spans="1:8" ht="15" customHeight="1" x14ac:dyDescent="0.2">
      <c r="A16128" s="733">
        <v>45142</v>
      </c>
      <c r="B16128" s="40" t="s">
        <v>7805</v>
      </c>
      <c r="C16128" s="62" t="s">
        <v>6850</v>
      </c>
      <c r="D16128" s="107" t="s">
        <v>10670</v>
      </c>
      <c r="E16128" s="125">
        <v>10000</v>
      </c>
      <c r="F16128" s="57"/>
      <c r="G16128" s="57">
        <f t="shared" si="258"/>
        <v>-10000</v>
      </c>
      <c r="H16128" s="704" t="s">
        <v>10626</v>
      </c>
    </row>
    <row r="16129" spans="1:8" ht="15" customHeight="1" x14ac:dyDescent="0.2">
      <c r="A16129" s="733">
        <v>45142</v>
      </c>
      <c r="B16129" s="40" t="s">
        <v>9400</v>
      </c>
      <c r="C16129" s="62" t="s">
        <v>5740</v>
      </c>
      <c r="D16129" s="107" t="s">
        <v>10671</v>
      </c>
      <c r="E16129" s="125">
        <v>1200</v>
      </c>
      <c r="F16129" s="57"/>
      <c r="G16129" s="57">
        <f t="shared" si="258"/>
        <v>-1200</v>
      </c>
      <c r="H16129" s="704" t="s">
        <v>10626</v>
      </c>
    </row>
    <row r="16130" spans="1:8" ht="15" x14ac:dyDescent="0.2">
      <c r="A16130" s="733">
        <v>45142</v>
      </c>
      <c r="B16130" s="40" t="s">
        <v>9354</v>
      </c>
      <c r="C16130" s="62" t="s">
        <v>3144</v>
      </c>
      <c r="D16130" s="107" t="s">
        <v>7887</v>
      </c>
      <c r="E16130" s="125">
        <v>800</v>
      </c>
      <c r="F16130" s="57"/>
      <c r="G16130" s="57">
        <f t="shared" si="258"/>
        <v>-800</v>
      </c>
      <c r="H16130" s="704" t="s">
        <v>10626</v>
      </c>
    </row>
    <row r="16131" spans="1:8" ht="15" x14ac:dyDescent="0.2">
      <c r="A16131" s="733">
        <v>45142</v>
      </c>
      <c r="B16131" s="40" t="s">
        <v>10336</v>
      </c>
      <c r="C16131" s="62" t="s">
        <v>285</v>
      </c>
      <c r="D16131" s="107" t="s">
        <v>2430</v>
      </c>
      <c r="E16131" s="125">
        <v>200</v>
      </c>
      <c r="F16131" s="57"/>
      <c r="G16131" s="57">
        <f t="shared" si="258"/>
        <v>-200</v>
      </c>
      <c r="H16131" s="704" t="s">
        <v>10626</v>
      </c>
    </row>
    <row r="16132" spans="1:8" ht="15" x14ac:dyDescent="0.2">
      <c r="A16132" s="733">
        <v>45142</v>
      </c>
      <c r="B16132" s="40" t="s">
        <v>10294</v>
      </c>
      <c r="C16132" s="62" t="s">
        <v>5740</v>
      </c>
      <c r="D16132" s="107" t="s">
        <v>2430</v>
      </c>
      <c r="E16132" s="125">
        <v>500</v>
      </c>
      <c r="F16132" s="57"/>
      <c r="G16132" s="57">
        <f t="shared" si="258"/>
        <v>-500</v>
      </c>
      <c r="H16132" s="704" t="s">
        <v>10626</v>
      </c>
    </row>
    <row r="16133" spans="1:8" ht="15" x14ac:dyDescent="0.2">
      <c r="A16133" s="733">
        <v>45142</v>
      </c>
      <c r="B16133" s="40" t="s">
        <v>10294</v>
      </c>
      <c r="C16133" s="62" t="s">
        <v>5740</v>
      </c>
      <c r="D16133" s="107" t="s">
        <v>10335</v>
      </c>
      <c r="E16133" s="125">
        <v>250</v>
      </c>
      <c r="F16133" s="57"/>
      <c r="G16133" s="57">
        <f t="shared" si="258"/>
        <v>-250</v>
      </c>
      <c r="H16133" s="704" t="s">
        <v>10626</v>
      </c>
    </row>
    <row r="16134" spans="1:8" ht="15" x14ac:dyDescent="0.2">
      <c r="A16134" s="733">
        <v>45143</v>
      </c>
      <c r="B16134" s="40" t="s">
        <v>10294</v>
      </c>
      <c r="C16134" s="62" t="s">
        <v>1802</v>
      </c>
      <c r="D16134" s="107" t="s">
        <v>10217</v>
      </c>
      <c r="E16134" s="125">
        <v>231000</v>
      </c>
      <c r="F16134" s="57"/>
      <c r="G16134" s="57">
        <f t="shared" si="258"/>
        <v>-231000</v>
      </c>
      <c r="H16134" s="704" t="s">
        <v>10626</v>
      </c>
    </row>
    <row r="16135" spans="1:8" ht="15" x14ac:dyDescent="0.2">
      <c r="A16135" s="733">
        <v>45143</v>
      </c>
      <c r="B16135" s="40" t="s">
        <v>10021</v>
      </c>
      <c r="C16135" s="62" t="s">
        <v>3144</v>
      </c>
      <c r="D16135" s="107" t="s">
        <v>10691</v>
      </c>
      <c r="E16135" s="125">
        <v>50000</v>
      </c>
      <c r="F16135" s="57"/>
      <c r="G16135" s="57">
        <f t="shared" si="258"/>
        <v>-50000</v>
      </c>
      <c r="H16135" s="704" t="s">
        <v>10626</v>
      </c>
    </row>
    <row r="16136" spans="1:8" ht="15" x14ac:dyDescent="0.2">
      <c r="A16136" s="733">
        <v>45143</v>
      </c>
      <c r="B16136" s="40" t="s">
        <v>10377</v>
      </c>
      <c r="C16136" s="62" t="s">
        <v>10613</v>
      </c>
      <c r="D16136" s="107" t="s">
        <v>10719</v>
      </c>
      <c r="E16136" s="125">
        <v>20000</v>
      </c>
      <c r="F16136" s="57"/>
      <c r="G16136" s="57">
        <f t="shared" si="258"/>
        <v>-20000</v>
      </c>
      <c r="H16136" s="704" t="s">
        <v>10626</v>
      </c>
    </row>
    <row r="16137" spans="1:8" ht="15" x14ac:dyDescent="0.2">
      <c r="A16137" s="733">
        <v>45143</v>
      </c>
      <c r="B16137" s="40" t="s">
        <v>8041</v>
      </c>
      <c r="C16137" s="62" t="s">
        <v>3144</v>
      </c>
      <c r="D16137" s="107" t="s">
        <v>391</v>
      </c>
      <c r="E16137" s="125">
        <v>570</v>
      </c>
      <c r="F16137" s="57"/>
      <c r="G16137" s="57">
        <f t="shared" si="258"/>
        <v>-570</v>
      </c>
      <c r="H16137" s="704" t="s">
        <v>10626</v>
      </c>
    </row>
    <row r="16138" spans="1:8" ht="15" x14ac:dyDescent="0.2">
      <c r="A16138" s="733">
        <v>45143</v>
      </c>
      <c r="B16138" s="40" t="s">
        <v>9830</v>
      </c>
      <c r="C16138" s="62" t="s">
        <v>3144</v>
      </c>
      <c r="D16138" s="107" t="s">
        <v>10692</v>
      </c>
      <c r="E16138" s="125">
        <v>2000</v>
      </c>
      <c r="F16138" s="57"/>
      <c r="G16138" s="57">
        <f t="shared" si="258"/>
        <v>-2000</v>
      </c>
      <c r="H16138" s="704" t="s">
        <v>10626</v>
      </c>
    </row>
    <row r="16139" spans="1:8" ht="15" x14ac:dyDescent="0.2">
      <c r="A16139" s="733">
        <v>45145</v>
      </c>
      <c r="B16139" s="40" t="s">
        <v>9407</v>
      </c>
      <c r="C16139" s="62" t="s">
        <v>10268</v>
      </c>
      <c r="D16139" s="107" t="s">
        <v>10693</v>
      </c>
      <c r="E16139" s="125">
        <v>22000</v>
      </c>
      <c r="F16139" s="57"/>
      <c r="G16139" s="57">
        <f t="shared" si="258"/>
        <v>-22000</v>
      </c>
      <c r="H16139" s="704" t="s">
        <v>10626</v>
      </c>
    </row>
    <row r="16140" spans="1:8" ht="15" x14ac:dyDescent="0.2">
      <c r="A16140" s="733">
        <v>45145</v>
      </c>
      <c r="B16140" s="40" t="s">
        <v>8557</v>
      </c>
      <c r="C16140" s="62" t="s">
        <v>63</v>
      </c>
      <c r="D16140" s="107" t="s">
        <v>10694</v>
      </c>
      <c r="E16140" s="125">
        <v>10000</v>
      </c>
      <c r="F16140" s="57"/>
      <c r="G16140" s="57">
        <f t="shared" si="258"/>
        <v>-10000</v>
      </c>
      <c r="H16140" s="704" t="s">
        <v>10626</v>
      </c>
    </row>
    <row r="16141" spans="1:8" ht="15" x14ac:dyDescent="0.2">
      <c r="A16141" s="733">
        <v>45145</v>
      </c>
      <c r="B16141" s="40" t="s">
        <v>9965</v>
      </c>
      <c r="C16141" s="62" t="s">
        <v>3144</v>
      </c>
      <c r="D16141" s="107" t="s">
        <v>10695</v>
      </c>
      <c r="E16141" s="125">
        <v>3500</v>
      </c>
      <c r="F16141" s="57"/>
      <c r="G16141" s="57">
        <f t="shared" si="258"/>
        <v>-3500</v>
      </c>
      <c r="H16141" s="704" t="s">
        <v>10626</v>
      </c>
    </row>
    <row r="16142" spans="1:8" ht="15" x14ac:dyDescent="0.2">
      <c r="A16142" s="733">
        <v>45145</v>
      </c>
      <c r="B16142" s="40" t="s">
        <v>16</v>
      </c>
      <c r="C16142" s="62" t="s">
        <v>103</v>
      </c>
      <c r="D16142" s="107" t="s">
        <v>10209</v>
      </c>
      <c r="E16142" s="125">
        <v>3500</v>
      </c>
      <c r="F16142" s="57"/>
      <c r="G16142" s="57">
        <f t="shared" si="258"/>
        <v>-3500</v>
      </c>
      <c r="H16142" s="704" t="s">
        <v>10626</v>
      </c>
    </row>
    <row r="16143" spans="1:8" ht="15" x14ac:dyDescent="0.2">
      <c r="A16143" s="733">
        <v>45145</v>
      </c>
      <c r="B16143" s="40" t="s">
        <v>10294</v>
      </c>
      <c r="C16143" s="62" t="s">
        <v>6965</v>
      </c>
      <c r="D16143" s="107" t="s">
        <v>369</v>
      </c>
      <c r="E16143" s="125">
        <v>15000</v>
      </c>
      <c r="F16143" s="57"/>
      <c r="G16143" s="57">
        <f t="shared" si="258"/>
        <v>-15000</v>
      </c>
      <c r="H16143" s="704" t="s">
        <v>10626</v>
      </c>
    </row>
    <row r="16144" spans="1:8" ht="15" x14ac:dyDescent="0.2">
      <c r="A16144" s="733">
        <v>45145</v>
      </c>
      <c r="B16144" s="40" t="s">
        <v>10142</v>
      </c>
      <c r="C16144" s="62" t="s">
        <v>5740</v>
      </c>
      <c r="D16144" s="107" t="s">
        <v>369</v>
      </c>
      <c r="E16144" s="125">
        <v>1000</v>
      </c>
      <c r="F16144" s="57"/>
      <c r="G16144" s="57">
        <f t="shared" si="258"/>
        <v>-1000</v>
      </c>
      <c r="H16144" s="704" t="s">
        <v>10626</v>
      </c>
    </row>
    <row r="16145" spans="1:8" ht="15" x14ac:dyDescent="0.2">
      <c r="A16145" s="733">
        <v>45145</v>
      </c>
      <c r="B16145" s="40" t="s">
        <v>10294</v>
      </c>
      <c r="C16145" s="62" t="s">
        <v>5740</v>
      </c>
      <c r="D16145" s="107" t="s">
        <v>369</v>
      </c>
      <c r="E16145" s="125">
        <v>1800</v>
      </c>
      <c r="F16145" s="57"/>
      <c r="G16145" s="57">
        <f t="shared" si="258"/>
        <v>-1800</v>
      </c>
      <c r="H16145" s="704" t="s">
        <v>10626</v>
      </c>
    </row>
    <row r="16146" spans="1:8" ht="15" x14ac:dyDescent="0.2">
      <c r="A16146" s="733">
        <v>45145</v>
      </c>
      <c r="B16146" s="40" t="s">
        <v>37</v>
      </c>
      <c r="C16146" s="62" t="s">
        <v>391</v>
      </c>
      <c r="D16146" s="107" t="s">
        <v>10099</v>
      </c>
      <c r="E16146" s="125">
        <v>3000</v>
      </c>
      <c r="F16146" s="57"/>
      <c r="G16146" s="57">
        <f t="shared" si="258"/>
        <v>-3000</v>
      </c>
      <c r="H16146" s="704" t="s">
        <v>10626</v>
      </c>
    </row>
    <row r="16147" spans="1:8" ht="15" x14ac:dyDescent="0.2">
      <c r="A16147" s="733">
        <v>45145</v>
      </c>
      <c r="B16147" s="40" t="s">
        <v>37</v>
      </c>
      <c r="C16147" s="62" t="s">
        <v>391</v>
      </c>
      <c r="D16147" s="107" t="s">
        <v>10696</v>
      </c>
      <c r="E16147" s="125">
        <v>3000</v>
      </c>
      <c r="F16147" s="57"/>
      <c r="G16147" s="57">
        <f t="shared" si="258"/>
        <v>-3000</v>
      </c>
      <c r="H16147" s="704" t="s">
        <v>10626</v>
      </c>
    </row>
    <row r="16148" spans="1:8" ht="15" x14ac:dyDescent="0.2">
      <c r="A16148" s="733">
        <v>45145</v>
      </c>
      <c r="B16148" s="40" t="s">
        <v>37</v>
      </c>
      <c r="C16148" s="62" t="s">
        <v>285</v>
      </c>
      <c r="D16148" s="107" t="s">
        <v>8753</v>
      </c>
      <c r="E16148" s="125">
        <v>200</v>
      </c>
      <c r="F16148" s="57"/>
      <c r="G16148" s="57">
        <f t="shared" si="258"/>
        <v>-200</v>
      </c>
      <c r="H16148" s="704" t="s">
        <v>10626</v>
      </c>
    </row>
    <row r="16149" spans="1:8" ht="15" x14ac:dyDescent="0.2">
      <c r="A16149" s="733">
        <v>45145</v>
      </c>
      <c r="B16149" s="40" t="s">
        <v>7805</v>
      </c>
      <c r="C16149" s="62" t="s">
        <v>6850</v>
      </c>
      <c r="D16149" s="107" t="s">
        <v>10698</v>
      </c>
      <c r="E16149" s="125">
        <v>50000</v>
      </c>
      <c r="F16149" s="57"/>
      <c r="G16149" s="57">
        <f t="shared" si="258"/>
        <v>-50000</v>
      </c>
      <c r="H16149" s="704" t="s">
        <v>10626</v>
      </c>
    </row>
    <row r="16150" spans="1:8" ht="15" x14ac:dyDescent="0.2">
      <c r="A16150" s="733">
        <v>45145</v>
      </c>
      <c r="B16150" s="40" t="s">
        <v>16</v>
      </c>
      <c r="C16150" s="62" t="s">
        <v>10702</v>
      </c>
      <c r="D16150" s="107" t="s">
        <v>10700</v>
      </c>
      <c r="E16150" s="125">
        <v>2500</v>
      </c>
      <c r="F16150" s="57"/>
      <c r="G16150" s="57">
        <f t="shared" si="258"/>
        <v>-2500</v>
      </c>
      <c r="H16150" s="704" t="s">
        <v>10626</v>
      </c>
    </row>
    <row r="16151" spans="1:8" ht="15" x14ac:dyDescent="0.2">
      <c r="A16151" s="733">
        <v>45145</v>
      </c>
      <c r="B16151" s="40" t="s">
        <v>9354</v>
      </c>
      <c r="C16151" s="62" t="s">
        <v>10516</v>
      </c>
      <c r="D16151" s="107" t="s">
        <v>10701</v>
      </c>
      <c r="E16151" s="125">
        <v>500</v>
      </c>
      <c r="F16151" s="57"/>
      <c r="G16151" s="57">
        <f t="shared" si="258"/>
        <v>-500</v>
      </c>
      <c r="H16151" s="704" t="s">
        <v>10626</v>
      </c>
    </row>
    <row r="16152" spans="1:8" ht="15" x14ac:dyDescent="0.2">
      <c r="A16152" s="733">
        <v>45145</v>
      </c>
      <c r="B16152" s="40" t="s">
        <v>9400</v>
      </c>
      <c r="C16152" s="62" t="s">
        <v>5740</v>
      </c>
      <c r="D16152" s="107" t="s">
        <v>10335</v>
      </c>
      <c r="E16152" s="125">
        <v>250</v>
      </c>
      <c r="F16152" s="57"/>
      <c r="G16152" s="57">
        <f t="shared" si="258"/>
        <v>-250</v>
      </c>
      <c r="H16152" s="704" t="s">
        <v>10626</v>
      </c>
    </row>
    <row r="16153" spans="1:8" ht="15" customHeight="1" x14ac:dyDescent="0.2">
      <c r="A16153" s="733">
        <v>45145</v>
      </c>
      <c r="B16153" s="40" t="s">
        <v>8337</v>
      </c>
      <c r="C16153" s="62" t="s">
        <v>3144</v>
      </c>
      <c r="D16153" s="107" t="s">
        <v>10703</v>
      </c>
      <c r="E16153" s="125">
        <v>19226</v>
      </c>
      <c r="F16153" s="57"/>
      <c r="G16153" s="57">
        <f t="shared" si="258"/>
        <v>-19226</v>
      </c>
      <c r="H16153" s="704" t="s">
        <v>10626</v>
      </c>
    </row>
    <row r="16154" spans="1:8" ht="15" customHeight="1" x14ac:dyDescent="0.2">
      <c r="A16154" s="733">
        <v>45145</v>
      </c>
      <c r="B16154" s="40" t="s">
        <v>10240</v>
      </c>
      <c r="C16154" s="62" t="s">
        <v>3144</v>
      </c>
      <c r="D16154" s="107" t="s">
        <v>10703</v>
      </c>
      <c r="E16154" s="125">
        <v>57780</v>
      </c>
      <c r="F16154" s="57"/>
      <c r="G16154" s="57">
        <f t="shared" si="258"/>
        <v>-57780</v>
      </c>
      <c r="H16154" s="704" t="s">
        <v>10626</v>
      </c>
    </row>
    <row r="16155" spans="1:8" ht="15" x14ac:dyDescent="0.2">
      <c r="A16155" s="733">
        <v>45145</v>
      </c>
      <c r="B16155" s="40" t="s">
        <v>9659</v>
      </c>
      <c r="C16155" s="62" t="s">
        <v>3144</v>
      </c>
      <c r="D16155" s="107" t="s">
        <v>10703</v>
      </c>
      <c r="E16155" s="125">
        <v>45024</v>
      </c>
      <c r="F16155" s="57"/>
      <c r="G16155" s="57">
        <f t="shared" si="258"/>
        <v>-45024</v>
      </c>
      <c r="H16155" s="704" t="s">
        <v>10626</v>
      </c>
    </row>
    <row r="16156" spans="1:8" ht="15" x14ac:dyDescent="0.2">
      <c r="A16156" s="733">
        <v>45145</v>
      </c>
      <c r="B16156" s="40" t="s">
        <v>10021</v>
      </c>
      <c r="C16156" s="62" t="s">
        <v>10704</v>
      </c>
      <c r="D16156" s="107" t="s">
        <v>10705</v>
      </c>
      <c r="E16156" s="125">
        <v>88000</v>
      </c>
      <c r="F16156" s="57"/>
      <c r="G16156" s="57">
        <f t="shared" si="258"/>
        <v>-88000</v>
      </c>
      <c r="H16156" s="704" t="s">
        <v>10626</v>
      </c>
    </row>
    <row r="16157" spans="1:8" ht="15" x14ac:dyDescent="0.2">
      <c r="A16157" s="733">
        <v>45145</v>
      </c>
      <c r="B16157" s="40" t="s">
        <v>10294</v>
      </c>
      <c r="C16157" s="62" t="s">
        <v>10706</v>
      </c>
      <c r="D16157" s="107" t="s">
        <v>10707</v>
      </c>
      <c r="E16157" s="125">
        <v>27000</v>
      </c>
      <c r="F16157" s="57"/>
      <c r="G16157" s="57">
        <f t="shared" si="258"/>
        <v>-27000</v>
      </c>
      <c r="H16157" s="704" t="s">
        <v>10626</v>
      </c>
    </row>
    <row r="16158" spans="1:8" ht="15" x14ac:dyDescent="0.2">
      <c r="A16158" s="733">
        <v>45147</v>
      </c>
      <c r="B16158" s="40" t="s">
        <v>9505</v>
      </c>
      <c r="C16158" s="62" t="s">
        <v>358</v>
      </c>
      <c r="D16158" s="107" t="s">
        <v>10708</v>
      </c>
      <c r="E16158" s="125">
        <v>22500</v>
      </c>
      <c r="F16158" s="57"/>
      <c r="G16158" s="57">
        <f t="shared" si="258"/>
        <v>-22500</v>
      </c>
      <c r="H16158" s="704" t="s">
        <v>10626</v>
      </c>
    </row>
    <row r="16159" spans="1:8" ht="15" x14ac:dyDescent="0.2">
      <c r="A16159" s="733">
        <v>45147</v>
      </c>
      <c r="B16159" s="40" t="s">
        <v>9354</v>
      </c>
      <c r="C16159" s="62" t="s">
        <v>6965</v>
      </c>
      <c r="D16159" s="107" t="s">
        <v>2710</v>
      </c>
      <c r="E16159" s="125">
        <v>12000</v>
      </c>
      <c r="F16159" s="57"/>
      <c r="G16159" s="57">
        <f t="shared" si="258"/>
        <v>-12000</v>
      </c>
      <c r="H16159" s="704" t="s">
        <v>10626</v>
      </c>
    </row>
    <row r="16160" spans="1:8" ht="15" x14ac:dyDescent="0.2">
      <c r="A16160" s="733">
        <v>45147</v>
      </c>
      <c r="B16160" s="40" t="s">
        <v>16</v>
      </c>
      <c r="C16160" s="62" t="s">
        <v>103</v>
      </c>
      <c r="D16160" s="107" t="s">
        <v>391</v>
      </c>
      <c r="E16160" s="125">
        <v>1000</v>
      </c>
      <c r="F16160" s="57"/>
      <c r="G16160" s="57">
        <f t="shared" si="258"/>
        <v>-1000</v>
      </c>
      <c r="H16160" s="704" t="s">
        <v>10626</v>
      </c>
    </row>
    <row r="16161" spans="1:8" ht="15" x14ac:dyDescent="0.2">
      <c r="A16161" s="733">
        <v>45147</v>
      </c>
      <c r="B16161" s="40" t="s">
        <v>10336</v>
      </c>
      <c r="C16161" s="62" t="s">
        <v>3144</v>
      </c>
      <c r="D16161" s="107" t="s">
        <v>10709</v>
      </c>
      <c r="E16161" s="125">
        <v>10000</v>
      </c>
      <c r="F16161" s="57"/>
      <c r="G16161" s="57">
        <f t="shared" si="258"/>
        <v>-10000</v>
      </c>
      <c r="H16161" s="704" t="s">
        <v>10626</v>
      </c>
    </row>
    <row r="16162" spans="1:8" ht="15" x14ac:dyDescent="0.2">
      <c r="A16162" s="733">
        <v>45147</v>
      </c>
      <c r="B16162" s="40" t="s">
        <v>10021</v>
      </c>
      <c r="C16162" s="62" t="s">
        <v>5740</v>
      </c>
      <c r="D16162" s="107" t="s">
        <v>369</v>
      </c>
      <c r="E16162" s="125">
        <v>1000</v>
      </c>
      <c r="F16162" s="57"/>
      <c r="G16162" s="57">
        <f t="shared" si="258"/>
        <v>-1000</v>
      </c>
      <c r="H16162" s="704" t="s">
        <v>10626</v>
      </c>
    </row>
    <row r="16163" spans="1:8" ht="15" x14ac:dyDescent="0.2">
      <c r="A16163" s="733">
        <v>45147</v>
      </c>
      <c r="B16163" s="40" t="s">
        <v>10294</v>
      </c>
      <c r="C16163" s="62" t="s">
        <v>5740</v>
      </c>
      <c r="E16163" s="125">
        <v>8000</v>
      </c>
      <c r="F16163" s="57"/>
      <c r="G16163" s="57">
        <f t="shared" si="258"/>
        <v>-8000</v>
      </c>
      <c r="H16163" s="704" t="s">
        <v>10626</v>
      </c>
    </row>
    <row r="16164" spans="1:8" ht="15" x14ac:dyDescent="0.2">
      <c r="A16164" s="733">
        <v>45147</v>
      </c>
      <c r="B16164" s="62" t="s">
        <v>25</v>
      </c>
      <c r="C16164" s="62" t="s">
        <v>391</v>
      </c>
      <c r="D16164" s="107" t="s">
        <v>10711</v>
      </c>
      <c r="E16164" s="125">
        <v>4000</v>
      </c>
      <c r="F16164" s="57"/>
      <c r="G16164" s="57">
        <f t="shared" si="258"/>
        <v>-4000</v>
      </c>
      <c r="H16164" s="704" t="s">
        <v>10626</v>
      </c>
    </row>
    <row r="16165" spans="1:8" ht="15" x14ac:dyDescent="0.2">
      <c r="A16165" s="733">
        <v>45147</v>
      </c>
      <c r="B16165" s="40" t="s">
        <v>10377</v>
      </c>
      <c r="C16165" s="62" t="s">
        <v>4875</v>
      </c>
      <c r="D16165" s="107" t="s">
        <v>10710</v>
      </c>
      <c r="E16165" s="125">
        <v>3000</v>
      </c>
      <c r="F16165" s="57"/>
      <c r="G16165" s="57">
        <f t="shared" si="258"/>
        <v>-3000</v>
      </c>
      <c r="H16165" s="704" t="s">
        <v>10626</v>
      </c>
    </row>
    <row r="16166" spans="1:8" ht="15" x14ac:dyDescent="0.2">
      <c r="A16166" s="733">
        <v>45147</v>
      </c>
      <c r="B16166" s="40" t="s">
        <v>9830</v>
      </c>
      <c r="C16166" s="62" t="s">
        <v>6782</v>
      </c>
      <c r="D16166" s="107" t="s">
        <v>10998</v>
      </c>
      <c r="E16166" s="125">
        <v>200000</v>
      </c>
      <c r="F16166" s="57"/>
      <c r="G16166" s="57">
        <f t="shared" si="258"/>
        <v>-200000</v>
      </c>
      <c r="H16166" s="704" t="s">
        <v>10626</v>
      </c>
    </row>
    <row r="16167" spans="1:8" ht="15" x14ac:dyDescent="0.2">
      <c r="A16167" s="733">
        <v>45147</v>
      </c>
      <c r="B16167" s="40" t="s">
        <v>10336</v>
      </c>
      <c r="C16167" s="62" t="s">
        <v>9458</v>
      </c>
      <c r="D16167" s="107" t="s">
        <v>10718</v>
      </c>
      <c r="E16167" s="125">
        <v>100000</v>
      </c>
      <c r="F16167" s="57"/>
      <c r="G16167" s="57">
        <f t="shared" si="258"/>
        <v>-100000</v>
      </c>
      <c r="H16167" s="704" t="s">
        <v>10626</v>
      </c>
    </row>
    <row r="16168" spans="1:8" ht="15" x14ac:dyDescent="0.2">
      <c r="A16168" s="733">
        <v>45147</v>
      </c>
      <c r="B16168" s="40" t="s">
        <v>103</v>
      </c>
      <c r="C16168" s="62" t="s">
        <v>103</v>
      </c>
      <c r="D16168" s="107" t="s">
        <v>10209</v>
      </c>
      <c r="E16168" s="125">
        <v>2500</v>
      </c>
      <c r="F16168" s="57"/>
      <c r="G16168" s="57">
        <f t="shared" si="258"/>
        <v>-2500</v>
      </c>
      <c r="H16168" s="704" t="s">
        <v>10626</v>
      </c>
    </row>
    <row r="16169" spans="1:8" ht="15" x14ac:dyDescent="0.2">
      <c r="A16169" s="733">
        <v>45147</v>
      </c>
      <c r="B16169" s="40" t="s">
        <v>103</v>
      </c>
      <c r="C16169" s="62" t="s">
        <v>391</v>
      </c>
      <c r="D16169" s="107" t="s">
        <v>10712</v>
      </c>
      <c r="E16169" s="125">
        <v>1000</v>
      </c>
      <c r="F16169" s="57"/>
      <c r="G16169" s="57">
        <f t="shared" si="258"/>
        <v>-1000</v>
      </c>
      <c r="H16169" s="704" t="s">
        <v>10626</v>
      </c>
    </row>
    <row r="16170" spans="1:8" ht="15" x14ac:dyDescent="0.2">
      <c r="A16170" s="733">
        <v>45147</v>
      </c>
      <c r="B16170" s="40" t="s">
        <v>9354</v>
      </c>
      <c r="C16170" s="62" t="s">
        <v>10516</v>
      </c>
      <c r="D16170" s="107" t="s">
        <v>10713</v>
      </c>
      <c r="E16170" s="125">
        <v>1000</v>
      </c>
      <c r="F16170" s="57"/>
      <c r="G16170" s="57">
        <f t="shared" si="258"/>
        <v>-1000</v>
      </c>
      <c r="H16170" s="704" t="s">
        <v>10626</v>
      </c>
    </row>
    <row r="16171" spans="1:8" ht="15" x14ac:dyDescent="0.2">
      <c r="A16171" s="733">
        <v>45147</v>
      </c>
      <c r="B16171" s="40" t="s">
        <v>9400</v>
      </c>
      <c r="C16171" s="62" t="s">
        <v>5740</v>
      </c>
      <c r="D16171" s="107" t="s">
        <v>10335</v>
      </c>
      <c r="E16171" s="125">
        <v>500</v>
      </c>
      <c r="F16171" s="57"/>
      <c r="G16171" s="57">
        <f t="shared" si="258"/>
        <v>-500</v>
      </c>
      <c r="H16171" s="704" t="s">
        <v>10626</v>
      </c>
    </row>
    <row r="16172" spans="1:8" ht="15" x14ac:dyDescent="0.2">
      <c r="A16172" s="733">
        <v>45148</v>
      </c>
      <c r="B16172" s="40" t="s">
        <v>9505</v>
      </c>
      <c r="C16172" s="62" t="s">
        <v>3144</v>
      </c>
      <c r="D16172" s="107" t="s">
        <v>10714</v>
      </c>
      <c r="E16172" s="125">
        <v>1630</v>
      </c>
      <c r="F16172" s="57"/>
      <c r="G16172" s="57">
        <f t="shared" si="258"/>
        <v>-1630</v>
      </c>
      <c r="H16172" s="704" t="s">
        <v>10626</v>
      </c>
    </row>
    <row r="16173" spans="1:8" ht="15" x14ac:dyDescent="0.2">
      <c r="A16173" s="733">
        <v>45148</v>
      </c>
      <c r="B16173" s="40" t="s">
        <v>9505</v>
      </c>
      <c r="C16173" s="62" t="s">
        <v>285</v>
      </c>
      <c r="D16173" s="107" t="s">
        <v>8446</v>
      </c>
      <c r="E16173" s="125">
        <v>1340</v>
      </c>
      <c r="F16173" s="57"/>
      <c r="G16173" s="57">
        <f t="shared" si="258"/>
        <v>-1340</v>
      </c>
      <c r="H16173" s="704" t="s">
        <v>10626</v>
      </c>
    </row>
    <row r="16174" spans="1:8" ht="15" x14ac:dyDescent="0.2">
      <c r="A16174" s="733">
        <v>45148</v>
      </c>
      <c r="B16174" s="40" t="s">
        <v>10294</v>
      </c>
      <c r="C16174" s="62" t="s">
        <v>5386</v>
      </c>
      <c r="D16174" s="107" t="s">
        <v>10715</v>
      </c>
      <c r="E16174" s="125">
        <v>13000</v>
      </c>
      <c r="F16174" s="57"/>
      <c r="G16174" s="57">
        <f t="shared" si="258"/>
        <v>-13000</v>
      </c>
      <c r="H16174" s="704" t="s">
        <v>10626</v>
      </c>
    </row>
    <row r="16175" spans="1:8" ht="15" x14ac:dyDescent="0.2">
      <c r="A16175" s="733">
        <v>45148</v>
      </c>
      <c r="B16175" s="40" t="s">
        <v>103</v>
      </c>
      <c r="C16175" s="62" t="s">
        <v>103</v>
      </c>
      <c r="D16175" s="107" t="s">
        <v>10209</v>
      </c>
      <c r="E16175" s="125">
        <v>2500</v>
      </c>
      <c r="F16175" s="57"/>
      <c r="G16175" s="57">
        <f t="shared" si="258"/>
        <v>-2500</v>
      </c>
      <c r="H16175" s="704" t="s">
        <v>10626</v>
      </c>
    </row>
    <row r="16176" spans="1:8" ht="15" x14ac:dyDescent="0.2">
      <c r="A16176" s="733">
        <v>45148</v>
      </c>
      <c r="B16176" s="40" t="s">
        <v>10294</v>
      </c>
      <c r="C16176" s="62" t="s">
        <v>391</v>
      </c>
      <c r="D16176" s="107" t="s">
        <v>4308</v>
      </c>
      <c r="E16176" s="125">
        <v>4280</v>
      </c>
      <c r="F16176" s="57"/>
      <c r="G16176" s="57">
        <f t="shared" si="258"/>
        <v>-4280</v>
      </c>
      <c r="H16176" s="704" t="s">
        <v>10626</v>
      </c>
    </row>
    <row r="16177" spans="1:8" ht="15" x14ac:dyDescent="0.2">
      <c r="A16177" s="733">
        <v>45148</v>
      </c>
      <c r="B16177" s="40" t="s">
        <v>16</v>
      </c>
      <c r="C16177" s="62" t="s">
        <v>7927</v>
      </c>
      <c r="D16177" s="107" t="s">
        <v>10732</v>
      </c>
      <c r="E16177" s="125">
        <v>30000</v>
      </c>
      <c r="F16177" s="57"/>
      <c r="G16177" s="57">
        <f t="shared" si="258"/>
        <v>-30000</v>
      </c>
      <c r="H16177" s="704" t="s">
        <v>10626</v>
      </c>
    </row>
    <row r="16178" spans="1:8" ht="15" x14ac:dyDescent="0.2">
      <c r="A16178" s="733">
        <v>45148</v>
      </c>
      <c r="B16178" s="40" t="s">
        <v>9354</v>
      </c>
      <c r="C16178" s="62" t="s">
        <v>10516</v>
      </c>
      <c r="D16178" s="107" t="s">
        <v>10713</v>
      </c>
      <c r="E16178" s="125">
        <v>500</v>
      </c>
      <c r="F16178" s="57"/>
      <c r="G16178" s="57">
        <f t="shared" si="258"/>
        <v>-500</v>
      </c>
      <c r="H16178" s="704" t="s">
        <v>10626</v>
      </c>
    </row>
    <row r="16179" spans="1:8" ht="15" x14ac:dyDescent="0.2">
      <c r="A16179" s="733">
        <v>45148</v>
      </c>
      <c r="B16179" s="40" t="s">
        <v>10574</v>
      </c>
      <c r="C16179" s="62" t="s">
        <v>10702</v>
      </c>
      <c r="D16179" s="107" t="s">
        <v>10729</v>
      </c>
      <c r="E16179" s="125">
        <v>200</v>
      </c>
      <c r="F16179" s="57"/>
      <c r="G16179" s="57">
        <f t="shared" si="258"/>
        <v>-200</v>
      </c>
      <c r="H16179" s="704" t="s">
        <v>10626</v>
      </c>
    </row>
    <row r="16180" spans="1:8" ht="15" x14ac:dyDescent="0.2">
      <c r="A16180" s="733">
        <v>45148</v>
      </c>
      <c r="B16180" s="40" t="s">
        <v>9400</v>
      </c>
      <c r="C16180" s="62" t="s">
        <v>391</v>
      </c>
      <c r="D16180" s="107" t="s">
        <v>10730</v>
      </c>
      <c r="E16180" s="125">
        <v>1000</v>
      </c>
      <c r="F16180" s="57"/>
      <c r="G16180" s="57">
        <f t="shared" si="258"/>
        <v>-1000</v>
      </c>
      <c r="H16180" s="704" t="s">
        <v>10626</v>
      </c>
    </row>
    <row r="16181" spans="1:8" ht="15" x14ac:dyDescent="0.2">
      <c r="A16181" s="733">
        <v>45148</v>
      </c>
      <c r="B16181" s="40" t="s">
        <v>9400</v>
      </c>
      <c r="C16181" s="62" t="s">
        <v>285</v>
      </c>
      <c r="D16181" s="107" t="s">
        <v>2430</v>
      </c>
      <c r="E16181" s="125">
        <v>1000</v>
      </c>
      <c r="F16181" s="57"/>
      <c r="G16181" s="57">
        <f t="shared" si="258"/>
        <v>-1000</v>
      </c>
      <c r="H16181" s="704" t="s">
        <v>10626</v>
      </c>
    </row>
    <row r="16182" spans="1:8" ht="15" x14ac:dyDescent="0.2">
      <c r="A16182" s="733">
        <v>45148</v>
      </c>
      <c r="B16182" s="40" t="s">
        <v>10336</v>
      </c>
      <c r="C16182" s="62" t="s">
        <v>3144</v>
      </c>
      <c r="D16182" s="107" t="s">
        <v>10731</v>
      </c>
      <c r="E16182" s="125">
        <v>2000</v>
      </c>
      <c r="F16182" s="57"/>
      <c r="G16182" s="57">
        <f t="shared" si="258"/>
        <v>-2000</v>
      </c>
      <c r="H16182" s="704" t="s">
        <v>10626</v>
      </c>
    </row>
    <row r="16183" spans="1:8" ht="15" x14ac:dyDescent="0.2">
      <c r="A16183" s="733">
        <v>45148</v>
      </c>
      <c r="B16183" s="40" t="s">
        <v>9505</v>
      </c>
      <c r="C16183" s="62" t="s">
        <v>3144</v>
      </c>
      <c r="D16183" s="107" t="s">
        <v>10733</v>
      </c>
      <c r="E16183" s="125">
        <v>2200</v>
      </c>
      <c r="F16183" s="57"/>
      <c r="G16183" s="57">
        <f t="shared" si="258"/>
        <v>-2200</v>
      </c>
      <c r="H16183" s="704" t="s">
        <v>10626</v>
      </c>
    </row>
    <row r="16184" spans="1:8" ht="15" customHeight="1" x14ac:dyDescent="0.2">
      <c r="A16184" s="733">
        <v>45148</v>
      </c>
      <c r="B16184" s="40" t="s">
        <v>9354</v>
      </c>
      <c r="C16184" s="62" t="s">
        <v>391</v>
      </c>
      <c r="D16184" s="107" t="s">
        <v>10734</v>
      </c>
      <c r="E16184" s="125">
        <v>1760</v>
      </c>
      <c r="F16184" s="57"/>
      <c r="G16184" s="57">
        <f t="shared" si="258"/>
        <v>-1760</v>
      </c>
      <c r="H16184" s="704" t="s">
        <v>10626</v>
      </c>
    </row>
    <row r="16185" spans="1:8" ht="15" x14ac:dyDescent="0.2">
      <c r="A16185" s="733">
        <v>45148</v>
      </c>
      <c r="B16185" s="40" t="s">
        <v>7805</v>
      </c>
      <c r="C16185" s="62" t="s">
        <v>789</v>
      </c>
      <c r="D16185" s="107" t="s">
        <v>10735</v>
      </c>
      <c r="E16185" s="125">
        <v>5600</v>
      </c>
      <c r="F16185" s="57"/>
      <c r="G16185" s="57">
        <f t="shared" si="258"/>
        <v>-5600</v>
      </c>
      <c r="H16185" s="704" t="s">
        <v>10626</v>
      </c>
    </row>
    <row r="16186" spans="1:8" ht="15" x14ac:dyDescent="0.2">
      <c r="A16186" s="733">
        <v>45148</v>
      </c>
      <c r="B16186" s="62" t="s">
        <v>10907</v>
      </c>
      <c r="C16186" s="62" t="s">
        <v>789</v>
      </c>
      <c r="D16186" s="107" t="s">
        <v>369</v>
      </c>
      <c r="E16186" s="125">
        <v>650</v>
      </c>
      <c r="F16186" s="57"/>
      <c r="G16186" s="57">
        <f t="shared" si="258"/>
        <v>-650</v>
      </c>
      <c r="H16186" s="704" t="s">
        <v>10626</v>
      </c>
    </row>
    <row r="16187" spans="1:8" ht="15" customHeight="1" x14ac:dyDescent="0.2">
      <c r="A16187" s="733">
        <v>45148</v>
      </c>
      <c r="B16187" s="40" t="s">
        <v>10230</v>
      </c>
      <c r="C16187" s="62" t="s">
        <v>789</v>
      </c>
      <c r="D16187" s="107" t="s">
        <v>369</v>
      </c>
      <c r="E16187" s="125">
        <v>3200</v>
      </c>
      <c r="F16187" s="57"/>
      <c r="G16187" s="57">
        <f t="shared" si="258"/>
        <v>-3200</v>
      </c>
      <c r="H16187" s="704" t="s">
        <v>10626</v>
      </c>
    </row>
    <row r="16188" spans="1:8" ht="15" customHeight="1" x14ac:dyDescent="0.2">
      <c r="A16188" s="733">
        <v>45148</v>
      </c>
      <c r="B16188" s="40" t="s">
        <v>8041</v>
      </c>
      <c r="C16188" s="62" t="s">
        <v>789</v>
      </c>
      <c r="D16188" s="107" t="s">
        <v>369</v>
      </c>
      <c r="E16188" s="125">
        <v>3400</v>
      </c>
      <c r="F16188" s="57"/>
      <c r="G16188" s="57">
        <f t="shared" si="258"/>
        <v>-3400</v>
      </c>
      <c r="H16188" s="704" t="s">
        <v>10626</v>
      </c>
    </row>
    <row r="16189" spans="1:8" ht="15" x14ac:dyDescent="0.2">
      <c r="A16189" s="733">
        <v>45148</v>
      </c>
      <c r="B16189" s="40" t="s">
        <v>10377</v>
      </c>
      <c r="C16189" s="62" t="s">
        <v>789</v>
      </c>
      <c r="D16189" s="107" t="s">
        <v>369</v>
      </c>
      <c r="E16189" s="125">
        <v>1050</v>
      </c>
      <c r="F16189" s="57"/>
      <c r="G16189" s="57">
        <f t="shared" si="258"/>
        <v>-1050</v>
      </c>
      <c r="H16189" s="704" t="s">
        <v>10626</v>
      </c>
    </row>
    <row r="16190" spans="1:8" ht="15" x14ac:dyDescent="0.2">
      <c r="A16190" s="733">
        <v>45148</v>
      </c>
      <c r="B16190" s="40" t="s">
        <v>10574</v>
      </c>
      <c r="C16190" s="62" t="s">
        <v>789</v>
      </c>
      <c r="D16190" s="107" t="s">
        <v>369</v>
      </c>
      <c r="E16190" s="125">
        <v>2100</v>
      </c>
      <c r="F16190" s="57"/>
      <c r="G16190" s="57">
        <f t="shared" si="258"/>
        <v>-2100</v>
      </c>
      <c r="H16190" s="704" t="s">
        <v>10626</v>
      </c>
    </row>
    <row r="16191" spans="1:8" ht="15" x14ac:dyDescent="0.2">
      <c r="A16191" s="733">
        <v>45148</v>
      </c>
      <c r="B16191" s="40" t="s">
        <v>16</v>
      </c>
      <c r="C16191" s="62" t="s">
        <v>1494</v>
      </c>
      <c r="D16191" s="107" t="s">
        <v>369</v>
      </c>
      <c r="E16191" s="125">
        <v>2000</v>
      </c>
      <c r="F16191" s="57"/>
      <c r="G16191" s="57">
        <f t="shared" ref="G16191:G16254" si="259">F16191-E16191</f>
        <v>-2000</v>
      </c>
      <c r="H16191" s="704" t="s">
        <v>10626</v>
      </c>
    </row>
    <row r="16192" spans="1:8" ht="15" x14ac:dyDescent="0.2">
      <c r="A16192" s="733">
        <v>45148</v>
      </c>
      <c r="B16192" s="40" t="s">
        <v>10142</v>
      </c>
      <c r="C16192" s="62" t="s">
        <v>1229</v>
      </c>
      <c r="D16192" s="107" t="s">
        <v>10736</v>
      </c>
      <c r="E16192" s="125">
        <v>17360</v>
      </c>
      <c r="F16192" s="57"/>
      <c r="G16192" s="57">
        <f t="shared" si="259"/>
        <v>-17360</v>
      </c>
      <c r="H16192" s="704" t="s">
        <v>10626</v>
      </c>
    </row>
    <row r="16193" spans="1:8" ht="15" x14ac:dyDescent="0.2">
      <c r="A16193" s="733">
        <v>45149</v>
      </c>
      <c r="B16193" s="40" t="s">
        <v>3945</v>
      </c>
      <c r="C16193" s="62" t="s">
        <v>3032</v>
      </c>
      <c r="D16193" s="107" t="s">
        <v>369</v>
      </c>
      <c r="E16193" s="125">
        <v>20000</v>
      </c>
      <c r="F16193" s="57"/>
      <c r="G16193" s="57">
        <f t="shared" si="259"/>
        <v>-20000</v>
      </c>
      <c r="H16193" s="704" t="s">
        <v>10626</v>
      </c>
    </row>
    <row r="16194" spans="1:8" ht="15" customHeight="1" x14ac:dyDescent="0.2">
      <c r="A16194" s="733">
        <v>45149</v>
      </c>
      <c r="B16194" s="40" t="s">
        <v>9400</v>
      </c>
      <c r="C16194" s="62" t="s">
        <v>5740</v>
      </c>
      <c r="D16194" s="107" t="s">
        <v>369</v>
      </c>
      <c r="E16194" s="125">
        <v>2800</v>
      </c>
      <c r="F16194" s="57"/>
      <c r="G16194" s="57">
        <f t="shared" si="259"/>
        <v>-2800</v>
      </c>
      <c r="H16194" s="704" t="s">
        <v>10626</v>
      </c>
    </row>
    <row r="16195" spans="1:8" ht="15" customHeight="1" x14ac:dyDescent="0.2">
      <c r="A16195" s="733">
        <v>45149</v>
      </c>
      <c r="B16195" s="40" t="s">
        <v>8557</v>
      </c>
      <c r="C16195" s="62" t="s">
        <v>63</v>
      </c>
      <c r="D16195" s="107" t="s">
        <v>10737</v>
      </c>
      <c r="E16195" s="125">
        <v>6000</v>
      </c>
      <c r="F16195" s="57"/>
      <c r="G16195" s="57">
        <f t="shared" si="259"/>
        <v>-6000</v>
      </c>
      <c r="H16195" s="704" t="s">
        <v>10626</v>
      </c>
    </row>
    <row r="16196" spans="1:8" ht="15" x14ac:dyDescent="0.2">
      <c r="A16196" s="733">
        <v>45149</v>
      </c>
      <c r="B16196" s="40" t="s">
        <v>8874</v>
      </c>
      <c r="C16196" s="62" t="s">
        <v>285</v>
      </c>
      <c r="D16196" s="107" t="s">
        <v>8161</v>
      </c>
      <c r="E16196" s="125">
        <v>200</v>
      </c>
      <c r="F16196" s="57"/>
      <c r="G16196" s="57">
        <f t="shared" si="259"/>
        <v>-200</v>
      </c>
      <c r="H16196" s="704" t="s">
        <v>10626</v>
      </c>
    </row>
    <row r="16197" spans="1:8" ht="15" x14ac:dyDescent="0.2">
      <c r="A16197" s="733">
        <v>45149</v>
      </c>
      <c r="B16197" s="40" t="s">
        <v>9400</v>
      </c>
      <c r="C16197" s="62" t="s">
        <v>5740</v>
      </c>
      <c r="D16197" s="107" t="s">
        <v>369</v>
      </c>
      <c r="E16197" s="125">
        <v>600</v>
      </c>
      <c r="F16197" s="57"/>
      <c r="G16197" s="57">
        <f t="shared" si="259"/>
        <v>-600</v>
      </c>
      <c r="H16197" s="704" t="s">
        <v>10626</v>
      </c>
    </row>
    <row r="16198" spans="1:8" ht="15" customHeight="1" x14ac:dyDescent="0.2">
      <c r="A16198" s="733">
        <v>45150</v>
      </c>
      <c r="B16198" s="40" t="s">
        <v>103</v>
      </c>
      <c r="C16198" s="62" t="s">
        <v>103</v>
      </c>
      <c r="D16198" s="107" t="s">
        <v>10209</v>
      </c>
      <c r="E16198" s="125">
        <v>3000</v>
      </c>
      <c r="F16198" s="57"/>
      <c r="G16198" s="57">
        <f t="shared" si="259"/>
        <v>-3000</v>
      </c>
      <c r="H16198" s="704" t="s">
        <v>10626</v>
      </c>
    </row>
    <row r="16199" spans="1:8" ht="15" x14ac:dyDescent="0.2">
      <c r="A16199" s="733">
        <v>45150</v>
      </c>
      <c r="B16199" s="40" t="s">
        <v>10377</v>
      </c>
      <c r="C16199" s="62" t="s">
        <v>5740</v>
      </c>
      <c r="D16199" s="107" t="s">
        <v>369</v>
      </c>
      <c r="E16199" s="125">
        <v>300</v>
      </c>
      <c r="F16199" s="57"/>
      <c r="G16199" s="57">
        <f t="shared" si="259"/>
        <v>-300</v>
      </c>
      <c r="H16199" s="704" t="s">
        <v>10626</v>
      </c>
    </row>
    <row r="16200" spans="1:8" ht="15" x14ac:dyDescent="0.2">
      <c r="A16200" s="733">
        <v>45150</v>
      </c>
      <c r="B16200" s="40" t="s">
        <v>10294</v>
      </c>
      <c r="C16200" s="62" t="s">
        <v>5386</v>
      </c>
      <c r="D16200" s="107" t="s">
        <v>10740</v>
      </c>
      <c r="E16200" s="125">
        <v>2000</v>
      </c>
      <c r="F16200" s="57"/>
      <c r="G16200" s="57">
        <f t="shared" si="259"/>
        <v>-2000</v>
      </c>
      <c r="H16200" s="704" t="s">
        <v>10626</v>
      </c>
    </row>
    <row r="16201" spans="1:8" ht="15" x14ac:dyDescent="0.2">
      <c r="A16201" s="733">
        <v>45150</v>
      </c>
      <c r="B16201" s="40" t="s">
        <v>9354</v>
      </c>
      <c r="C16201" s="62" t="s">
        <v>391</v>
      </c>
      <c r="D16201" s="107" t="s">
        <v>10741</v>
      </c>
      <c r="E16201" s="125">
        <v>12200</v>
      </c>
      <c r="F16201" s="57"/>
      <c r="G16201" s="57">
        <f t="shared" si="259"/>
        <v>-12200</v>
      </c>
      <c r="H16201" s="704" t="s">
        <v>10626</v>
      </c>
    </row>
    <row r="16202" spans="1:8" ht="15" x14ac:dyDescent="0.2">
      <c r="A16202" s="733">
        <v>45150</v>
      </c>
      <c r="B16202" s="40" t="s">
        <v>9767</v>
      </c>
      <c r="C16202" s="62" t="s">
        <v>1508</v>
      </c>
      <c r="D16202" s="107" t="s">
        <v>10217</v>
      </c>
      <c r="E16202" s="125">
        <v>250000</v>
      </c>
      <c r="F16202" s="57"/>
      <c r="G16202" s="57">
        <f t="shared" si="259"/>
        <v>-250000</v>
      </c>
      <c r="H16202" s="704" t="s">
        <v>10626</v>
      </c>
    </row>
    <row r="16203" spans="1:8" ht="15" x14ac:dyDescent="0.2">
      <c r="A16203" s="733">
        <v>45150</v>
      </c>
      <c r="B16203" s="40" t="s">
        <v>10294</v>
      </c>
      <c r="C16203" s="62" t="s">
        <v>391</v>
      </c>
      <c r="D16203" s="107" t="s">
        <v>4308</v>
      </c>
      <c r="E16203" s="125">
        <v>1500</v>
      </c>
      <c r="F16203" s="57"/>
      <c r="G16203" s="57">
        <f t="shared" si="259"/>
        <v>-1500</v>
      </c>
      <c r="H16203" s="704" t="s">
        <v>10626</v>
      </c>
    </row>
    <row r="16204" spans="1:8" ht="15" customHeight="1" x14ac:dyDescent="0.2">
      <c r="A16204" s="733">
        <v>45150</v>
      </c>
      <c r="B16204" s="40" t="s">
        <v>10377</v>
      </c>
      <c r="C16204" s="62" t="s">
        <v>3144</v>
      </c>
      <c r="D16204" s="107" t="s">
        <v>9412</v>
      </c>
      <c r="E16204" s="125">
        <v>5470</v>
      </c>
      <c r="F16204" s="57"/>
      <c r="G16204" s="57">
        <f t="shared" si="259"/>
        <v>-5470</v>
      </c>
      <c r="H16204" s="704" t="s">
        <v>10626</v>
      </c>
    </row>
    <row r="16205" spans="1:8" ht="15" customHeight="1" x14ac:dyDescent="0.2">
      <c r="A16205" s="733">
        <v>45150</v>
      </c>
      <c r="B16205" s="40" t="s">
        <v>10294</v>
      </c>
      <c r="C16205" s="62" t="s">
        <v>3144</v>
      </c>
      <c r="D16205" s="107" t="s">
        <v>10753</v>
      </c>
      <c r="E16205" s="125">
        <v>19300</v>
      </c>
      <c r="F16205" s="57"/>
      <c r="G16205" s="57">
        <f t="shared" si="259"/>
        <v>-19300</v>
      </c>
      <c r="H16205" s="704" t="s">
        <v>10626</v>
      </c>
    </row>
    <row r="16206" spans="1:8" ht="15" customHeight="1" x14ac:dyDescent="0.2">
      <c r="A16206" s="733">
        <v>45150</v>
      </c>
      <c r="B16206" s="40" t="s">
        <v>10377</v>
      </c>
      <c r="C16206" s="62" t="s">
        <v>3144</v>
      </c>
      <c r="D16206" s="107" t="s">
        <v>10754</v>
      </c>
      <c r="E16206" s="125">
        <v>13000</v>
      </c>
      <c r="F16206" s="57"/>
      <c r="G16206" s="57">
        <f t="shared" si="259"/>
        <v>-13000</v>
      </c>
      <c r="H16206" s="704" t="s">
        <v>10626</v>
      </c>
    </row>
    <row r="16207" spans="1:8" ht="15" customHeight="1" x14ac:dyDescent="0.2">
      <c r="A16207" s="733">
        <v>45150</v>
      </c>
      <c r="B16207" s="40" t="s">
        <v>10294</v>
      </c>
      <c r="C16207" s="550" t="s">
        <v>3144</v>
      </c>
      <c r="D16207" s="892" t="s">
        <v>10757</v>
      </c>
      <c r="E16207" s="551">
        <v>6167</v>
      </c>
      <c r="F16207" s="57"/>
      <c r="G16207" s="57">
        <f t="shared" si="259"/>
        <v>-6167</v>
      </c>
      <c r="H16207" s="704" t="s">
        <v>10626</v>
      </c>
    </row>
    <row r="16208" spans="1:8" ht="15" customHeight="1" x14ac:dyDescent="0.2">
      <c r="A16208" s="733">
        <v>45150</v>
      </c>
      <c r="B16208" s="40" t="s">
        <v>10230</v>
      </c>
      <c r="C16208" s="550" t="s">
        <v>3144</v>
      </c>
      <c r="D16208" s="892" t="s">
        <v>10757</v>
      </c>
      <c r="E16208" s="551">
        <v>6167</v>
      </c>
      <c r="F16208" s="57"/>
      <c r="G16208" s="57">
        <f t="shared" si="259"/>
        <v>-6167</v>
      </c>
      <c r="H16208" s="704" t="s">
        <v>10626</v>
      </c>
    </row>
    <row r="16209" spans="1:8" ht="15" customHeight="1" x14ac:dyDescent="0.2">
      <c r="A16209" s="733">
        <v>45150</v>
      </c>
      <c r="B16209" s="40" t="s">
        <v>10377</v>
      </c>
      <c r="C16209" s="550" t="s">
        <v>3144</v>
      </c>
      <c r="D16209" s="892" t="s">
        <v>10757</v>
      </c>
      <c r="E16209" s="551">
        <v>6167</v>
      </c>
      <c r="F16209" s="57"/>
      <c r="G16209" s="57">
        <f t="shared" si="259"/>
        <v>-6167</v>
      </c>
      <c r="H16209" s="704" t="s">
        <v>10626</v>
      </c>
    </row>
    <row r="16210" spans="1:8" ht="15" customHeight="1" x14ac:dyDescent="0.2">
      <c r="A16210" s="733">
        <v>45150</v>
      </c>
      <c r="B16210" s="40" t="s">
        <v>10294</v>
      </c>
      <c r="C16210" s="669" t="s">
        <v>3144</v>
      </c>
      <c r="D16210" s="912" t="s">
        <v>10758</v>
      </c>
      <c r="E16210" s="671">
        <v>14673</v>
      </c>
      <c r="F16210" s="57"/>
      <c r="G16210" s="57">
        <f t="shared" si="259"/>
        <v>-14673</v>
      </c>
      <c r="H16210" s="704" t="s">
        <v>10626</v>
      </c>
    </row>
    <row r="16211" spans="1:8" ht="15" customHeight="1" x14ac:dyDescent="0.2">
      <c r="A16211" s="733">
        <v>45150</v>
      </c>
      <c r="B16211" s="40" t="s">
        <v>10230</v>
      </c>
      <c r="C16211" s="669" t="s">
        <v>3144</v>
      </c>
      <c r="D16211" s="912" t="s">
        <v>10758</v>
      </c>
      <c r="E16211" s="671">
        <v>14673</v>
      </c>
      <c r="F16211" s="57"/>
      <c r="G16211" s="57">
        <f t="shared" si="259"/>
        <v>-14673</v>
      </c>
      <c r="H16211" s="704" t="s">
        <v>10626</v>
      </c>
    </row>
    <row r="16212" spans="1:8" ht="15" customHeight="1" x14ac:dyDescent="0.2">
      <c r="A16212" s="733">
        <v>45150</v>
      </c>
      <c r="B16212" s="40" t="s">
        <v>10377</v>
      </c>
      <c r="C16212" s="669" t="s">
        <v>3144</v>
      </c>
      <c r="D16212" s="912" t="s">
        <v>10758</v>
      </c>
      <c r="E16212" s="671">
        <v>14673</v>
      </c>
      <c r="F16212" s="57"/>
      <c r="G16212" s="57">
        <f t="shared" si="259"/>
        <v>-14673</v>
      </c>
      <c r="H16212" s="704" t="s">
        <v>10626</v>
      </c>
    </row>
    <row r="16213" spans="1:8" ht="15" customHeight="1" x14ac:dyDescent="0.2">
      <c r="A16213" s="733">
        <v>45150</v>
      </c>
      <c r="B16213" s="40" t="s">
        <v>10294</v>
      </c>
      <c r="C16213" s="550" t="s">
        <v>3144</v>
      </c>
      <c r="D16213" s="892" t="s">
        <v>10759</v>
      </c>
      <c r="E16213" s="551">
        <v>14167</v>
      </c>
      <c r="F16213" s="57"/>
      <c r="G16213" s="57">
        <f t="shared" si="259"/>
        <v>-14167</v>
      </c>
      <c r="H16213" s="704" t="s">
        <v>10626</v>
      </c>
    </row>
    <row r="16214" spans="1:8" ht="15" customHeight="1" x14ac:dyDescent="0.2">
      <c r="A16214" s="733">
        <v>45150</v>
      </c>
      <c r="B16214" s="40" t="s">
        <v>10230</v>
      </c>
      <c r="C16214" s="550" t="s">
        <v>3144</v>
      </c>
      <c r="D16214" s="892" t="s">
        <v>10759</v>
      </c>
      <c r="E16214" s="551">
        <v>14167</v>
      </c>
      <c r="F16214" s="57"/>
      <c r="G16214" s="57">
        <f t="shared" si="259"/>
        <v>-14167</v>
      </c>
      <c r="H16214" s="704" t="s">
        <v>10626</v>
      </c>
    </row>
    <row r="16215" spans="1:8" ht="15" customHeight="1" x14ac:dyDescent="0.2">
      <c r="A16215" s="733">
        <v>45150</v>
      </c>
      <c r="B16215" s="40" t="s">
        <v>10377</v>
      </c>
      <c r="C16215" s="550" t="s">
        <v>3144</v>
      </c>
      <c r="D16215" s="892" t="s">
        <v>10759</v>
      </c>
      <c r="E16215" s="551">
        <v>14167</v>
      </c>
      <c r="F16215" s="57"/>
      <c r="G16215" s="57">
        <f t="shared" si="259"/>
        <v>-14167</v>
      </c>
      <c r="H16215" s="704" t="s">
        <v>10626</v>
      </c>
    </row>
    <row r="16216" spans="1:8" ht="15" customHeight="1" x14ac:dyDescent="0.2">
      <c r="A16216" s="733">
        <v>45150</v>
      </c>
      <c r="B16216" s="40" t="s">
        <v>10294</v>
      </c>
      <c r="C16216" s="62" t="s">
        <v>8790</v>
      </c>
      <c r="D16216" s="107" t="s">
        <v>10756</v>
      </c>
      <c r="E16216" s="125">
        <v>60000</v>
      </c>
      <c r="F16216" s="57"/>
      <c r="G16216" s="57">
        <f t="shared" si="259"/>
        <v>-60000</v>
      </c>
      <c r="H16216" s="704" t="s">
        <v>10626</v>
      </c>
    </row>
    <row r="16217" spans="1:8" ht="15" x14ac:dyDescent="0.2">
      <c r="A16217" s="733">
        <v>45150</v>
      </c>
      <c r="B16217" s="40" t="s">
        <v>9400</v>
      </c>
      <c r="C16217" s="62" t="s">
        <v>358</v>
      </c>
      <c r="D16217" s="107" t="s">
        <v>10755</v>
      </c>
      <c r="E16217" s="125">
        <v>18000</v>
      </c>
      <c r="F16217" s="57"/>
      <c r="G16217" s="57">
        <f t="shared" si="259"/>
        <v>-18000</v>
      </c>
      <c r="H16217" s="704" t="s">
        <v>10626</v>
      </c>
    </row>
    <row r="16218" spans="1:8" ht="15" x14ac:dyDescent="0.2">
      <c r="A16218" s="733">
        <v>45150</v>
      </c>
      <c r="B16218" s="40" t="s">
        <v>2932</v>
      </c>
      <c r="C16218" s="62" t="s">
        <v>391</v>
      </c>
      <c r="D16218" s="107" t="s">
        <v>6485</v>
      </c>
      <c r="E16218" s="125">
        <v>3390</v>
      </c>
      <c r="F16218" s="57"/>
      <c r="G16218" s="57">
        <f t="shared" si="259"/>
        <v>-3390</v>
      </c>
      <c r="H16218" s="704" t="s">
        <v>10626</v>
      </c>
    </row>
    <row r="16219" spans="1:8" ht="15" x14ac:dyDescent="0.2">
      <c r="A16219" s="733">
        <v>45150</v>
      </c>
      <c r="B16219" s="40" t="s">
        <v>10377</v>
      </c>
      <c r="C16219" s="62" t="s">
        <v>10234</v>
      </c>
      <c r="D16219" s="107" t="s">
        <v>10235</v>
      </c>
      <c r="E16219" s="125">
        <v>36104</v>
      </c>
      <c r="F16219" s="57"/>
      <c r="G16219" s="57">
        <f t="shared" si="259"/>
        <v>-36104</v>
      </c>
      <c r="H16219" s="704" t="s">
        <v>10626</v>
      </c>
    </row>
    <row r="16220" spans="1:8" ht="15" x14ac:dyDescent="0.2">
      <c r="A16220" s="733">
        <v>45153</v>
      </c>
      <c r="B16220" s="40" t="s">
        <v>9659</v>
      </c>
      <c r="C16220" s="62" t="s">
        <v>3445</v>
      </c>
      <c r="D16220" s="107" t="s">
        <v>9523</v>
      </c>
      <c r="E16220" s="125">
        <v>30000</v>
      </c>
      <c r="F16220" s="57"/>
      <c r="G16220" s="57">
        <f t="shared" si="259"/>
        <v>-30000</v>
      </c>
      <c r="H16220" s="704" t="s">
        <v>10626</v>
      </c>
    </row>
    <row r="16221" spans="1:8" ht="15" x14ac:dyDescent="0.2">
      <c r="A16221" s="733">
        <v>45153</v>
      </c>
      <c r="B16221" s="40" t="s">
        <v>10377</v>
      </c>
      <c r="C16221" s="62" t="s">
        <v>3445</v>
      </c>
      <c r="D16221" s="107" t="s">
        <v>9523</v>
      </c>
      <c r="E16221" s="125">
        <v>30000</v>
      </c>
      <c r="F16221" s="57"/>
      <c r="G16221" s="57">
        <f t="shared" si="259"/>
        <v>-30000</v>
      </c>
      <c r="H16221" s="704" t="s">
        <v>10626</v>
      </c>
    </row>
    <row r="16222" spans="1:8" ht="15" x14ac:dyDescent="0.2">
      <c r="A16222" s="733">
        <v>45153</v>
      </c>
      <c r="B16222" s="40" t="s">
        <v>10294</v>
      </c>
      <c r="C16222" s="62" t="s">
        <v>285</v>
      </c>
      <c r="D16222" s="107" t="s">
        <v>10762</v>
      </c>
      <c r="E16222" s="125">
        <v>1400</v>
      </c>
      <c r="F16222" s="57"/>
      <c r="G16222" s="57">
        <f t="shared" si="259"/>
        <v>-1400</v>
      </c>
      <c r="H16222" s="704" t="s">
        <v>10626</v>
      </c>
    </row>
    <row r="16223" spans="1:8" ht="15" x14ac:dyDescent="0.2">
      <c r="A16223" s="733">
        <v>45153</v>
      </c>
      <c r="B16223" s="40" t="s">
        <v>10294</v>
      </c>
      <c r="C16223" s="62" t="s">
        <v>5740</v>
      </c>
      <c r="D16223" s="107" t="s">
        <v>10760</v>
      </c>
      <c r="E16223" s="125">
        <v>4000</v>
      </c>
      <c r="F16223" s="57"/>
      <c r="G16223" s="57">
        <f t="shared" si="259"/>
        <v>-4000</v>
      </c>
      <c r="H16223" s="704" t="s">
        <v>10626</v>
      </c>
    </row>
    <row r="16224" spans="1:8" ht="15" x14ac:dyDescent="0.2">
      <c r="A16224" s="733">
        <v>45153</v>
      </c>
      <c r="B16224" s="40" t="s">
        <v>10377</v>
      </c>
      <c r="C16224" s="62" t="s">
        <v>3144</v>
      </c>
      <c r="D16224" s="107" t="s">
        <v>10761</v>
      </c>
      <c r="E16224" s="125">
        <v>16050</v>
      </c>
      <c r="F16224" s="57"/>
      <c r="G16224" s="57">
        <f t="shared" si="259"/>
        <v>-16050</v>
      </c>
      <c r="H16224" s="704" t="s">
        <v>10626</v>
      </c>
    </row>
    <row r="16225" spans="1:8" ht="15" x14ac:dyDescent="0.2">
      <c r="A16225" s="733">
        <v>45153</v>
      </c>
      <c r="B16225" s="40" t="s">
        <v>9505</v>
      </c>
      <c r="C16225" s="62" t="s">
        <v>6965</v>
      </c>
      <c r="D16225" s="107" t="s">
        <v>10763</v>
      </c>
      <c r="E16225" s="125">
        <v>5000</v>
      </c>
      <c r="F16225" s="57"/>
      <c r="G16225" s="57">
        <f t="shared" si="259"/>
        <v>-5000</v>
      </c>
      <c r="H16225" s="704" t="s">
        <v>10626</v>
      </c>
    </row>
    <row r="16226" spans="1:8" ht="15" x14ac:dyDescent="0.2">
      <c r="A16226" s="733">
        <v>45153</v>
      </c>
      <c r="B16226" s="62" t="s">
        <v>25</v>
      </c>
      <c r="C16226" s="62" t="s">
        <v>4064</v>
      </c>
      <c r="D16226" s="107" t="s">
        <v>10764</v>
      </c>
      <c r="E16226" s="125">
        <v>2750</v>
      </c>
      <c r="F16226" s="57"/>
      <c r="G16226" s="57">
        <f t="shared" si="259"/>
        <v>-2750</v>
      </c>
      <c r="H16226" s="704" t="s">
        <v>10626</v>
      </c>
    </row>
    <row r="16227" spans="1:8" ht="15" x14ac:dyDescent="0.2">
      <c r="A16227" s="733">
        <v>45153</v>
      </c>
      <c r="B16227" s="40" t="s">
        <v>16</v>
      </c>
      <c r="C16227" s="62" t="s">
        <v>103</v>
      </c>
      <c r="D16227" s="107" t="s">
        <v>10209</v>
      </c>
      <c r="E16227" s="125">
        <v>3500</v>
      </c>
      <c r="F16227" s="57"/>
      <c r="G16227" s="57">
        <f t="shared" si="259"/>
        <v>-3500</v>
      </c>
      <c r="H16227" s="704" t="s">
        <v>10626</v>
      </c>
    </row>
    <row r="16228" spans="1:8" ht="15" x14ac:dyDescent="0.2">
      <c r="A16228" s="733">
        <v>45153</v>
      </c>
      <c r="B16228" s="40" t="s">
        <v>10377</v>
      </c>
      <c r="C16228" s="62" t="s">
        <v>5740</v>
      </c>
      <c r="D16228" s="107" t="s">
        <v>369</v>
      </c>
      <c r="E16228" s="125">
        <v>1000</v>
      </c>
      <c r="F16228" s="57"/>
      <c r="G16228" s="57">
        <f t="shared" si="259"/>
        <v>-1000</v>
      </c>
      <c r="H16228" s="704" t="s">
        <v>10626</v>
      </c>
    </row>
    <row r="16229" spans="1:8" ht="15" x14ac:dyDescent="0.2">
      <c r="A16229" s="733">
        <v>45153</v>
      </c>
      <c r="B16229" s="40" t="s">
        <v>9400</v>
      </c>
      <c r="C16229" s="62" t="s">
        <v>5740</v>
      </c>
      <c r="D16229" s="107" t="s">
        <v>369</v>
      </c>
      <c r="E16229" s="125">
        <v>600</v>
      </c>
      <c r="F16229" s="57"/>
      <c r="G16229" s="57">
        <f t="shared" si="259"/>
        <v>-600</v>
      </c>
      <c r="H16229" s="704" t="s">
        <v>10626</v>
      </c>
    </row>
    <row r="16230" spans="1:8" ht="15" x14ac:dyDescent="0.2">
      <c r="A16230" s="733">
        <v>45153</v>
      </c>
      <c r="B16230" s="40" t="s">
        <v>10294</v>
      </c>
      <c r="C16230" s="62" t="s">
        <v>5740</v>
      </c>
      <c r="D16230" s="107" t="s">
        <v>9703</v>
      </c>
      <c r="E16230" s="125">
        <v>1200</v>
      </c>
      <c r="F16230" s="57"/>
      <c r="G16230" s="57">
        <f t="shared" si="259"/>
        <v>-1200</v>
      </c>
      <c r="H16230" s="704" t="s">
        <v>10626</v>
      </c>
    </row>
    <row r="16231" spans="1:8" ht="15" x14ac:dyDescent="0.2">
      <c r="A16231" s="733">
        <v>45153</v>
      </c>
      <c r="B16231" s="40" t="s">
        <v>10377</v>
      </c>
      <c r="C16231" s="62" t="s">
        <v>3144</v>
      </c>
      <c r="D16231" s="107" t="s">
        <v>2271</v>
      </c>
      <c r="E16231" s="125">
        <v>12776</v>
      </c>
      <c r="F16231" s="57"/>
      <c r="G16231" s="57">
        <f t="shared" si="259"/>
        <v>-12776</v>
      </c>
      <c r="H16231" s="704" t="s">
        <v>10626</v>
      </c>
    </row>
    <row r="16232" spans="1:8" ht="24" x14ac:dyDescent="0.2">
      <c r="A16232" s="733">
        <v>45154</v>
      </c>
      <c r="B16232" s="62" t="s">
        <v>10230</v>
      </c>
      <c r="C16232" s="550" t="s">
        <v>3144</v>
      </c>
      <c r="D16232" s="739" t="s">
        <v>10752</v>
      </c>
      <c r="E16232" s="551">
        <v>27800</v>
      </c>
      <c r="F16232" s="57"/>
      <c r="G16232" s="57">
        <f t="shared" si="259"/>
        <v>-27800</v>
      </c>
      <c r="H16232" s="704" t="s">
        <v>10626</v>
      </c>
    </row>
    <row r="16233" spans="1:8" ht="24" x14ac:dyDescent="0.2">
      <c r="A16233" s="733">
        <v>45154</v>
      </c>
      <c r="B16233" s="62" t="s">
        <v>9354</v>
      </c>
      <c r="C16233" s="550" t="s">
        <v>3144</v>
      </c>
      <c r="D16233" s="739" t="s">
        <v>10752</v>
      </c>
      <c r="E16233" s="551">
        <v>27800</v>
      </c>
      <c r="F16233" s="57"/>
      <c r="G16233" s="57">
        <f t="shared" si="259"/>
        <v>-27800</v>
      </c>
      <c r="H16233" s="704" t="s">
        <v>10626</v>
      </c>
    </row>
    <row r="16234" spans="1:8" ht="24" x14ac:dyDescent="0.2">
      <c r="A16234" s="733">
        <v>45154</v>
      </c>
      <c r="B16234" s="62" t="s">
        <v>9400</v>
      </c>
      <c r="C16234" s="550" t="s">
        <v>3144</v>
      </c>
      <c r="D16234" s="739" t="s">
        <v>10752</v>
      </c>
      <c r="E16234" s="551">
        <v>27800</v>
      </c>
      <c r="F16234" s="57"/>
      <c r="G16234" s="57">
        <f t="shared" si="259"/>
        <v>-27800</v>
      </c>
      <c r="H16234" s="704" t="s">
        <v>10626</v>
      </c>
    </row>
    <row r="16235" spans="1:8" ht="24" x14ac:dyDescent="0.2">
      <c r="A16235" s="733">
        <v>45154</v>
      </c>
      <c r="B16235" s="62" t="s">
        <v>10142</v>
      </c>
      <c r="C16235" s="550" t="s">
        <v>3144</v>
      </c>
      <c r="D16235" s="739" t="s">
        <v>10752</v>
      </c>
      <c r="E16235" s="551">
        <v>27800</v>
      </c>
      <c r="F16235" s="57"/>
      <c r="G16235" s="57">
        <f t="shared" si="259"/>
        <v>-27800</v>
      </c>
      <c r="H16235" s="704" t="s">
        <v>10626</v>
      </c>
    </row>
    <row r="16236" spans="1:8" ht="24" x14ac:dyDescent="0.2">
      <c r="A16236" s="733">
        <v>45154</v>
      </c>
      <c r="B16236" s="62" t="s">
        <v>10294</v>
      </c>
      <c r="C16236" s="550" t="s">
        <v>3144</v>
      </c>
      <c r="D16236" s="739" t="s">
        <v>10752</v>
      </c>
      <c r="E16236" s="551">
        <v>27800</v>
      </c>
      <c r="F16236" s="57"/>
      <c r="G16236" s="57">
        <f t="shared" si="259"/>
        <v>-27800</v>
      </c>
      <c r="H16236" s="704" t="s">
        <v>10626</v>
      </c>
    </row>
    <row r="16237" spans="1:8" ht="15" x14ac:dyDescent="0.2">
      <c r="A16237" s="733">
        <v>45154</v>
      </c>
      <c r="B16237" s="40" t="s">
        <v>10377</v>
      </c>
      <c r="C16237" s="62" t="s">
        <v>8069</v>
      </c>
      <c r="D16237" s="107" t="s">
        <v>10765</v>
      </c>
      <c r="E16237" s="125">
        <v>100000</v>
      </c>
      <c r="F16237" s="57"/>
      <c r="G16237" s="57">
        <f t="shared" si="259"/>
        <v>-100000</v>
      </c>
      <c r="H16237" s="704" t="s">
        <v>10626</v>
      </c>
    </row>
    <row r="16238" spans="1:8" ht="15" x14ac:dyDescent="0.2">
      <c r="A16238" s="733">
        <v>45154</v>
      </c>
      <c r="B16238" s="40" t="s">
        <v>7805</v>
      </c>
      <c r="C16238" s="62" t="s">
        <v>10766</v>
      </c>
      <c r="D16238" s="107" t="s">
        <v>10767</v>
      </c>
      <c r="E16238" s="125">
        <v>205000</v>
      </c>
      <c r="F16238" s="57"/>
      <c r="G16238" s="57">
        <f t="shared" si="259"/>
        <v>-205000</v>
      </c>
      <c r="H16238" s="704" t="s">
        <v>10626</v>
      </c>
    </row>
    <row r="16239" spans="1:8" ht="15" x14ac:dyDescent="0.2">
      <c r="A16239" s="733">
        <v>45154</v>
      </c>
      <c r="B16239" s="40" t="s">
        <v>10240</v>
      </c>
      <c r="C16239" s="669" t="s">
        <v>8392</v>
      </c>
      <c r="D16239" s="912" t="s">
        <v>10768</v>
      </c>
      <c r="E16239" s="671">
        <v>72078</v>
      </c>
      <c r="F16239" s="57"/>
      <c r="G16239" s="57">
        <f t="shared" si="259"/>
        <v>-72078</v>
      </c>
      <c r="H16239" s="704" t="s">
        <v>10626</v>
      </c>
    </row>
    <row r="16240" spans="1:8" ht="15" x14ac:dyDescent="0.2">
      <c r="A16240" s="733">
        <v>45154</v>
      </c>
      <c r="B16240" s="40" t="s">
        <v>9354</v>
      </c>
      <c r="C16240" s="669" t="s">
        <v>8392</v>
      </c>
      <c r="D16240" s="912" t="s">
        <v>10768</v>
      </c>
      <c r="E16240" s="671">
        <v>150000</v>
      </c>
      <c r="F16240" s="57"/>
      <c r="G16240" s="57">
        <f t="shared" si="259"/>
        <v>-150000</v>
      </c>
      <c r="H16240" s="704" t="s">
        <v>10626</v>
      </c>
    </row>
    <row r="16241" spans="1:8" ht="15" x14ac:dyDescent="0.2">
      <c r="A16241" s="733">
        <v>45154</v>
      </c>
      <c r="B16241" s="40" t="s">
        <v>9767</v>
      </c>
      <c r="C16241" s="669" t="s">
        <v>8392</v>
      </c>
      <c r="D16241" s="912" t="s">
        <v>10768</v>
      </c>
      <c r="E16241" s="671">
        <v>372320</v>
      </c>
      <c r="F16241" s="57"/>
      <c r="G16241" s="57">
        <f t="shared" si="259"/>
        <v>-372320</v>
      </c>
      <c r="H16241" s="704" t="s">
        <v>10626</v>
      </c>
    </row>
    <row r="16242" spans="1:8" ht="15" x14ac:dyDescent="0.2">
      <c r="A16242" s="733">
        <v>45154</v>
      </c>
      <c r="B16242" s="40" t="s">
        <v>10142</v>
      </c>
      <c r="C16242" s="669" t="s">
        <v>8392</v>
      </c>
      <c r="D16242" s="912" t="s">
        <v>10768</v>
      </c>
      <c r="E16242" s="671">
        <v>300000</v>
      </c>
      <c r="F16242" s="57"/>
      <c r="G16242" s="57">
        <f t="shared" si="259"/>
        <v>-300000</v>
      </c>
      <c r="H16242" s="704" t="s">
        <v>10626</v>
      </c>
    </row>
    <row r="16243" spans="1:8" ht="15" x14ac:dyDescent="0.2">
      <c r="A16243" s="733">
        <v>45154</v>
      </c>
      <c r="B16243" s="40" t="s">
        <v>10377</v>
      </c>
      <c r="C16243" s="669" t="s">
        <v>8392</v>
      </c>
      <c r="D16243" s="912" t="s">
        <v>10768</v>
      </c>
      <c r="E16243" s="671">
        <v>100000</v>
      </c>
      <c r="F16243" s="57"/>
      <c r="G16243" s="57">
        <f t="shared" si="259"/>
        <v>-100000</v>
      </c>
      <c r="H16243" s="704" t="s">
        <v>10626</v>
      </c>
    </row>
    <row r="16244" spans="1:8" ht="15" x14ac:dyDescent="0.2">
      <c r="A16244" s="733">
        <v>45154</v>
      </c>
      <c r="B16244" s="40" t="s">
        <v>10230</v>
      </c>
      <c r="C16244" s="669" t="s">
        <v>8392</v>
      </c>
      <c r="D16244" s="912" t="s">
        <v>10768</v>
      </c>
      <c r="E16244" s="671">
        <v>5602</v>
      </c>
      <c r="F16244" s="57"/>
      <c r="G16244" s="57">
        <f t="shared" si="259"/>
        <v>-5602</v>
      </c>
      <c r="H16244" s="704" t="s">
        <v>10626</v>
      </c>
    </row>
    <row r="16245" spans="1:8" ht="15" x14ac:dyDescent="0.2">
      <c r="A16245" s="733">
        <v>45154</v>
      </c>
      <c r="B16245" s="40" t="s">
        <v>9965</v>
      </c>
      <c r="C16245" s="62" t="s">
        <v>6850</v>
      </c>
      <c r="D16245" s="107" t="s">
        <v>369</v>
      </c>
      <c r="E16245" s="125">
        <v>6000</v>
      </c>
      <c r="F16245" s="57"/>
      <c r="G16245" s="57">
        <f t="shared" si="259"/>
        <v>-6000</v>
      </c>
      <c r="H16245" s="704" t="s">
        <v>10626</v>
      </c>
    </row>
    <row r="16246" spans="1:8" ht="15" x14ac:dyDescent="0.2">
      <c r="A16246" s="733">
        <v>45154</v>
      </c>
      <c r="B16246" s="40" t="s">
        <v>10377</v>
      </c>
      <c r="C16246" s="62" t="s">
        <v>3144</v>
      </c>
      <c r="D16246" s="107" t="s">
        <v>10822</v>
      </c>
      <c r="E16246" s="125">
        <v>18000</v>
      </c>
      <c r="F16246" s="57"/>
      <c r="G16246" s="57">
        <f t="shared" si="259"/>
        <v>-18000</v>
      </c>
      <c r="H16246" s="704" t="s">
        <v>10626</v>
      </c>
    </row>
    <row r="16247" spans="1:8" ht="15" x14ac:dyDescent="0.2">
      <c r="A16247" s="733">
        <v>45154</v>
      </c>
      <c r="B16247" s="40" t="s">
        <v>10336</v>
      </c>
      <c r="C16247" s="62" t="s">
        <v>3144</v>
      </c>
      <c r="D16247" s="107" t="s">
        <v>10810</v>
      </c>
      <c r="E16247" s="125">
        <v>65000</v>
      </c>
      <c r="F16247" s="57"/>
      <c r="G16247" s="57">
        <f t="shared" si="259"/>
        <v>-65000</v>
      </c>
      <c r="H16247" s="704" t="s">
        <v>10626</v>
      </c>
    </row>
    <row r="16248" spans="1:8" ht="15" x14ac:dyDescent="0.2">
      <c r="A16248" s="733">
        <v>45154</v>
      </c>
      <c r="B16248" s="40" t="s">
        <v>8041</v>
      </c>
      <c r="C16248" s="62" t="s">
        <v>391</v>
      </c>
      <c r="D16248" s="107" t="s">
        <v>5383</v>
      </c>
      <c r="E16248" s="125">
        <v>4000</v>
      </c>
      <c r="F16248" s="57"/>
      <c r="G16248" s="57">
        <f t="shared" si="259"/>
        <v>-4000</v>
      </c>
      <c r="H16248" s="704" t="s">
        <v>10626</v>
      </c>
    </row>
    <row r="16249" spans="1:8" ht="15" x14ac:dyDescent="0.2">
      <c r="A16249" s="733">
        <v>45154</v>
      </c>
      <c r="B16249" s="40" t="s">
        <v>9407</v>
      </c>
      <c r="C16249" s="62" t="s">
        <v>391</v>
      </c>
      <c r="D16249" s="107" t="s">
        <v>5383</v>
      </c>
      <c r="E16249" s="125">
        <v>11800</v>
      </c>
      <c r="F16249" s="57"/>
      <c r="G16249" s="57">
        <f t="shared" si="259"/>
        <v>-11800</v>
      </c>
      <c r="H16249" s="704" t="s">
        <v>10626</v>
      </c>
    </row>
    <row r="16250" spans="1:8" ht="15" x14ac:dyDescent="0.2">
      <c r="A16250" s="733">
        <v>45154</v>
      </c>
      <c r="B16250" s="40" t="s">
        <v>10142</v>
      </c>
      <c r="C16250" s="62" t="s">
        <v>391</v>
      </c>
      <c r="D16250" s="107" t="s">
        <v>5383</v>
      </c>
      <c r="E16250" s="125">
        <v>4250</v>
      </c>
      <c r="F16250" s="57"/>
      <c r="G16250" s="57">
        <f t="shared" si="259"/>
        <v>-4250</v>
      </c>
      <c r="H16250" s="704" t="s">
        <v>10626</v>
      </c>
    </row>
    <row r="16251" spans="1:8" ht="15" x14ac:dyDescent="0.2">
      <c r="A16251" s="733">
        <v>45154</v>
      </c>
      <c r="B16251" s="40" t="s">
        <v>10774</v>
      </c>
      <c r="C16251" s="62" t="s">
        <v>391</v>
      </c>
      <c r="D16251" s="107" t="s">
        <v>5383</v>
      </c>
      <c r="E16251" s="125">
        <v>2000</v>
      </c>
      <c r="F16251" s="57"/>
      <c r="G16251" s="57">
        <f t="shared" si="259"/>
        <v>-2000</v>
      </c>
      <c r="H16251" s="704" t="s">
        <v>10626</v>
      </c>
    </row>
    <row r="16252" spans="1:8" ht="15" x14ac:dyDescent="0.2">
      <c r="A16252" s="733">
        <v>45154</v>
      </c>
      <c r="B16252" s="40" t="s">
        <v>9354</v>
      </c>
      <c r="C16252" s="62" t="s">
        <v>391</v>
      </c>
      <c r="D16252" s="107" t="s">
        <v>5383</v>
      </c>
      <c r="E16252" s="125">
        <v>3000</v>
      </c>
      <c r="F16252" s="57"/>
      <c r="G16252" s="57">
        <f t="shared" si="259"/>
        <v>-3000</v>
      </c>
      <c r="H16252" s="704" t="s">
        <v>10626</v>
      </c>
    </row>
    <row r="16253" spans="1:8" ht="15" x14ac:dyDescent="0.2">
      <c r="A16253" s="733">
        <v>45154</v>
      </c>
      <c r="B16253" s="40" t="s">
        <v>37</v>
      </c>
      <c r="C16253" s="62" t="s">
        <v>391</v>
      </c>
      <c r="D16253" s="107" t="s">
        <v>5383</v>
      </c>
      <c r="E16253" s="125">
        <v>4000</v>
      </c>
      <c r="F16253" s="57"/>
      <c r="G16253" s="57">
        <f t="shared" si="259"/>
        <v>-4000</v>
      </c>
      <c r="H16253" s="704" t="s">
        <v>10626</v>
      </c>
    </row>
    <row r="16254" spans="1:8" ht="15" x14ac:dyDescent="0.2">
      <c r="A16254" s="733">
        <v>45154</v>
      </c>
      <c r="B16254" s="40" t="s">
        <v>9407</v>
      </c>
      <c r="C16254" s="62" t="s">
        <v>391</v>
      </c>
      <c r="D16254" s="107" t="s">
        <v>5383</v>
      </c>
      <c r="E16254" s="125">
        <v>4000</v>
      </c>
      <c r="F16254" s="57"/>
      <c r="G16254" s="57">
        <f t="shared" si="259"/>
        <v>-4000</v>
      </c>
      <c r="H16254" s="704" t="s">
        <v>10626</v>
      </c>
    </row>
    <row r="16255" spans="1:8" ht="15" x14ac:dyDescent="0.2">
      <c r="A16255" s="733">
        <v>45154</v>
      </c>
      <c r="B16255" s="40" t="s">
        <v>8874</v>
      </c>
      <c r="C16255" s="62" t="s">
        <v>391</v>
      </c>
      <c r="D16255" s="107" t="s">
        <v>5383</v>
      </c>
      <c r="E16255" s="125">
        <v>5000</v>
      </c>
      <c r="F16255" s="57"/>
      <c r="G16255" s="57">
        <f t="shared" ref="G16255:G16318" si="260">F16255-E16255</f>
        <v>-5000</v>
      </c>
      <c r="H16255" s="704" t="s">
        <v>10626</v>
      </c>
    </row>
    <row r="16256" spans="1:8" ht="15" x14ac:dyDescent="0.2">
      <c r="A16256" s="733">
        <v>45154</v>
      </c>
      <c r="B16256" s="40" t="s">
        <v>9767</v>
      </c>
      <c r="C16256" s="62" t="s">
        <v>391</v>
      </c>
      <c r="D16256" s="107" t="s">
        <v>5383</v>
      </c>
      <c r="E16256" s="125">
        <v>7000</v>
      </c>
      <c r="F16256" s="57"/>
      <c r="G16256" s="57">
        <f t="shared" si="260"/>
        <v>-7000</v>
      </c>
      <c r="H16256" s="704" t="s">
        <v>10626</v>
      </c>
    </row>
    <row r="16257" spans="1:8" ht="15" x14ac:dyDescent="0.2">
      <c r="A16257" s="733">
        <v>45154</v>
      </c>
      <c r="B16257" s="40" t="s">
        <v>7805</v>
      </c>
      <c r="C16257" s="62" t="s">
        <v>6850</v>
      </c>
      <c r="D16257" s="107" t="s">
        <v>10775</v>
      </c>
      <c r="E16257" s="125">
        <v>5000</v>
      </c>
      <c r="F16257" s="57"/>
      <c r="G16257" s="57">
        <f t="shared" si="260"/>
        <v>-5000</v>
      </c>
      <c r="H16257" s="704" t="s">
        <v>10626</v>
      </c>
    </row>
    <row r="16258" spans="1:8" ht="15" customHeight="1" x14ac:dyDescent="0.2">
      <c r="A16258" s="733">
        <v>45154</v>
      </c>
      <c r="B16258" s="40" t="s">
        <v>10377</v>
      </c>
      <c r="C16258" s="62" t="s">
        <v>3144</v>
      </c>
      <c r="D16258" s="107" t="s">
        <v>6940</v>
      </c>
      <c r="E16258" s="125">
        <v>17540</v>
      </c>
      <c r="F16258" s="57"/>
      <c r="G16258" s="57">
        <f t="shared" si="260"/>
        <v>-17540</v>
      </c>
      <c r="H16258" s="704" t="s">
        <v>10626</v>
      </c>
    </row>
    <row r="16259" spans="1:8" ht="15" x14ac:dyDescent="0.2">
      <c r="A16259" s="733">
        <v>45154</v>
      </c>
      <c r="B16259" s="40" t="s">
        <v>9407</v>
      </c>
      <c r="C16259" s="62" t="s">
        <v>3144</v>
      </c>
      <c r="D16259" s="107" t="s">
        <v>4449</v>
      </c>
      <c r="E16259" s="125">
        <v>49205</v>
      </c>
      <c r="F16259" s="57"/>
      <c r="G16259" s="57">
        <f t="shared" si="260"/>
        <v>-49205</v>
      </c>
      <c r="H16259" s="704" t="s">
        <v>10626</v>
      </c>
    </row>
    <row r="16260" spans="1:8" ht="15" x14ac:dyDescent="0.2">
      <c r="A16260" s="733">
        <v>45154</v>
      </c>
      <c r="B16260" s="40" t="s">
        <v>10377</v>
      </c>
      <c r="C16260" s="62" t="s">
        <v>5740</v>
      </c>
      <c r="D16260" s="107" t="s">
        <v>10335</v>
      </c>
      <c r="E16260" s="125">
        <v>300</v>
      </c>
      <c r="F16260" s="57"/>
      <c r="G16260" s="57">
        <f t="shared" si="260"/>
        <v>-300</v>
      </c>
      <c r="H16260" s="704" t="s">
        <v>10626</v>
      </c>
    </row>
    <row r="16261" spans="1:8" ht="15" x14ac:dyDescent="0.2">
      <c r="A16261" s="733">
        <v>45154</v>
      </c>
      <c r="B16261" s="40" t="s">
        <v>10377</v>
      </c>
      <c r="C16261" s="62" t="s">
        <v>5740</v>
      </c>
      <c r="D16261" s="107" t="s">
        <v>369</v>
      </c>
      <c r="E16261" s="125">
        <v>2000</v>
      </c>
      <c r="F16261" s="57"/>
      <c r="G16261" s="57">
        <f t="shared" si="260"/>
        <v>-2000</v>
      </c>
      <c r="H16261" s="704" t="s">
        <v>10626</v>
      </c>
    </row>
    <row r="16262" spans="1:8" ht="15" x14ac:dyDescent="0.2">
      <c r="A16262" s="733">
        <v>45154</v>
      </c>
      <c r="B16262" s="40" t="s">
        <v>10574</v>
      </c>
      <c r="C16262" s="62" t="s">
        <v>8370</v>
      </c>
      <c r="D16262" s="107" t="s">
        <v>9418</v>
      </c>
      <c r="E16262" s="125">
        <v>2600</v>
      </c>
      <c r="F16262" s="57"/>
      <c r="G16262" s="57">
        <f t="shared" si="260"/>
        <v>-2600</v>
      </c>
      <c r="H16262" s="704" t="s">
        <v>10626</v>
      </c>
    </row>
    <row r="16263" spans="1:8" ht="15" x14ac:dyDescent="0.2">
      <c r="A16263" s="733">
        <v>45154</v>
      </c>
      <c r="B16263" s="40" t="s">
        <v>9965</v>
      </c>
      <c r="C16263" s="62" t="s">
        <v>5740</v>
      </c>
      <c r="D16263" s="107" t="s">
        <v>369</v>
      </c>
      <c r="E16263" s="125">
        <v>2000</v>
      </c>
      <c r="F16263" s="57"/>
      <c r="G16263" s="57">
        <f t="shared" si="260"/>
        <v>-2000</v>
      </c>
      <c r="H16263" s="704" t="s">
        <v>10626</v>
      </c>
    </row>
    <row r="16264" spans="1:8" ht="15" x14ac:dyDescent="0.2">
      <c r="A16264" s="733">
        <v>45154</v>
      </c>
      <c r="B16264" s="40" t="s">
        <v>9354</v>
      </c>
      <c r="C16264" s="62" t="s">
        <v>5740</v>
      </c>
      <c r="D16264" s="107" t="s">
        <v>369</v>
      </c>
      <c r="E16264" s="125">
        <v>2000</v>
      </c>
      <c r="F16264" s="57"/>
      <c r="G16264" s="57">
        <f t="shared" si="260"/>
        <v>-2000</v>
      </c>
      <c r="H16264" s="704" t="s">
        <v>10626</v>
      </c>
    </row>
    <row r="16265" spans="1:8" ht="15" x14ac:dyDescent="0.2">
      <c r="A16265" s="733">
        <v>45154</v>
      </c>
      <c r="B16265" s="40" t="s">
        <v>10230</v>
      </c>
      <c r="C16265" s="62" t="s">
        <v>5740</v>
      </c>
      <c r="D16265" s="107" t="s">
        <v>369</v>
      </c>
      <c r="E16265" s="125">
        <v>2000</v>
      </c>
      <c r="F16265" s="57"/>
      <c r="G16265" s="57">
        <f t="shared" si="260"/>
        <v>-2000</v>
      </c>
      <c r="H16265" s="704" t="s">
        <v>10626</v>
      </c>
    </row>
    <row r="16266" spans="1:8" ht="15" x14ac:dyDescent="0.2">
      <c r="A16266" s="733">
        <v>45154</v>
      </c>
      <c r="B16266" s="62" t="s">
        <v>25</v>
      </c>
      <c r="C16266" s="62" t="s">
        <v>8148</v>
      </c>
      <c r="D16266" s="107" t="s">
        <v>6342</v>
      </c>
      <c r="E16266" s="125">
        <v>2500</v>
      </c>
      <c r="F16266" s="57"/>
      <c r="G16266" s="57">
        <f t="shared" si="260"/>
        <v>-2500</v>
      </c>
      <c r="H16266" s="704" t="s">
        <v>10626</v>
      </c>
    </row>
    <row r="16267" spans="1:8" ht="15" x14ac:dyDescent="0.2">
      <c r="A16267" s="733">
        <v>45154</v>
      </c>
      <c r="B16267" s="40" t="s">
        <v>103</v>
      </c>
      <c r="C16267" s="62" t="s">
        <v>8148</v>
      </c>
      <c r="D16267" s="107" t="s">
        <v>6342</v>
      </c>
      <c r="E16267" s="125">
        <v>7000</v>
      </c>
      <c r="F16267" s="57"/>
      <c r="G16267" s="57">
        <f t="shared" si="260"/>
        <v>-7000</v>
      </c>
      <c r="H16267" s="704" t="s">
        <v>10626</v>
      </c>
    </row>
    <row r="16268" spans="1:8" ht="15" x14ac:dyDescent="0.2">
      <c r="A16268" s="733">
        <v>45155</v>
      </c>
      <c r="B16268" s="40" t="s">
        <v>10377</v>
      </c>
      <c r="C16268" s="62" t="s">
        <v>5740</v>
      </c>
      <c r="D16268" s="107" t="s">
        <v>369</v>
      </c>
      <c r="E16268" s="125">
        <v>2000</v>
      </c>
      <c r="F16268" s="57"/>
      <c r="G16268" s="57">
        <f t="shared" si="260"/>
        <v>-2000</v>
      </c>
      <c r="H16268" s="704" t="s">
        <v>10626</v>
      </c>
    </row>
    <row r="16269" spans="1:8" ht="15" x14ac:dyDescent="0.2">
      <c r="A16269" s="733">
        <v>45155</v>
      </c>
      <c r="B16269" s="40" t="s">
        <v>10230</v>
      </c>
      <c r="C16269" s="62" t="s">
        <v>3144</v>
      </c>
      <c r="D16269" s="107" t="s">
        <v>10776</v>
      </c>
      <c r="E16269" s="125">
        <v>40000</v>
      </c>
      <c r="F16269" s="57"/>
      <c r="G16269" s="57">
        <f t="shared" si="260"/>
        <v>-40000</v>
      </c>
      <c r="H16269" s="704" t="s">
        <v>10626</v>
      </c>
    </row>
    <row r="16270" spans="1:8" ht="15" x14ac:dyDescent="0.2">
      <c r="A16270" s="733">
        <v>45155</v>
      </c>
      <c r="B16270" s="40" t="s">
        <v>9400</v>
      </c>
      <c r="C16270" s="62" t="s">
        <v>3144</v>
      </c>
      <c r="D16270" s="107" t="s">
        <v>10785</v>
      </c>
      <c r="E16270" s="125">
        <v>2000</v>
      </c>
      <c r="F16270" s="57"/>
      <c r="G16270" s="57">
        <f t="shared" si="260"/>
        <v>-2000</v>
      </c>
      <c r="H16270" s="704" t="s">
        <v>10626</v>
      </c>
    </row>
    <row r="16271" spans="1:8" ht="15" x14ac:dyDescent="0.2">
      <c r="A16271" s="733">
        <v>45155</v>
      </c>
      <c r="B16271" s="40" t="s">
        <v>10336</v>
      </c>
      <c r="C16271" s="62" t="s">
        <v>5740</v>
      </c>
      <c r="D16271" s="107" t="s">
        <v>10335</v>
      </c>
      <c r="E16271" s="125">
        <v>200</v>
      </c>
      <c r="F16271" s="57"/>
      <c r="G16271" s="57">
        <f t="shared" si="260"/>
        <v>-200</v>
      </c>
      <c r="H16271" s="704" t="s">
        <v>10626</v>
      </c>
    </row>
    <row r="16272" spans="1:8" ht="15" x14ac:dyDescent="0.2">
      <c r="A16272" s="733">
        <v>45155</v>
      </c>
      <c r="B16272" s="40" t="s">
        <v>16</v>
      </c>
      <c r="C16272" s="62" t="s">
        <v>103</v>
      </c>
      <c r="D16272" s="107" t="s">
        <v>10209</v>
      </c>
      <c r="E16272" s="125">
        <v>3500</v>
      </c>
      <c r="F16272" s="57"/>
      <c r="G16272" s="57">
        <f t="shared" si="260"/>
        <v>-3500</v>
      </c>
      <c r="H16272" s="704" t="s">
        <v>10626</v>
      </c>
    </row>
    <row r="16273" spans="1:8" ht="15" x14ac:dyDescent="0.2">
      <c r="A16273" s="733">
        <v>45155</v>
      </c>
      <c r="B16273" s="40" t="s">
        <v>10294</v>
      </c>
      <c r="C16273" s="62" t="s">
        <v>3144</v>
      </c>
      <c r="D16273" s="107" t="s">
        <v>10777</v>
      </c>
      <c r="E16273" s="125">
        <v>230</v>
      </c>
      <c r="F16273" s="57"/>
      <c r="G16273" s="57">
        <f t="shared" si="260"/>
        <v>-230</v>
      </c>
      <c r="H16273" s="704" t="s">
        <v>10626</v>
      </c>
    </row>
    <row r="16274" spans="1:8" ht="15" x14ac:dyDescent="0.2">
      <c r="A16274" s="733">
        <v>45155</v>
      </c>
      <c r="B16274" s="40" t="s">
        <v>9965</v>
      </c>
      <c r="C16274" s="62" t="s">
        <v>3144</v>
      </c>
      <c r="D16274" s="107" t="s">
        <v>10778</v>
      </c>
      <c r="E16274" s="125">
        <v>12936</v>
      </c>
      <c r="F16274" s="57"/>
      <c r="G16274" s="57">
        <f t="shared" si="260"/>
        <v>-12936</v>
      </c>
      <c r="H16274" s="704" t="s">
        <v>10626</v>
      </c>
    </row>
    <row r="16275" spans="1:8" ht="15" x14ac:dyDescent="0.2">
      <c r="A16275" s="733">
        <v>45155</v>
      </c>
      <c r="B16275" s="40" t="s">
        <v>9505</v>
      </c>
      <c r="C16275" s="62" t="s">
        <v>6965</v>
      </c>
      <c r="D16275" s="107" t="s">
        <v>10763</v>
      </c>
      <c r="E16275" s="125">
        <v>4500</v>
      </c>
      <c r="F16275" s="57"/>
      <c r="G16275" s="57">
        <f t="shared" si="260"/>
        <v>-4500</v>
      </c>
      <c r="H16275" s="704" t="s">
        <v>10626</v>
      </c>
    </row>
    <row r="16276" spans="1:8" ht="15" x14ac:dyDescent="0.2">
      <c r="A16276" s="733">
        <v>45155</v>
      </c>
      <c r="B16276" s="40" t="s">
        <v>10294</v>
      </c>
      <c r="C16276" s="62" t="s">
        <v>6965</v>
      </c>
      <c r="D16276" s="107" t="s">
        <v>10763</v>
      </c>
      <c r="E16276" s="125">
        <v>5000</v>
      </c>
      <c r="F16276" s="57"/>
      <c r="G16276" s="57">
        <f t="shared" si="260"/>
        <v>-5000</v>
      </c>
      <c r="H16276" s="704" t="s">
        <v>10626</v>
      </c>
    </row>
    <row r="16277" spans="1:8" ht="15" x14ac:dyDescent="0.2">
      <c r="A16277" s="733">
        <v>45155</v>
      </c>
      <c r="B16277" s="40" t="s">
        <v>10574</v>
      </c>
      <c r="C16277" s="62" t="s">
        <v>3144</v>
      </c>
      <c r="D16277" s="107" t="s">
        <v>10779</v>
      </c>
      <c r="E16277" s="125">
        <v>48000</v>
      </c>
      <c r="F16277" s="57"/>
      <c r="G16277" s="57">
        <f t="shared" si="260"/>
        <v>-48000</v>
      </c>
      <c r="H16277" s="704" t="s">
        <v>10626</v>
      </c>
    </row>
    <row r="16278" spans="1:8" ht="15" x14ac:dyDescent="0.2">
      <c r="A16278" s="733">
        <v>45155</v>
      </c>
      <c r="B16278" s="40" t="s">
        <v>9965</v>
      </c>
      <c r="C16278" s="62" t="s">
        <v>3144</v>
      </c>
      <c r="D16278" s="107" t="s">
        <v>10780</v>
      </c>
      <c r="E16278" s="125">
        <v>13500</v>
      </c>
      <c r="F16278" s="57"/>
      <c r="G16278" s="57">
        <f t="shared" si="260"/>
        <v>-13500</v>
      </c>
      <c r="H16278" s="704" t="s">
        <v>10626</v>
      </c>
    </row>
    <row r="16279" spans="1:8" ht="15" x14ac:dyDescent="0.2">
      <c r="A16279" s="733">
        <v>45155</v>
      </c>
      <c r="B16279" s="40" t="s">
        <v>10021</v>
      </c>
      <c r="C16279" s="62" t="s">
        <v>6475</v>
      </c>
      <c r="D16279" s="107" t="s">
        <v>10781</v>
      </c>
      <c r="E16279" s="125">
        <v>50000</v>
      </c>
      <c r="F16279" s="57"/>
      <c r="G16279" s="57">
        <f t="shared" si="260"/>
        <v>-50000</v>
      </c>
      <c r="H16279" s="704" t="s">
        <v>10626</v>
      </c>
    </row>
    <row r="16280" spans="1:8" ht="15" x14ac:dyDescent="0.2">
      <c r="A16280" s="733">
        <v>45155</v>
      </c>
      <c r="B16280" s="40" t="s">
        <v>9965</v>
      </c>
      <c r="C16280" s="62" t="s">
        <v>5740</v>
      </c>
      <c r="D16280" s="107" t="s">
        <v>369</v>
      </c>
      <c r="E16280" s="125">
        <v>600</v>
      </c>
      <c r="F16280" s="57"/>
      <c r="G16280" s="57">
        <f t="shared" si="260"/>
        <v>-600</v>
      </c>
      <c r="H16280" s="704" t="s">
        <v>10626</v>
      </c>
    </row>
    <row r="16281" spans="1:8" ht="15" x14ac:dyDescent="0.2">
      <c r="A16281" s="733">
        <v>45155</v>
      </c>
      <c r="B16281" s="40" t="s">
        <v>9965</v>
      </c>
      <c r="C16281" s="62" t="s">
        <v>5740</v>
      </c>
      <c r="D16281" s="107" t="s">
        <v>10335</v>
      </c>
      <c r="E16281" s="125">
        <v>300</v>
      </c>
      <c r="F16281" s="57"/>
      <c r="G16281" s="57">
        <f t="shared" si="260"/>
        <v>-300</v>
      </c>
      <c r="H16281" s="704" t="s">
        <v>10626</v>
      </c>
    </row>
    <row r="16282" spans="1:8" ht="15" x14ac:dyDescent="0.2">
      <c r="A16282" s="733">
        <v>45155</v>
      </c>
      <c r="B16282" s="40" t="s">
        <v>10230</v>
      </c>
      <c r="C16282" s="62" t="s">
        <v>5740</v>
      </c>
      <c r="D16282" s="107" t="s">
        <v>369</v>
      </c>
      <c r="E16282" s="125">
        <v>1500</v>
      </c>
      <c r="F16282" s="57"/>
      <c r="G16282" s="57">
        <f t="shared" si="260"/>
        <v>-1500</v>
      </c>
      <c r="H16282" s="704" t="s">
        <v>10626</v>
      </c>
    </row>
    <row r="16283" spans="1:8" ht="15" x14ac:dyDescent="0.2">
      <c r="A16283" s="733">
        <v>45155</v>
      </c>
      <c r="B16283" s="40" t="s">
        <v>10230</v>
      </c>
      <c r="C16283" s="62" t="s">
        <v>3144</v>
      </c>
      <c r="D16283" s="107" t="s">
        <v>10782</v>
      </c>
      <c r="E16283" s="125">
        <v>35500</v>
      </c>
      <c r="F16283" s="57"/>
      <c r="G16283" s="57">
        <f t="shared" si="260"/>
        <v>-35500</v>
      </c>
      <c r="H16283" s="704" t="s">
        <v>10626</v>
      </c>
    </row>
    <row r="16284" spans="1:8" ht="15" x14ac:dyDescent="0.2">
      <c r="A16284" s="733">
        <v>45155</v>
      </c>
      <c r="B16284" s="40" t="s">
        <v>10142</v>
      </c>
      <c r="C16284" s="62" t="s">
        <v>9748</v>
      </c>
      <c r="D16284" s="107" t="s">
        <v>10862</v>
      </c>
      <c r="E16284" s="125">
        <v>100000</v>
      </c>
      <c r="F16284" s="57"/>
      <c r="G16284" s="57">
        <f t="shared" si="260"/>
        <v>-100000</v>
      </c>
      <c r="H16284" s="704" t="s">
        <v>10626</v>
      </c>
    </row>
    <row r="16285" spans="1:8" ht="15" x14ac:dyDescent="0.2">
      <c r="A16285" s="733">
        <v>45156</v>
      </c>
      <c r="B16285" s="40" t="s">
        <v>16</v>
      </c>
      <c r="C16285" s="62" t="s">
        <v>2995</v>
      </c>
      <c r="D16285" s="107" t="s">
        <v>10783</v>
      </c>
      <c r="E16285" s="125">
        <v>9340</v>
      </c>
      <c r="F16285" s="57"/>
      <c r="G16285" s="57">
        <f t="shared" si="260"/>
        <v>-9340</v>
      </c>
      <c r="H16285" s="704" t="s">
        <v>10626</v>
      </c>
    </row>
    <row r="16286" spans="1:8" ht="15" x14ac:dyDescent="0.2">
      <c r="A16286" s="733">
        <v>45156</v>
      </c>
      <c r="B16286" s="40" t="s">
        <v>3945</v>
      </c>
      <c r="C16286" s="62" t="s">
        <v>391</v>
      </c>
      <c r="D16286" s="107" t="s">
        <v>10786</v>
      </c>
      <c r="E16286" s="125">
        <v>10000</v>
      </c>
      <c r="F16286" s="57"/>
      <c r="G16286" s="57">
        <f t="shared" si="260"/>
        <v>-10000</v>
      </c>
      <c r="H16286" s="704" t="s">
        <v>10626</v>
      </c>
    </row>
    <row r="16287" spans="1:8" ht="15" x14ac:dyDescent="0.2">
      <c r="A16287" s="733">
        <v>45156</v>
      </c>
      <c r="B16287" s="40" t="s">
        <v>9354</v>
      </c>
      <c r="C16287" s="62" t="s">
        <v>2795</v>
      </c>
      <c r="D16287" s="107" t="s">
        <v>10784</v>
      </c>
      <c r="E16287" s="125">
        <v>900</v>
      </c>
      <c r="F16287" s="57"/>
      <c r="G16287" s="57">
        <f t="shared" si="260"/>
        <v>-900</v>
      </c>
      <c r="H16287" s="704" t="s">
        <v>10626</v>
      </c>
    </row>
    <row r="16288" spans="1:8" ht="15" x14ac:dyDescent="0.2">
      <c r="A16288" s="733">
        <v>45156</v>
      </c>
      <c r="B16288" s="40" t="s">
        <v>10230</v>
      </c>
      <c r="C16288" s="62" t="s">
        <v>5740</v>
      </c>
      <c r="D16288" s="107" t="s">
        <v>369</v>
      </c>
      <c r="E16288" s="125">
        <v>1700</v>
      </c>
      <c r="F16288" s="57"/>
      <c r="G16288" s="57">
        <f t="shared" si="260"/>
        <v>-1700</v>
      </c>
      <c r="H16288" s="704" t="s">
        <v>10626</v>
      </c>
    </row>
    <row r="16289" spans="1:8" ht="15" x14ac:dyDescent="0.2">
      <c r="A16289" s="733">
        <v>45156</v>
      </c>
      <c r="B16289" s="40" t="s">
        <v>2932</v>
      </c>
      <c r="C16289" s="62" t="s">
        <v>391</v>
      </c>
      <c r="D16289" s="107" t="s">
        <v>6385</v>
      </c>
      <c r="E16289" s="125">
        <v>4250</v>
      </c>
      <c r="F16289" s="57"/>
      <c r="G16289" s="57">
        <f t="shared" si="260"/>
        <v>-4250</v>
      </c>
      <c r="H16289" s="704" t="s">
        <v>10626</v>
      </c>
    </row>
    <row r="16290" spans="1:8" ht="15" x14ac:dyDescent="0.2">
      <c r="A16290" s="733">
        <v>45156</v>
      </c>
      <c r="B16290" s="40" t="s">
        <v>9354</v>
      </c>
      <c r="C16290" s="62" t="s">
        <v>10787</v>
      </c>
      <c r="D16290" s="107" t="s">
        <v>10788</v>
      </c>
      <c r="E16290" s="125">
        <v>220000</v>
      </c>
      <c r="F16290" s="57"/>
      <c r="G16290" s="57">
        <f t="shared" si="260"/>
        <v>-220000</v>
      </c>
      <c r="H16290" s="704" t="s">
        <v>10626</v>
      </c>
    </row>
    <row r="16291" spans="1:8" ht="15" x14ac:dyDescent="0.2">
      <c r="A16291" s="733">
        <v>45157</v>
      </c>
      <c r="B16291" s="40" t="s">
        <v>10142</v>
      </c>
      <c r="C16291" s="62" t="s">
        <v>3144</v>
      </c>
      <c r="D16291" s="107" t="s">
        <v>5135</v>
      </c>
      <c r="E16291" s="125">
        <v>4010</v>
      </c>
      <c r="F16291" s="57"/>
      <c r="G16291" s="57">
        <f t="shared" si="260"/>
        <v>-4010</v>
      </c>
      <c r="H16291" s="704" t="s">
        <v>10626</v>
      </c>
    </row>
    <row r="16292" spans="1:8" ht="15" x14ac:dyDescent="0.2">
      <c r="A16292" s="733">
        <v>45157</v>
      </c>
      <c r="B16292" s="40" t="s">
        <v>9407</v>
      </c>
      <c r="C16292" s="62" t="s">
        <v>3144</v>
      </c>
      <c r="D16292" s="107" t="s">
        <v>5135</v>
      </c>
      <c r="E16292" s="125">
        <v>34165</v>
      </c>
      <c r="F16292" s="57"/>
      <c r="G16292" s="57">
        <f t="shared" si="260"/>
        <v>-34165</v>
      </c>
      <c r="H16292" s="704" t="s">
        <v>10626</v>
      </c>
    </row>
    <row r="16293" spans="1:8" ht="15" x14ac:dyDescent="0.2">
      <c r="A16293" s="733">
        <v>45157</v>
      </c>
      <c r="B16293" s="40" t="s">
        <v>10230</v>
      </c>
      <c r="C16293" s="550" t="s">
        <v>3144</v>
      </c>
      <c r="D16293" s="892" t="s">
        <v>10790</v>
      </c>
      <c r="E16293" s="551">
        <v>6000</v>
      </c>
      <c r="F16293" s="57"/>
      <c r="G16293" s="57">
        <f t="shared" si="260"/>
        <v>-6000</v>
      </c>
      <c r="H16293" s="704" t="s">
        <v>10626</v>
      </c>
    </row>
    <row r="16294" spans="1:8" ht="15" x14ac:dyDescent="0.2">
      <c r="A16294" s="733">
        <v>45157</v>
      </c>
      <c r="B16294" s="40" t="s">
        <v>9354</v>
      </c>
      <c r="C16294" s="550" t="s">
        <v>3144</v>
      </c>
      <c r="D16294" s="892" t="s">
        <v>10790</v>
      </c>
      <c r="E16294" s="551">
        <v>6000</v>
      </c>
      <c r="F16294" s="57"/>
      <c r="G16294" s="57">
        <f t="shared" si="260"/>
        <v>-6000</v>
      </c>
      <c r="H16294" s="704" t="s">
        <v>10626</v>
      </c>
    </row>
    <row r="16295" spans="1:8" ht="15" x14ac:dyDescent="0.2">
      <c r="A16295" s="733">
        <v>45157</v>
      </c>
      <c r="B16295" s="40" t="s">
        <v>9407</v>
      </c>
      <c r="C16295" s="550" t="s">
        <v>3144</v>
      </c>
      <c r="D16295" s="892" t="s">
        <v>10790</v>
      </c>
      <c r="E16295" s="551">
        <v>6000</v>
      </c>
      <c r="F16295" s="57"/>
      <c r="G16295" s="57">
        <f t="shared" si="260"/>
        <v>-6000</v>
      </c>
      <c r="H16295" s="704" t="s">
        <v>10626</v>
      </c>
    </row>
    <row r="16296" spans="1:8" ht="15" x14ac:dyDescent="0.2">
      <c r="A16296" s="733">
        <v>45157</v>
      </c>
      <c r="B16296" s="40" t="s">
        <v>10574</v>
      </c>
      <c r="C16296" s="550" t="s">
        <v>3144</v>
      </c>
      <c r="D16296" s="892" t="s">
        <v>10790</v>
      </c>
      <c r="E16296" s="551">
        <v>6000</v>
      </c>
      <c r="F16296" s="57"/>
      <c r="G16296" s="57">
        <f t="shared" si="260"/>
        <v>-6000</v>
      </c>
      <c r="H16296" s="704" t="s">
        <v>10626</v>
      </c>
    </row>
    <row r="16297" spans="1:8" ht="15" x14ac:dyDescent="0.2">
      <c r="A16297" s="733">
        <v>45157</v>
      </c>
      <c r="B16297" s="40" t="s">
        <v>10377</v>
      </c>
      <c r="C16297" s="62" t="s">
        <v>3144</v>
      </c>
      <c r="D16297" s="107" t="s">
        <v>10811</v>
      </c>
      <c r="E16297" s="74">
        <v>56000</v>
      </c>
      <c r="F16297" s="57"/>
      <c r="G16297" s="57">
        <f t="shared" si="260"/>
        <v>-56000</v>
      </c>
      <c r="H16297" s="704" t="s">
        <v>10626</v>
      </c>
    </row>
    <row r="16298" spans="1:8" ht="15" x14ac:dyDescent="0.2">
      <c r="A16298" s="733">
        <v>45157</v>
      </c>
      <c r="B16298" s="40" t="s">
        <v>8874</v>
      </c>
      <c r="C16298" s="62" t="s">
        <v>2709</v>
      </c>
      <c r="D16298" s="107" t="s">
        <v>10791</v>
      </c>
      <c r="E16298" s="74">
        <v>18950</v>
      </c>
      <c r="F16298" s="57"/>
      <c r="G16298" s="57">
        <f t="shared" si="260"/>
        <v>-18950</v>
      </c>
      <c r="H16298" s="704" t="s">
        <v>10626</v>
      </c>
    </row>
    <row r="16299" spans="1:8" ht="15" x14ac:dyDescent="0.2">
      <c r="A16299" s="733">
        <v>45157</v>
      </c>
      <c r="B16299" s="40" t="s">
        <v>9407</v>
      </c>
      <c r="C16299" s="62" t="s">
        <v>10789</v>
      </c>
      <c r="D16299" s="107" t="s">
        <v>10792</v>
      </c>
      <c r="E16299" s="125">
        <v>25000</v>
      </c>
      <c r="F16299" s="57"/>
      <c r="G16299" s="57">
        <f t="shared" si="260"/>
        <v>-25000</v>
      </c>
      <c r="H16299" s="704" t="s">
        <v>10626</v>
      </c>
    </row>
    <row r="16300" spans="1:8" ht="15" x14ac:dyDescent="0.2">
      <c r="A16300" s="733">
        <v>45157</v>
      </c>
      <c r="B16300" s="40" t="s">
        <v>103</v>
      </c>
      <c r="C16300" s="62" t="s">
        <v>103</v>
      </c>
      <c r="D16300" s="107" t="s">
        <v>10209</v>
      </c>
      <c r="E16300" s="125">
        <v>3000</v>
      </c>
      <c r="F16300" s="57"/>
      <c r="G16300" s="57">
        <f t="shared" si="260"/>
        <v>-3000</v>
      </c>
      <c r="H16300" s="704" t="s">
        <v>10626</v>
      </c>
    </row>
    <row r="16301" spans="1:8" ht="15" x14ac:dyDescent="0.2">
      <c r="A16301" s="733">
        <v>45157</v>
      </c>
      <c r="B16301" s="40" t="s">
        <v>10377</v>
      </c>
      <c r="C16301" s="62" t="s">
        <v>5740</v>
      </c>
      <c r="D16301" s="107" t="s">
        <v>369</v>
      </c>
      <c r="E16301" s="125">
        <v>2000</v>
      </c>
      <c r="F16301" s="57"/>
      <c r="G16301" s="57">
        <f t="shared" si="260"/>
        <v>-2000</v>
      </c>
      <c r="H16301" s="704" t="s">
        <v>10626</v>
      </c>
    </row>
    <row r="16302" spans="1:8" ht="15" x14ac:dyDescent="0.2">
      <c r="A16302" s="733">
        <v>45157</v>
      </c>
      <c r="B16302" s="40" t="s">
        <v>10230</v>
      </c>
      <c r="C16302" s="550" t="s">
        <v>3144</v>
      </c>
      <c r="D16302" s="892" t="s">
        <v>10794</v>
      </c>
      <c r="E16302" s="551">
        <v>126800</v>
      </c>
      <c r="F16302" s="57"/>
      <c r="G16302" s="57">
        <f t="shared" si="260"/>
        <v>-126800</v>
      </c>
      <c r="H16302" s="704" t="s">
        <v>10626</v>
      </c>
    </row>
    <row r="16303" spans="1:8" ht="15" x14ac:dyDescent="0.2">
      <c r="A16303" s="733">
        <v>45157</v>
      </c>
      <c r="B16303" s="40" t="s">
        <v>10377</v>
      </c>
      <c r="C16303" s="550" t="s">
        <v>3144</v>
      </c>
      <c r="D16303" s="892" t="s">
        <v>10793</v>
      </c>
      <c r="E16303" s="551">
        <v>13060</v>
      </c>
      <c r="F16303" s="57"/>
      <c r="G16303" s="57">
        <f t="shared" si="260"/>
        <v>-13060</v>
      </c>
      <c r="H16303" s="704" t="s">
        <v>10626</v>
      </c>
    </row>
    <row r="16304" spans="1:8" ht="15" x14ac:dyDescent="0.2">
      <c r="A16304" s="733">
        <v>45159</v>
      </c>
      <c r="B16304" s="40" t="s">
        <v>10377</v>
      </c>
      <c r="C16304" s="62" t="s">
        <v>5740</v>
      </c>
      <c r="D16304" s="107" t="s">
        <v>369</v>
      </c>
      <c r="E16304" s="125">
        <v>1600</v>
      </c>
      <c r="F16304" s="57"/>
      <c r="G16304" s="57">
        <f t="shared" si="260"/>
        <v>-1600</v>
      </c>
      <c r="H16304" s="704" t="s">
        <v>10626</v>
      </c>
    </row>
    <row r="16305" spans="1:8" ht="15" x14ac:dyDescent="0.2">
      <c r="A16305" s="733">
        <v>45159</v>
      </c>
      <c r="B16305" s="40" t="s">
        <v>10377</v>
      </c>
      <c r="C16305" s="62" t="s">
        <v>5740</v>
      </c>
      <c r="D16305" s="107" t="s">
        <v>369</v>
      </c>
      <c r="E16305" s="125">
        <v>1500</v>
      </c>
      <c r="F16305" s="57"/>
      <c r="G16305" s="57">
        <f t="shared" si="260"/>
        <v>-1500</v>
      </c>
      <c r="H16305" s="704" t="s">
        <v>10626</v>
      </c>
    </row>
    <row r="16306" spans="1:8" ht="15" x14ac:dyDescent="0.2">
      <c r="A16306" s="733">
        <v>45159</v>
      </c>
      <c r="B16306" s="40" t="s">
        <v>9354</v>
      </c>
      <c r="C16306" s="62" t="s">
        <v>3144</v>
      </c>
      <c r="D16306" s="107" t="s">
        <v>10814</v>
      </c>
      <c r="E16306" s="125">
        <v>13200</v>
      </c>
      <c r="F16306" s="57"/>
      <c r="G16306" s="57">
        <f t="shared" si="260"/>
        <v>-13200</v>
      </c>
      <c r="H16306" s="704" t="s">
        <v>10626</v>
      </c>
    </row>
    <row r="16307" spans="1:8" ht="15" x14ac:dyDescent="0.2">
      <c r="A16307" s="733">
        <v>45159</v>
      </c>
      <c r="B16307" s="40" t="s">
        <v>9354</v>
      </c>
      <c r="C16307" s="62" t="s">
        <v>3144</v>
      </c>
      <c r="D16307" s="107" t="s">
        <v>10030</v>
      </c>
      <c r="E16307" s="125">
        <v>880</v>
      </c>
      <c r="F16307" s="57"/>
      <c r="G16307" s="57">
        <f t="shared" si="260"/>
        <v>-880</v>
      </c>
      <c r="H16307" s="704" t="s">
        <v>10626</v>
      </c>
    </row>
    <row r="16308" spans="1:8" ht="15" x14ac:dyDescent="0.2">
      <c r="A16308" s="733">
        <v>45159</v>
      </c>
      <c r="B16308" s="40" t="s">
        <v>16</v>
      </c>
      <c r="C16308" s="62" t="s">
        <v>8228</v>
      </c>
      <c r="D16308" s="107" t="s">
        <v>4910</v>
      </c>
      <c r="E16308" s="125">
        <v>4500</v>
      </c>
      <c r="F16308" s="57"/>
      <c r="G16308" s="57">
        <f t="shared" si="260"/>
        <v>-4500</v>
      </c>
      <c r="H16308" s="704" t="s">
        <v>10626</v>
      </c>
    </row>
    <row r="16309" spans="1:8" ht="15" x14ac:dyDescent="0.2">
      <c r="A16309" s="733">
        <v>45159</v>
      </c>
      <c r="B16309" s="40" t="s">
        <v>10574</v>
      </c>
      <c r="C16309" s="62" t="s">
        <v>3144</v>
      </c>
      <c r="D16309" s="107" t="s">
        <v>10815</v>
      </c>
      <c r="E16309" s="125">
        <v>5120</v>
      </c>
      <c r="F16309" s="57"/>
      <c r="G16309" s="57">
        <f t="shared" si="260"/>
        <v>-5120</v>
      </c>
      <c r="H16309" s="704" t="s">
        <v>10626</v>
      </c>
    </row>
    <row r="16310" spans="1:8" ht="15" x14ac:dyDescent="0.2">
      <c r="A16310" s="733">
        <v>45159</v>
      </c>
      <c r="B16310" s="40" t="s">
        <v>10377</v>
      </c>
      <c r="C16310" s="62" t="s">
        <v>3144</v>
      </c>
      <c r="D16310" s="107" t="s">
        <v>10816</v>
      </c>
      <c r="E16310" s="125">
        <v>31200</v>
      </c>
      <c r="F16310" s="57"/>
      <c r="G16310" s="57">
        <f t="shared" si="260"/>
        <v>-31200</v>
      </c>
      <c r="H16310" s="704" t="s">
        <v>10626</v>
      </c>
    </row>
    <row r="16311" spans="1:8" ht="15" x14ac:dyDescent="0.2">
      <c r="A16311" s="733">
        <v>45159</v>
      </c>
      <c r="B16311" s="40" t="s">
        <v>10377</v>
      </c>
      <c r="C16311" s="62" t="s">
        <v>285</v>
      </c>
      <c r="D16311" s="107" t="s">
        <v>3149</v>
      </c>
      <c r="E16311" s="125">
        <v>250</v>
      </c>
      <c r="F16311" s="57"/>
      <c r="G16311" s="57">
        <f t="shared" si="260"/>
        <v>-250</v>
      </c>
      <c r="H16311" s="704" t="s">
        <v>10626</v>
      </c>
    </row>
    <row r="16312" spans="1:8" ht="15" x14ac:dyDescent="0.2">
      <c r="A16312" s="733">
        <v>45160</v>
      </c>
      <c r="B16312" s="40" t="s">
        <v>9400</v>
      </c>
      <c r="C16312" s="62" t="s">
        <v>5740</v>
      </c>
      <c r="D16312" s="107" t="s">
        <v>369</v>
      </c>
      <c r="E16312" s="125">
        <v>2900</v>
      </c>
      <c r="F16312" s="57"/>
      <c r="G16312" s="57">
        <f t="shared" si="260"/>
        <v>-2900</v>
      </c>
      <c r="H16312" s="704" t="s">
        <v>10626</v>
      </c>
    </row>
    <row r="16313" spans="1:8" ht="15" x14ac:dyDescent="0.2">
      <c r="A16313" s="733">
        <v>45160</v>
      </c>
      <c r="B16313" s="40" t="s">
        <v>10294</v>
      </c>
      <c r="C16313" s="62" t="s">
        <v>5740</v>
      </c>
      <c r="D16313" s="107" t="s">
        <v>369</v>
      </c>
      <c r="E16313" s="125">
        <v>1500</v>
      </c>
      <c r="F16313" s="57"/>
      <c r="G16313" s="57">
        <f t="shared" si="260"/>
        <v>-1500</v>
      </c>
      <c r="H16313" s="704" t="s">
        <v>10626</v>
      </c>
    </row>
    <row r="16314" spans="1:8" ht="15" x14ac:dyDescent="0.2">
      <c r="A16314" s="733">
        <v>45160</v>
      </c>
      <c r="B16314" s="40" t="s">
        <v>9407</v>
      </c>
      <c r="C16314" s="62" t="s">
        <v>8370</v>
      </c>
      <c r="D16314" s="107" t="s">
        <v>10817</v>
      </c>
      <c r="E16314" s="125">
        <v>1850</v>
      </c>
      <c r="F16314" s="57"/>
      <c r="G16314" s="57">
        <f t="shared" si="260"/>
        <v>-1850</v>
      </c>
      <c r="H16314" s="704" t="s">
        <v>10626</v>
      </c>
    </row>
    <row r="16315" spans="1:8" ht="15" x14ac:dyDescent="0.2">
      <c r="A16315" s="733">
        <v>45160</v>
      </c>
      <c r="B16315" s="40" t="s">
        <v>9354</v>
      </c>
      <c r="C16315" s="62" t="s">
        <v>391</v>
      </c>
      <c r="D16315" s="107" t="s">
        <v>10818</v>
      </c>
      <c r="E16315" s="125">
        <v>5500</v>
      </c>
      <c r="F16315" s="57"/>
      <c r="G16315" s="57">
        <f t="shared" si="260"/>
        <v>-5500</v>
      </c>
      <c r="H16315" s="704" t="s">
        <v>10626</v>
      </c>
    </row>
    <row r="16316" spans="1:8" ht="15" x14ac:dyDescent="0.2">
      <c r="A16316" s="733">
        <v>45160</v>
      </c>
      <c r="B16316" s="40" t="s">
        <v>9354</v>
      </c>
      <c r="C16316" s="62" t="s">
        <v>285</v>
      </c>
      <c r="D16316" s="107" t="s">
        <v>2430</v>
      </c>
      <c r="E16316" s="125">
        <v>1200</v>
      </c>
      <c r="F16316" s="57"/>
      <c r="G16316" s="57">
        <f t="shared" si="260"/>
        <v>-1200</v>
      </c>
      <c r="H16316" s="704" t="s">
        <v>10626</v>
      </c>
    </row>
    <row r="16317" spans="1:8" ht="15" x14ac:dyDescent="0.2">
      <c r="A16317" s="733">
        <v>45160</v>
      </c>
      <c r="B16317" s="40" t="s">
        <v>10574</v>
      </c>
      <c r="C16317" s="62" t="s">
        <v>3144</v>
      </c>
      <c r="D16317" s="107" t="s">
        <v>10819</v>
      </c>
      <c r="E16317" s="125">
        <v>1740</v>
      </c>
      <c r="F16317" s="57"/>
      <c r="G16317" s="57">
        <f t="shared" si="260"/>
        <v>-1740</v>
      </c>
      <c r="H16317" s="704" t="s">
        <v>10626</v>
      </c>
    </row>
    <row r="16318" spans="1:8" ht="15" x14ac:dyDescent="0.2">
      <c r="A16318" s="733">
        <v>45160</v>
      </c>
      <c r="B16318" s="40" t="s">
        <v>9965</v>
      </c>
      <c r="C16318" s="62" t="s">
        <v>10171</v>
      </c>
      <c r="D16318" s="107" t="s">
        <v>10820</v>
      </c>
      <c r="E16318" s="125">
        <v>30000</v>
      </c>
      <c r="F16318" s="57"/>
      <c r="G16318" s="57">
        <f t="shared" si="260"/>
        <v>-30000</v>
      </c>
      <c r="H16318" s="704" t="s">
        <v>10626</v>
      </c>
    </row>
    <row r="16319" spans="1:8" ht="15" x14ac:dyDescent="0.2">
      <c r="A16319" s="733">
        <v>45160</v>
      </c>
      <c r="B16319" s="40" t="s">
        <v>10021</v>
      </c>
      <c r="C16319" s="62" t="s">
        <v>3144</v>
      </c>
      <c r="D16319" s="107" t="s">
        <v>10821</v>
      </c>
      <c r="E16319" s="125">
        <v>1800</v>
      </c>
      <c r="F16319" s="57"/>
      <c r="G16319" s="57">
        <f t="shared" ref="G16319:G16382" si="261">F16319-E16319</f>
        <v>-1800</v>
      </c>
      <c r="H16319" s="704" t="s">
        <v>10626</v>
      </c>
    </row>
    <row r="16320" spans="1:8" ht="15" x14ac:dyDescent="0.2">
      <c r="A16320" s="733">
        <v>45160</v>
      </c>
      <c r="B16320" s="40" t="s">
        <v>2932</v>
      </c>
      <c r="C16320" s="62" t="s">
        <v>3144</v>
      </c>
      <c r="D16320" s="107" t="s">
        <v>6485</v>
      </c>
      <c r="E16320" s="125">
        <v>10020</v>
      </c>
      <c r="F16320" s="57"/>
      <c r="G16320" s="57">
        <f t="shared" si="261"/>
        <v>-10020</v>
      </c>
      <c r="H16320" s="704" t="s">
        <v>10626</v>
      </c>
    </row>
    <row r="16321" spans="1:8" ht="15" x14ac:dyDescent="0.2">
      <c r="A16321" s="733">
        <v>45161</v>
      </c>
      <c r="B16321" s="40" t="s">
        <v>10377</v>
      </c>
      <c r="C16321" s="62" t="s">
        <v>3445</v>
      </c>
      <c r="D16321" s="107" t="s">
        <v>10823</v>
      </c>
      <c r="E16321" s="125">
        <v>25000</v>
      </c>
      <c r="F16321" s="57"/>
      <c r="G16321" s="57">
        <f t="shared" si="261"/>
        <v>-25000</v>
      </c>
      <c r="H16321" s="704" t="s">
        <v>10626</v>
      </c>
    </row>
    <row r="16322" spans="1:8" ht="15" x14ac:dyDescent="0.2">
      <c r="A16322" s="733">
        <v>45161</v>
      </c>
      <c r="B16322" s="40" t="s">
        <v>9400</v>
      </c>
      <c r="C16322" s="62" t="s">
        <v>5740</v>
      </c>
      <c r="D16322" s="107" t="s">
        <v>369</v>
      </c>
      <c r="E16322" s="125">
        <v>2500</v>
      </c>
      <c r="F16322" s="57"/>
      <c r="G16322" s="57">
        <f t="shared" si="261"/>
        <v>-2500</v>
      </c>
      <c r="H16322" s="704" t="s">
        <v>10626</v>
      </c>
    </row>
    <row r="16323" spans="1:8" ht="15" x14ac:dyDescent="0.2">
      <c r="A16323" s="733">
        <v>45161</v>
      </c>
      <c r="B16323" s="40" t="s">
        <v>10230</v>
      </c>
      <c r="C16323" s="62" t="s">
        <v>5740</v>
      </c>
      <c r="D16323" s="107" t="s">
        <v>369</v>
      </c>
      <c r="E16323" s="125">
        <v>1500</v>
      </c>
      <c r="F16323" s="57"/>
      <c r="G16323" s="57">
        <f t="shared" si="261"/>
        <v>-1500</v>
      </c>
      <c r="H16323" s="704" t="s">
        <v>10626</v>
      </c>
    </row>
    <row r="16324" spans="1:8" ht="15" x14ac:dyDescent="0.2">
      <c r="A16324" s="733">
        <v>45161</v>
      </c>
      <c r="B16324" s="40" t="s">
        <v>10574</v>
      </c>
      <c r="C16324" s="62" t="s">
        <v>5740</v>
      </c>
      <c r="D16324" s="107" t="s">
        <v>369</v>
      </c>
      <c r="E16324" s="125">
        <v>1500</v>
      </c>
      <c r="F16324" s="57"/>
      <c r="G16324" s="57">
        <f t="shared" si="261"/>
        <v>-1500</v>
      </c>
      <c r="H16324" s="704" t="s">
        <v>10626</v>
      </c>
    </row>
    <row r="16325" spans="1:8" ht="15" x14ac:dyDescent="0.2">
      <c r="A16325" s="733">
        <v>45161</v>
      </c>
      <c r="B16325" s="40" t="s">
        <v>9407</v>
      </c>
      <c r="C16325" s="62" t="s">
        <v>391</v>
      </c>
      <c r="D16325" s="107" t="s">
        <v>10653</v>
      </c>
      <c r="E16325" s="125">
        <v>1000</v>
      </c>
      <c r="F16325" s="57"/>
      <c r="G16325" s="57">
        <f t="shared" si="261"/>
        <v>-1000</v>
      </c>
      <c r="H16325" s="704" t="s">
        <v>10626</v>
      </c>
    </row>
    <row r="16326" spans="1:8" ht="15" x14ac:dyDescent="0.2">
      <c r="A16326" s="733">
        <v>45161</v>
      </c>
      <c r="B16326" s="40" t="s">
        <v>103</v>
      </c>
      <c r="C16326" s="62" t="s">
        <v>103</v>
      </c>
      <c r="D16326" s="107" t="s">
        <v>10209</v>
      </c>
      <c r="E16326" s="125">
        <v>3000</v>
      </c>
      <c r="F16326" s="57"/>
      <c r="G16326" s="57">
        <f t="shared" si="261"/>
        <v>-3000</v>
      </c>
      <c r="H16326" s="704" t="s">
        <v>10626</v>
      </c>
    </row>
    <row r="16327" spans="1:8" ht="15" x14ac:dyDescent="0.2">
      <c r="A16327" s="733">
        <v>45161</v>
      </c>
      <c r="B16327" s="40" t="s">
        <v>10240</v>
      </c>
      <c r="C16327" s="62" t="s">
        <v>391</v>
      </c>
      <c r="D16327" s="107" t="s">
        <v>10825</v>
      </c>
      <c r="E16327" s="125">
        <v>1000</v>
      </c>
      <c r="F16327" s="57"/>
      <c r="G16327" s="57">
        <f t="shared" si="261"/>
        <v>-1000</v>
      </c>
      <c r="H16327" s="704" t="s">
        <v>10626</v>
      </c>
    </row>
    <row r="16328" spans="1:8" ht="15" x14ac:dyDescent="0.2">
      <c r="A16328" s="733">
        <v>45161</v>
      </c>
      <c r="B16328" s="40" t="s">
        <v>10230</v>
      </c>
      <c r="C16328" s="62" t="s">
        <v>3144</v>
      </c>
      <c r="D16328" s="107" t="s">
        <v>10824</v>
      </c>
      <c r="E16328" s="125">
        <v>1500</v>
      </c>
      <c r="F16328" s="57"/>
      <c r="G16328" s="57">
        <f t="shared" si="261"/>
        <v>-1500</v>
      </c>
      <c r="H16328" s="704" t="s">
        <v>10626</v>
      </c>
    </row>
    <row r="16329" spans="1:8" ht="15" x14ac:dyDescent="0.2">
      <c r="A16329" s="733">
        <v>45161</v>
      </c>
      <c r="B16329" s="40" t="s">
        <v>9354</v>
      </c>
      <c r="C16329" s="62" t="s">
        <v>10881</v>
      </c>
      <c r="D16329" s="107" t="s">
        <v>10826</v>
      </c>
      <c r="E16329" s="125">
        <v>500000</v>
      </c>
      <c r="F16329" s="57"/>
      <c r="G16329" s="57">
        <f t="shared" si="261"/>
        <v>-500000</v>
      </c>
      <c r="H16329" s="704" t="s">
        <v>10626</v>
      </c>
    </row>
    <row r="16330" spans="1:8" ht="15" x14ac:dyDescent="0.2">
      <c r="A16330" s="733">
        <v>45161</v>
      </c>
      <c r="B16330" s="669" t="s">
        <v>9505</v>
      </c>
      <c r="C16330" s="669" t="s">
        <v>8392</v>
      </c>
      <c r="D16330" s="906" t="s">
        <v>10847</v>
      </c>
      <c r="E16330" s="671">
        <v>28019</v>
      </c>
      <c r="F16330" s="57"/>
      <c r="G16330" s="57">
        <f t="shared" si="261"/>
        <v>-28019</v>
      </c>
      <c r="H16330" s="704" t="s">
        <v>10626</v>
      </c>
    </row>
    <row r="16331" spans="1:8" ht="15" x14ac:dyDescent="0.2">
      <c r="A16331" s="733">
        <v>45161</v>
      </c>
      <c r="B16331" s="669" t="s">
        <v>10294</v>
      </c>
      <c r="C16331" s="669" t="s">
        <v>8392</v>
      </c>
      <c r="D16331" s="906" t="s">
        <v>10847</v>
      </c>
      <c r="E16331" s="671">
        <v>112135</v>
      </c>
      <c r="F16331" s="57"/>
      <c r="G16331" s="57">
        <f t="shared" si="261"/>
        <v>-112135</v>
      </c>
      <c r="H16331" s="704" t="s">
        <v>10626</v>
      </c>
    </row>
    <row r="16332" spans="1:8" ht="15" x14ac:dyDescent="0.2">
      <c r="A16332" s="733">
        <v>45161</v>
      </c>
      <c r="B16332" s="669" t="s">
        <v>9354</v>
      </c>
      <c r="C16332" s="669" t="s">
        <v>8392</v>
      </c>
      <c r="D16332" s="906" t="s">
        <v>10847</v>
      </c>
      <c r="E16332" s="671">
        <v>22065</v>
      </c>
      <c r="F16332" s="57"/>
      <c r="G16332" s="57">
        <f t="shared" si="261"/>
        <v>-22065</v>
      </c>
      <c r="H16332" s="704" t="s">
        <v>10626</v>
      </c>
    </row>
    <row r="16333" spans="1:8" ht="15" x14ac:dyDescent="0.2">
      <c r="A16333" s="733">
        <v>45161</v>
      </c>
      <c r="B16333" s="669" t="s">
        <v>10142</v>
      </c>
      <c r="C16333" s="669" t="s">
        <v>8392</v>
      </c>
      <c r="D16333" s="906" t="s">
        <v>10847</v>
      </c>
      <c r="E16333" s="671">
        <v>300000</v>
      </c>
      <c r="F16333" s="57"/>
      <c r="G16333" s="57">
        <f t="shared" si="261"/>
        <v>-300000</v>
      </c>
      <c r="H16333" s="704" t="s">
        <v>10626</v>
      </c>
    </row>
    <row r="16334" spans="1:8" ht="15" x14ac:dyDescent="0.2">
      <c r="A16334" s="733">
        <v>45161</v>
      </c>
      <c r="B16334" s="669" t="s">
        <v>10377</v>
      </c>
      <c r="C16334" s="669" t="s">
        <v>8392</v>
      </c>
      <c r="D16334" s="906" t="s">
        <v>10847</v>
      </c>
      <c r="E16334" s="671">
        <v>200000</v>
      </c>
      <c r="F16334" s="57"/>
      <c r="G16334" s="57">
        <f t="shared" si="261"/>
        <v>-200000</v>
      </c>
      <c r="H16334" s="704" t="s">
        <v>10626</v>
      </c>
    </row>
    <row r="16335" spans="1:8" ht="15" x14ac:dyDescent="0.2">
      <c r="A16335" s="733">
        <v>45161</v>
      </c>
      <c r="B16335" s="669" t="s">
        <v>10230</v>
      </c>
      <c r="C16335" s="669" t="s">
        <v>8392</v>
      </c>
      <c r="D16335" s="906" t="s">
        <v>10847</v>
      </c>
      <c r="E16335" s="671">
        <v>337781</v>
      </c>
      <c r="F16335" s="57"/>
      <c r="G16335" s="57">
        <f t="shared" si="261"/>
        <v>-337781</v>
      </c>
      <c r="H16335" s="704" t="s">
        <v>10626</v>
      </c>
    </row>
    <row r="16336" spans="1:8" ht="15" x14ac:dyDescent="0.2">
      <c r="A16336" s="733">
        <v>45161</v>
      </c>
      <c r="B16336" s="40" t="s">
        <v>10377</v>
      </c>
      <c r="C16336" s="62" t="s">
        <v>10171</v>
      </c>
      <c r="D16336" s="182" t="s">
        <v>10828</v>
      </c>
      <c r="E16336" s="125">
        <v>201800</v>
      </c>
      <c r="F16336" s="57"/>
      <c r="G16336" s="57">
        <f t="shared" si="261"/>
        <v>-201800</v>
      </c>
      <c r="H16336" s="704" t="s">
        <v>10626</v>
      </c>
    </row>
    <row r="16337" spans="1:8" ht="15" x14ac:dyDescent="0.2">
      <c r="A16337" s="733">
        <v>45161</v>
      </c>
      <c r="B16337" s="62" t="s">
        <v>9354</v>
      </c>
      <c r="C16337" s="62" t="s">
        <v>10171</v>
      </c>
      <c r="D16337" s="182" t="s">
        <v>10829</v>
      </c>
      <c r="E16337" s="125">
        <v>1200</v>
      </c>
      <c r="F16337" s="57"/>
      <c r="G16337" s="57">
        <f t="shared" si="261"/>
        <v>-1200</v>
      </c>
      <c r="H16337" s="704" t="s">
        <v>10626</v>
      </c>
    </row>
    <row r="16338" spans="1:8" ht="15" x14ac:dyDescent="0.2">
      <c r="A16338" s="733">
        <v>45161</v>
      </c>
      <c r="B16338" s="62" t="s">
        <v>10574</v>
      </c>
      <c r="C16338" s="62" t="s">
        <v>3144</v>
      </c>
      <c r="D16338" s="182" t="s">
        <v>10815</v>
      </c>
      <c r="E16338" s="125">
        <v>9640</v>
      </c>
      <c r="F16338" s="57"/>
      <c r="G16338" s="57">
        <f t="shared" si="261"/>
        <v>-9640</v>
      </c>
      <c r="H16338" s="704" t="s">
        <v>10626</v>
      </c>
    </row>
    <row r="16339" spans="1:8" ht="15" x14ac:dyDescent="0.2">
      <c r="A16339" s="733">
        <v>45161</v>
      </c>
      <c r="B16339" s="62" t="s">
        <v>9354</v>
      </c>
      <c r="C16339" s="62" t="s">
        <v>391</v>
      </c>
      <c r="D16339" s="182" t="s">
        <v>10845</v>
      </c>
      <c r="E16339" s="125">
        <v>3000</v>
      </c>
      <c r="F16339" s="57"/>
      <c r="G16339" s="57">
        <f t="shared" si="261"/>
        <v>-3000</v>
      </c>
      <c r="H16339" s="704" t="s">
        <v>10626</v>
      </c>
    </row>
    <row r="16340" spans="1:8" ht="15" x14ac:dyDescent="0.2">
      <c r="A16340" s="733">
        <v>45161</v>
      </c>
      <c r="B16340" s="62" t="s">
        <v>10574</v>
      </c>
      <c r="C16340" s="62" t="s">
        <v>5386</v>
      </c>
      <c r="D16340" s="182" t="s">
        <v>10843</v>
      </c>
      <c r="E16340" s="125">
        <v>8000</v>
      </c>
      <c r="F16340" s="57"/>
      <c r="G16340" s="57">
        <f t="shared" si="261"/>
        <v>-8000</v>
      </c>
      <c r="H16340" s="704" t="s">
        <v>10626</v>
      </c>
    </row>
    <row r="16341" spans="1:8" ht="15" x14ac:dyDescent="0.2">
      <c r="A16341" s="733">
        <v>45161</v>
      </c>
      <c r="B16341" s="62" t="s">
        <v>9400</v>
      </c>
      <c r="C16341" s="62" t="s">
        <v>9869</v>
      </c>
      <c r="D16341" s="182" t="s">
        <v>10844</v>
      </c>
      <c r="E16341" s="125">
        <v>10616</v>
      </c>
      <c r="F16341" s="57"/>
      <c r="G16341" s="57">
        <f t="shared" si="261"/>
        <v>-10616</v>
      </c>
      <c r="H16341" s="704" t="s">
        <v>10626</v>
      </c>
    </row>
    <row r="16342" spans="1:8" ht="15" x14ac:dyDescent="0.2">
      <c r="A16342" s="733">
        <v>45161</v>
      </c>
      <c r="B16342" s="62" t="s">
        <v>10230</v>
      </c>
      <c r="C16342" s="62" t="s">
        <v>9869</v>
      </c>
      <c r="D16342" s="182" t="s">
        <v>10844</v>
      </c>
      <c r="E16342" s="125">
        <v>9986</v>
      </c>
      <c r="F16342" s="57"/>
      <c r="G16342" s="57">
        <f t="shared" si="261"/>
        <v>-9986</v>
      </c>
      <c r="H16342" s="704" t="s">
        <v>10626</v>
      </c>
    </row>
    <row r="16343" spans="1:8" ht="15" x14ac:dyDescent="0.2">
      <c r="A16343" s="733">
        <v>45161</v>
      </c>
      <c r="B16343" s="40" t="s">
        <v>10377</v>
      </c>
      <c r="C16343" s="62" t="s">
        <v>5740</v>
      </c>
      <c r="D16343" s="182" t="s">
        <v>369</v>
      </c>
      <c r="E16343" s="125">
        <v>5200</v>
      </c>
      <c r="F16343" s="57"/>
      <c r="G16343" s="57">
        <f t="shared" si="261"/>
        <v>-5200</v>
      </c>
      <c r="H16343" s="704" t="s">
        <v>10626</v>
      </c>
    </row>
    <row r="16344" spans="1:8" ht="15" x14ac:dyDescent="0.2">
      <c r="A16344" s="733">
        <v>45161</v>
      </c>
      <c r="B16344" s="62" t="s">
        <v>3945</v>
      </c>
      <c r="C16344" s="62" t="s">
        <v>1229</v>
      </c>
      <c r="D16344" s="182" t="s">
        <v>8428</v>
      </c>
      <c r="E16344" s="125">
        <v>20000</v>
      </c>
      <c r="F16344" s="57"/>
      <c r="G16344" s="57">
        <f t="shared" si="261"/>
        <v>-20000</v>
      </c>
      <c r="H16344" s="704" t="s">
        <v>10626</v>
      </c>
    </row>
    <row r="16345" spans="1:8" ht="15" x14ac:dyDescent="0.2">
      <c r="A16345" s="733">
        <v>45161</v>
      </c>
      <c r="B16345" s="62" t="s">
        <v>9830</v>
      </c>
      <c r="C16345" s="62" t="s">
        <v>793</v>
      </c>
      <c r="D16345" s="182" t="s">
        <v>11007</v>
      </c>
      <c r="E16345" s="125">
        <v>25000</v>
      </c>
      <c r="F16345" s="57"/>
      <c r="G16345" s="57">
        <f t="shared" si="261"/>
        <v>-25000</v>
      </c>
      <c r="H16345" s="704" t="s">
        <v>10626</v>
      </c>
    </row>
    <row r="16346" spans="1:8" ht="15" customHeight="1" x14ac:dyDescent="0.2">
      <c r="A16346" s="733">
        <v>45161</v>
      </c>
      <c r="B16346" s="62" t="s">
        <v>9984</v>
      </c>
      <c r="C16346" s="62" t="s">
        <v>793</v>
      </c>
      <c r="D16346" s="182" t="s">
        <v>11007</v>
      </c>
      <c r="E16346" s="125">
        <v>25000</v>
      </c>
      <c r="F16346" s="57"/>
      <c r="G16346" s="57">
        <f t="shared" si="261"/>
        <v>-25000</v>
      </c>
      <c r="H16346" s="704" t="s">
        <v>10626</v>
      </c>
    </row>
    <row r="16347" spans="1:8" ht="15" customHeight="1" x14ac:dyDescent="0.2">
      <c r="A16347" s="733">
        <v>45161</v>
      </c>
      <c r="B16347" s="62" t="s">
        <v>9354</v>
      </c>
      <c r="C16347" s="62" t="s">
        <v>793</v>
      </c>
      <c r="D16347" s="182" t="s">
        <v>11008</v>
      </c>
      <c r="E16347" s="125">
        <v>25000</v>
      </c>
      <c r="F16347" s="57"/>
      <c r="G16347" s="57">
        <f t="shared" si="261"/>
        <v>-25000</v>
      </c>
      <c r="H16347" s="704" t="s">
        <v>10626</v>
      </c>
    </row>
    <row r="16348" spans="1:8" ht="15" customHeight="1" x14ac:dyDescent="0.2">
      <c r="A16348" s="733">
        <v>45161</v>
      </c>
      <c r="B16348" s="62" t="s">
        <v>10569</v>
      </c>
      <c r="C16348" s="62" t="s">
        <v>793</v>
      </c>
      <c r="D16348" s="182" t="s">
        <v>11008</v>
      </c>
      <c r="E16348" s="125">
        <v>25000</v>
      </c>
      <c r="F16348" s="57"/>
      <c r="G16348" s="57">
        <f t="shared" si="261"/>
        <v>-25000</v>
      </c>
      <c r="H16348" s="704" t="s">
        <v>10626</v>
      </c>
    </row>
    <row r="16349" spans="1:8" ht="15" customHeight="1" x14ac:dyDescent="0.2">
      <c r="A16349" s="733">
        <v>45161</v>
      </c>
      <c r="B16349" s="62" t="s">
        <v>25</v>
      </c>
      <c r="C16349" s="62" t="s">
        <v>793</v>
      </c>
      <c r="D16349" s="182" t="s">
        <v>11114</v>
      </c>
      <c r="E16349" s="125">
        <v>80000</v>
      </c>
      <c r="F16349" s="57"/>
      <c r="G16349" s="57">
        <f t="shared" si="261"/>
        <v>-80000</v>
      </c>
      <c r="H16349" s="704" t="s">
        <v>10626</v>
      </c>
    </row>
    <row r="16350" spans="1:8" ht="15" customHeight="1" x14ac:dyDescent="0.2">
      <c r="A16350" s="733">
        <v>45161</v>
      </c>
      <c r="B16350" s="62" t="s">
        <v>10177</v>
      </c>
      <c r="C16350" s="62" t="s">
        <v>793</v>
      </c>
      <c r="D16350" s="182" t="s">
        <v>9010</v>
      </c>
      <c r="E16350" s="125">
        <v>5000</v>
      </c>
      <c r="F16350" s="57"/>
      <c r="G16350" s="57">
        <f t="shared" si="261"/>
        <v>-5000</v>
      </c>
      <c r="H16350" s="704" t="s">
        <v>10626</v>
      </c>
    </row>
    <row r="16351" spans="1:8" ht="15" customHeight="1" x14ac:dyDescent="0.2">
      <c r="A16351" s="733">
        <v>45161</v>
      </c>
      <c r="B16351" s="62" t="s">
        <v>16</v>
      </c>
      <c r="C16351" s="62" t="s">
        <v>793</v>
      </c>
      <c r="D16351" s="182" t="s">
        <v>10962</v>
      </c>
      <c r="E16351" s="125">
        <v>23000</v>
      </c>
      <c r="F16351" s="57"/>
      <c r="G16351" s="57">
        <f t="shared" si="261"/>
        <v>-23000</v>
      </c>
      <c r="H16351" s="704" t="s">
        <v>10626</v>
      </c>
    </row>
    <row r="16352" spans="1:8" ht="15" customHeight="1" x14ac:dyDescent="0.2">
      <c r="A16352" s="733">
        <v>45161</v>
      </c>
      <c r="B16352" s="62" t="s">
        <v>10294</v>
      </c>
      <c r="C16352" s="62" t="s">
        <v>793</v>
      </c>
      <c r="D16352" s="182" t="s">
        <v>10969</v>
      </c>
      <c r="E16352" s="125">
        <v>47120</v>
      </c>
      <c r="F16352" s="57"/>
      <c r="G16352" s="57">
        <f t="shared" si="261"/>
        <v>-47120</v>
      </c>
      <c r="H16352" s="704" t="s">
        <v>10626</v>
      </c>
    </row>
    <row r="16353" spans="1:8" ht="15" x14ac:dyDescent="0.2">
      <c r="A16353" s="733">
        <v>45161</v>
      </c>
      <c r="B16353" s="62" t="s">
        <v>103</v>
      </c>
      <c r="C16353" s="62" t="s">
        <v>793</v>
      </c>
      <c r="D16353" s="182" t="s">
        <v>10977</v>
      </c>
      <c r="E16353" s="125">
        <v>229050</v>
      </c>
      <c r="F16353" s="57"/>
      <c r="G16353" s="57">
        <f t="shared" si="261"/>
        <v>-229050</v>
      </c>
      <c r="H16353" s="704" t="s">
        <v>10626</v>
      </c>
    </row>
    <row r="16354" spans="1:8" ht="15" x14ac:dyDescent="0.2">
      <c r="A16354" s="733">
        <v>45161</v>
      </c>
      <c r="B16354" s="62" t="s">
        <v>3945</v>
      </c>
      <c r="C16354" s="62" t="s">
        <v>793</v>
      </c>
      <c r="D16354" s="182" t="s">
        <v>10978</v>
      </c>
      <c r="E16354" s="125">
        <v>149794</v>
      </c>
      <c r="F16354" s="57"/>
      <c r="G16354" s="57">
        <f t="shared" si="261"/>
        <v>-149794</v>
      </c>
      <c r="H16354" s="704" t="s">
        <v>10626</v>
      </c>
    </row>
    <row r="16355" spans="1:8" ht="15" x14ac:dyDescent="0.2">
      <c r="A16355" s="733">
        <v>45161</v>
      </c>
      <c r="B16355" s="62" t="s">
        <v>37</v>
      </c>
      <c r="C16355" s="62" t="s">
        <v>793</v>
      </c>
      <c r="D16355" s="182" t="s">
        <v>10095</v>
      </c>
      <c r="E16355" s="125">
        <v>130524.19354838709</v>
      </c>
      <c r="F16355" s="57"/>
      <c r="G16355" s="57">
        <f t="shared" si="261"/>
        <v>-130524.19354838709</v>
      </c>
      <c r="H16355" s="704" t="s">
        <v>10626</v>
      </c>
    </row>
    <row r="16356" spans="1:8" ht="15" customHeight="1" x14ac:dyDescent="0.2">
      <c r="A16356" s="733">
        <v>45161</v>
      </c>
      <c r="B16356" s="62" t="s">
        <v>9407</v>
      </c>
      <c r="C16356" s="62" t="s">
        <v>793</v>
      </c>
      <c r="D16356" s="182" t="s">
        <v>10980</v>
      </c>
      <c r="E16356" s="125">
        <v>107735</v>
      </c>
      <c r="F16356" s="57"/>
      <c r="G16356" s="57">
        <f t="shared" si="261"/>
        <v>-107735</v>
      </c>
      <c r="H16356" s="704" t="s">
        <v>10626</v>
      </c>
    </row>
    <row r="16357" spans="1:8" ht="15" customHeight="1" x14ac:dyDescent="0.2">
      <c r="A16357" s="733">
        <v>45161</v>
      </c>
      <c r="B16357" s="62" t="s">
        <v>10574</v>
      </c>
      <c r="C16357" s="62" t="s">
        <v>793</v>
      </c>
      <c r="D16357" s="182" t="s">
        <v>10981</v>
      </c>
      <c r="E16357" s="125">
        <v>88065</v>
      </c>
      <c r="F16357" s="57"/>
      <c r="G16357" s="57">
        <f t="shared" si="261"/>
        <v>-88065</v>
      </c>
      <c r="H16357" s="704" t="s">
        <v>10626</v>
      </c>
    </row>
    <row r="16358" spans="1:8" ht="15" customHeight="1" x14ac:dyDescent="0.2">
      <c r="A16358" s="733">
        <v>45161</v>
      </c>
      <c r="B16358" s="62" t="s">
        <v>9400</v>
      </c>
      <c r="C16358" s="62" t="s">
        <v>793</v>
      </c>
      <c r="D16358" s="182" t="s">
        <v>10982</v>
      </c>
      <c r="E16358" s="125">
        <v>65000</v>
      </c>
      <c r="F16358" s="57"/>
      <c r="G16358" s="57">
        <f t="shared" si="261"/>
        <v>-65000</v>
      </c>
      <c r="H16358" s="704" t="s">
        <v>10626</v>
      </c>
    </row>
    <row r="16359" spans="1:8" ht="15" customHeight="1" x14ac:dyDescent="0.2">
      <c r="A16359" s="733">
        <v>45161</v>
      </c>
      <c r="B16359" s="62" t="s">
        <v>3944</v>
      </c>
      <c r="C16359" s="62" t="s">
        <v>793</v>
      </c>
      <c r="D16359" s="182" t="s">
        <v>10983</v>
      </c>
      <c r="E16359" s="125">
        <v>126000</v>
      </c>
      <c r="F16359" s="57"/>
      <c r="G16359" s="57">
        <f t="shared" si="261"/>
        <v>-126000</v>
      </c>
      <c r="H16359" s="704" t="s">
        <v>10626</v>
      </c>
    </row>
    <row r="16360" spans="1:8" ht="15" customHeight="1" x14ac:dyDescent="0.2">
      <c r="A16360" s="733">
        <v>45161</v>
      </c>
      <c r="B16360" s="62" t="s">
        <v>9354</v>
      </c>
      <c r="C16360" s="62" t="s">
        <v>793</v>
      </c>
      <c r="D16360" s="182" t="s">
        <v>10985</v>
      </c>
      <c r="E16360" s="125">
        <v>46150</v>
      </c>
      <c r="F16360" s="57"/>
      <c r="G16360" s="57">
        <f t="shared" si="261"/>
        <v>-46150</v>
      </c>
      <c r="H16360" s="704" t="s">
        <v>10626</v>
      </c>
    </row>
    <row r="16361" spans="1:8" ht="15" customHeight="1" x14ac:dyDescent="0.2">
      <c r="A16361" s="733">
        <v>45161</v>
      </c>
      <c r="B16361" s="62" t="s">
        <v>7805</v>
      </c>
      <c r="C16361" s="62" t="s">
        <v>793</v>
      </c>
      <c r="D16361" s="182" t="s">
        <v>10986</v>
      </c>
      <c r="E16361" s="125">
        <v>24040</v>
      </c>
      <c r="F16361" s="57"/>
      <c r="G16361" s="57">
        <f t="shared" si="261"/>
        <v>-24040</v>
      </c>
      <c r="H16361" s="704" t="s">
        <v>10626</v>
      </c>
    </row>
    <row r="16362" spans="1:8" ht="15" customHeight="1" x14ac:dyDescent="0.2">
      <c r="A16362" s="733">
        <v>45161</v>
      </c>
      <c r="B16362" s="62" t="s">
        <v>9354</v>
      </c>
      <c r="C16362" s="62" t="s">
        <v>793</v>
      </c>
      <c r="D16362" s="182" t="s">
        <v>10987</v>
      </c>
      <c r="E16362" s="125">
        <v>106980</v>
      </c>
      <c r="F16362" s="57"/>
      <c r="G16362" s="57">
        <f t="shared" si="261"/>
        <v>-106980</v>
      </c>
      <c r="H16362" s="704" t="s">
        <v>10626</v>
      </c>
    </row>
    <row r="16363" spans="1:8" ht="15" customHeight="1" x14ac:dyDescent="0.2">
      <c r="A16363" s="733">
        <v>45161</v>
      </c>
      <c r="B16363" s="62" t="s">
        <v>2932</v>
      </c>
      <c r="C16363" s="62" t="s">
        <v>2502</v>
      </c>
      <c r="D16363" s="182" t="s">
        <v>11023</v>
      </c>
      <c r="E16363" s="125">
        <v>292919.35483870964</v>
      </c>
      <c r="F16363" s="57"/>
      <c r="G16363" s="57">
        <f t="shared" si="261"/>
        <v>-292919.35483870964</v>
      </c>
      <c r="H16363" s="704" t="s">
        <v>10626</v>
      </c>
    </row>
    <row r="16364" spans="1:8" ht="15" customHeight="1" x14ac:dyDescent="0.2">
      <c r="A16364" s="733">
        <v>45161</v>
      </c>
      <c r="B16364" s="62" t="s">
        <v>10574</v>
      </c>
      <c r="C16364" s="62" t="s">
        <v>2502</v>
      </c>
      <c r="D16364" s="182" t="s">
        <v>11026</v>
      </c>
      <c r="E16364" s="125">
        <v>24670</v>
      </c>
      <c r="F16364" s="57"/>
      <c r="G16364" s="57">
        <f t="shared" si="261"/>
        <v>-24670</v>
      </c>
      <c r="H16364" s="704" t="s">
        <v>10626</v>
      </c>
    </row>
    <row r="16365" spans="1:8" ht="15" customHeight="1" x14ac:dyDescent="0.2">
      <c r="A16365" s="733">
        <v>45161</v>
      </c>
      <c r="B16365" s="62" t="s">
        <v>103</v>
      </c>
      <c r="C16365" s="62" t="s">
        <v>2502</v>
      </c>
      <c r="D16365" s="182" t="s">
        <v>11062</v>
      </c>
      <c r="E16365" s="125">
        <v>65000</v>
      </c>
      <c r="F16365" s="57"/>
      <c r="G16365" s="57">
        <f t="shared" si="261"/>
        <v>-65000</v>
      </c>
      <c r="H16365" s="704" t="s">
        <v>10626</v>
      </c>
    </row>
    <row r="16366" spans="1:8" ht="15" customHeight="1" x14ac:dyDescent="0.2">
      <c r="A16366" s="733">
        <v>45161</v>
      </c>
      <c r="B16366" s="62" t="s">
        <v>10377</v>
      </c>
      <c r="C16366" s="62" t="s">
        <v>3144</v>
      </c>
      <c r="D16366" s="182" t="s">
        <v>10863</v>
      </c>
      <c r="E16366" s="125">
        <v>44000</v>
      </c>
      <c r="F16366" s="57"/>
      <c r="G16366" s="57">
        <f t="shared" si="261"/>
        <v>-44000</v>
      </c>
      <c r="H16366" s="704" t="s">
        <v>10626</v>
      </c>
    </row>
    <row r="16367" spans="1:8" ht="15" customHeight="1" x14ac:dyDescent="0.2">
      <c r="A16367" s="733">
        <v>45161</v>
      </c>
      <c r="B16367" s="62" t="s">
        <v>10377</v>
      </c>
      <c r="C16367" s="62" t="s">
        <v>5740</v>
      </c>
      <c r="D16367" s="182" t="s">
        <v>10335</v>
      </c>
      <c r="E16367" s="125">
        <v>200</v>
      </c>
      <c r="F16367" s="57"/>
      <c r="G16367" s="57">
        <f t="shared" si="261"/>
        <v>-200</v>
      </c>
      <c r="H16367" s="704" t="s">
        <v>10626</v>
      </c>
    </row>
    <row r="16368" spans="1:8" ht="15" customHeight="1" x14ac:dyDescent="0.2">
      <c r="A16368" s="733">
        <v>45161</v>
      </c>
      <c r="B16368" s="62" t="s">
        <v>8874</v>
      </c>
      <c r="C16368" s="62" t="s">
        <v>3144</v>
      </c>
      <c r="D16368" s="182" t="s">
        <v>10864</v>
      </c>
      <c r="E16368" s="125">
        <v>450</v>
      </c>
      <c r="F16368" s="57"/>
      <c r="G16368" s="57">
        <f t="shared" si="261"/>
        <v>-450</v>
      </c>
      <c r="H16368" s="704" t="s">
        <v>10626</v>
      </c>
    </row>
    <row r="16369" spans="1:8" ht="15" customHeight="1" x14ac:dyDescent="0.2">
      <c r="A16369" s="733">
        <v>45162</v>
      </c>
      <c r="B16369" s="62" t="s">
        <v>10294</v>
      </c>
      <c r="C16369" s="62" t="s">
        <v>3144</v>
      </c>
      <c r="D16369" s="182" t="s">
        <v>10865</v>
      </c>
      <c r="E16369" s="125">
        <v>26000</v>
      </c>
      <c r="F16369" s="57"/>
      <c r="G16369" s="57">
        <f t="shared" si="261"/>
        <v>-26000</v>
      </c>
      <c r="H16369" s="704" t="s">
        <v>10626</v>
      </c>
    </row>
    <row r="16370" spans="1:8" ht="15" customHeight="1" x14ac:dyDescent="0.2">
      <c r="A16370" s="733">
        <v>45162</v>
      </c>
      <c r="B16370" s="62" t="s">
        <v>10574</v>
      </c>
      <c r="C16370" s="62" t="s">
        <v>3144</v>
      </c>
      <c r="D16370" s="182" t="s">
        <v>10866</v>
      </c>
      <c r="E16370" s="125">
        <v>3100</v>
      </c>
      <c r="F16370" s="57"/>
      <c r="G16370" s="57">
        <f t="shared" si="261"/>
        <v>-3100</v>
      </c>
      <c r="H16370" s="704" t="s">
        <v>10626</v>
      </c>
    </row>
    <row r="16371" spans="1:8" ht="15" customHeight="1" x14ac:dyDescent="0.2">
      <c r="A16371" s="733">
        <v>45162</v>
      </c>
      <c r="B16371" s="62" t="s">
        <v>9767</v>
      </c>
      <c r="C16371" s="62" t="s">
        <v>8898</v>
      </c>
      <c r="D16371" s="107" t="s">
        <v>10867</v>
      </c>
      <c r="E16371" s="125">
        <v>200000</v>
      </c>
      <c r="F16371" s="57"/>
      <c r="G16371" s="57">
        <f t="shared" si="261"/>
        <v>-200000</v>
      </c>
      <c r="H16371" s="704" t="s">
        <v>10626</v>
      </c>
    </row>
    <row r="16372" spans="1:8" ht="24" x14ac:dyDescent="0.2">
      <c r="A16372" s="733">
        <v>45162</v>
      </c>
      <c r="B16372" s="62" t="s">
        <v>2932</v>
      </c>
      <c r="C16372" s="62" t="s">
        <v>391</v>
      </c>
      <c r="D16372" s="182" t="s">
        <v>10868</v>
      </c>
      <c r="E16372" s="125">
        <v>5000</v>
      </c>
      <c r="F16372" s="57"/>
      <c r="G16372" s="57">
        <f t="shared" si="261"/>
        <v>-5000</v>
      </c>
      <c r="H16372" s="704" t="s">
        <v>10626</v>
      </c>
    </row>
    <row r="16373" spans="1:8" ht="15" x14ac:dyDescent="0.2">
      <c r="A16373" s="733">
        <v>45163</v>
      </c>
      <c r="B16373" s="62" t="s">
        <v>103</v>
      </c>
      <c r="C16373" s="62" t="s">
        <v>103</v>
      </c>
      <c r="D16373" s="182" t="s">
        <v>10209</v>
      </c>
      <c r="E16373" s="125">
        <v>3000</v>
      </c>
      <c r="F16373" s="57"/>
      <c r="G16373" s="57">
        <f t="shared" si="261"/>
        <v>-3000</v>
      </c>
      <c r="H16373" s="704" t="s">
        <v>10626</v>
      </c>
    </row>
    <row r="16374" spans="1:8" ht="15" x14ac:dyDescent="0.2">
      <c r="A16374" s="733">
        <v>45163</v>
      </c>
      <c r="B16374" s="62" t="s">
        <v>10377</v>
      </c>
      <c r="C16374" s="62" t="s">
        <v>3144</v>
      </c>
      <c r="D16374" s="182" t="s">
        <v>10869</v>
      </c>
      <c r="E16374" s="125">
        <v>1100</v>
      </c>
      <c r="F16374" s="57"/>
      <c r="G16374" s="57">
        <f t="shared" si="261"/>
        <v>-1100</v>
      </c>
      <c r="H16374" s="704" t="s">
        <v>10626</v>
      </c>
    </row>
    <row r="16375" spans="1:8" ht="15" x14ac:dyDescent="0.2">
      <c r="A16375" s="733">
        <v>45163</v>
      </c>
      <c r="B16375" s="62" t="s">
        <v>10377</v>
      </c>
      <c r="C16375" s="62" t="s">
        <v>5740</v>
      </c>
      <c r="D16375" s="182" t="s">
        <v>369</v>
      </c>
      <c r="E16375" s="125">
        <v>850</v>
      </c>
      <c r="F16375" s="57"/>
      <c r="G16375" s="57">
        <f t="shared" si="261"/>
        <v>-850</v>
      </c>
      <c r="H16375" s="704" t="s">
        <v>10626</v>
      </c>
    </row>
    <row r="16376" spans="1:8" ht="15" x14ac:dyDescent="0.2">
      <c r="A16376" s="733">
        <v>45163</v>
      </c>
      <c r="B16376" s="62" t="s">
        <v>10574</v>
      </c>
      <c r="C16376" s="62" t="s">
        <v>5740</v>
      </c>
      <c r="D16376" s="182" t="s">
        <v>369</v>
      </c>
      <c r="E16376" s="125">
        <v>1000</v>
      </c>
      <c r="F16376" s="57"/>
      <c r="G16376" s="57">
        <f t="shared" si="261"/>
        <v>-1000</v>
      </c>
      <c r="H16376" s="704" t="s">
        <v>10626</v>
      </c>
    </row>
    <row r="16377" spans="1:8" ht="15" x14ac:dyDescent="0.2">
      <c r="A16377" s="733">
        <v>45163</v>
      </c>
      <c r="B16377" s="62" t="s">
        <v>10294</v>
      </c>
      <c r="C16377" s="62" t="s">
        <v>5740</v>
      </c>
      <c r="D16377" s="182" t="s">
        <v>369</v>
      </c>
      <c r="E16377" s="125">
        <v>1000</v>
      </c>
      <c r="F16377" s="57"/>
      <c r="G16377" s="57">
        <f t="shared" si="261"/>
        <v>-1000</v>
      </c>
      <c r="H16377" s="704" t="s">
        <v>10626</v>
      </c>
    </row>
    <row r="16378" spans="1:8" ht="15" x14ac:dyDescent="0.2">
      <c r="A16378" s="733">
        <v>45164</v>
      </c>
      <c r="B16378" s="62" t="s">
        <v>3945</v>
      </c>
      <c r="C16378" s="62" t="s">
        <v>10615</v>
      </c>
      <c r="D16378" s="182" t="s">
        <v>10871</v>
      </c>
      <c r="E16378" s="125">
        <v>100000</v>
      </c>
      <c r="F16378" s="57"/>
      <c r="G16378" s="57">
        <f t="shared" si="261"/>
        <v>-100000</v>
      </c>
      <c r="H16378" s="704" t="s">
        <v>10626</v>
      </c>
    </row>
    <row r="16379" spans="1:8" ht="15" x14ac:dyDescent="0.2">
      <c r="A16379" s="733">
        <v>45164</v>
      </c>
      <c r="B16379" s="62" t="s">
        <v>10574</v>
      </c>
      <c r="C16379" s="62" t="s">
        <v>3144</v>
      </c>
      <c r="D16379" s="182" t="s">
        <v>10870</v>
      </c>
      <c r="E16379" s="125">
        <v>133700</v>
      </c>
      <c r="F16379" s="57"/>
      <c r="G16379" s="57">
        <f t="shared" si="261"/>
        <v>-133700</v>
      </c>
      <c r="H16379" s="704" t="s">
        <v>10626</v>
      </c>
    </row>
    <row r="16380" spans="1:8" ht="15" customHeight="1" x14ac:dyDescent="0.2">
      <c r="A16380" s="733">
        <v>45164</v>
      </c>
      <c r="B16380" s="62" t="s">
        <v>10377</v>
      </c>
      <c r="C16380" s="62" t="s">
        <v>5740</v>
      </c>
      <c r="D16380" s="182" t="s">
        <v>369</v>
      </c>
      <c r="E16380" s="125">
        <v>1700</v>
      </c>
      <c r="F16380" s="57"/>
      <c r="G16380" s="57">
        <f t="shared" si="261"/>
        <v>-1700</v>
      </c>
      <c r="H16380" s="704" t="s">
        <v>10626</v>
      </c>
    </row>
    <row r="16381" spans="1:8" ht="15" customHeight="1" x14ac:dyDescent="0.2">
      <c r="A16381" s="733">
        <v>45164</v>
      </c>
      <c r="B16381" s="62" t="s">
        <v>10294</v>
      </c>
      <c r="C16381" s="62" t="s">
        <v>391</v>
      </c>
      <c r="D16381" s="182" t="s">
        <v>10872</v>
      </c>
      <c r="E16381" s="125">
        <v>1000</v>
      </c>
      <c r="F16381" s="57"/>
      <c r="G16381" s="57">
        <f t="shared" si="261"/>
        <v>-1000</v>
      </c>
      <c r="H16381" s="704" t="s">
        <v>10626</v>
      </c>
    </row>
    <row r="16382" spans="1:8" ht="15" x14ac:dyDescent="0.2">
      <c r="A16382" s="733">
        <v>45164</v>
      </c>
      <c r="B16382" s="62" t="s">
        <v>25</v>
      </c>
      <c r="C16382" s="62" t="s">
        <v>8148</v>
      </c>
      <c r="D16382" s="182" t="s">
        <v>10239</v>
      </c>
      <c r="E16382" s="125">
        <v>110227</v>
      </c>
      <c r="F16382" s="57"/>
      <c r="G16382" s="57">
        <f t="shared" si="261"/>
        <v>-110227</v>
      </c>
      <c r="H16382" s="704" t="s">
        <v>10626</v>
      </c>
    </row>
    <row r="16383" spans="1:8" ht="15" x14ac:dyDescent="0.2">
      <c r="A16383" s="733">
        <v>45164</v>
      </c>
      <c r="B16383" s="62" t="s">
        <v>103</v>
      </c>
      <c r="C16383" s="62" t="s">
        <v>8148</v>
      </c>
      <c r="D16383" s="182" t="s">
        <v>10239</v>
      </c>
      <c r="E16383" s="125">
        <v>50343</v>
      </c>
      <c r="F16383" s="57"/>
      <c r="G16383" s="57">
        <f t="shared" ref="G16383:G16446" si="262">F16383-E16383</f>
        <v>-50343</v>
      </c>
      <c r="H16383" s="704" t="s">
        <v>10626</v>
      </c>
    </row>
    <row r="16384" spans="1:8" ht="15" x14ac:dyDescent="0.2">
      <c r="A16384" s="733">
        <v>45164</v>
      </c>
      <c r="B16384" s="62" t="s">
        <v>9354</v>
      </c>
      <c r="C16384" s="62" t="s">
        <v>10881</v>
      </c>
      <c r="D16384" s="182" t="s">
        <v>10873</v>
      </c>
      <c r="E16384" s="125">
        <v>1600000</v>
      </c>
      <c r="F16384" s="57"/>
      <c r="G16384" s="57">
        <f t="shared" si="262"/>
        <v>-1600000</v>
      </c>
      <c r="H16384" s="704" t="s">
        <v>10626</v>
      </c>
    </row>
    <row r="16385" spans="1:8" ht="15" x14ac:dyDescent="0.2">
      <c r="A16385" s="733">
        <v>45164</v>
      </c>
      <c r="B16385" s="62" t="s">
        <v>9965</v>
      </c>
      <c r="C16385" s="550" t="s">
        <v>1802</v>
      </c>
      <c r="D16385" s="739" t="s">
        <v>10874</v>
      </c>
      <c r="E16385" s="551">
        <v>73080</v>
      </c>
      <c r="F16385" s="57"/>
      <c r="G16385" s="57">
        <f t="shared" si="262"/>
        <v>-73080</v>
      </c>
      <c r="H16385" s="704" t="s">
        <v>10626</v>
      </c>
    </row>
    <row r="16386" spans="1:8" ht="15" customHeight="1" x14ac:dyDescent="0.2">
      <c r="A16386" s="733">
        <v>45164</v>
      </c>
      <c r="B16386" s="62" t="s">
        <v>10294</v>
      </c>
      <c r="C16386" s="550" t="s">
        <v>1802</v>
      </c>
      <c r="D16386" s="739" t="s">
        <v>10874</v>
      </c>
      <c r="E16386" s="551">
        <v>4870</v>
      </c>
      <c r="F16386" s="57"/>
      <c r="G16386" s="57">
        <f t="shared" si="262"/>
        <v>-4870</v>
      </c>
      <c r="H16386" s="704" t="s">
        <v>10626</v>
      </c>
    </row>
    <row r="16387" spans="1:8" ht="15" customHeight="1" x14ac:dyDescent="0.2">
      <c r="A16387" s="733">
        <v>45164</v>
      </c>
      <c r="B16387" s="62" t="s">
        <v>10907</v>
      </c>
      <c r="C16387" s="550" t="s">
        <v>1802</v>
      </c>
      <c r="D16387" s="739" t="s">
        <v>10874</v>
      </c>
      <c r="E16387" s="551">
        <v>75050</v>
      </c>
      <c r="F16387" s="57"/>
      <c r="G16387" s="57">
        <f t="shared" si="262"/>
        <v>-75050</v>
      </c>
      <c r="H16387" s="704" t="s">
        <v>10626</v>
      </c>
    </row>
    <row r="16388" spans="1:8" ht="15" x14ac:dyDescent="0.2">
      <c r="A16388" s="733">
        <v>45164</v>
      </c>
      <c r="B16388" s="62" t="s">
        <v>9830</v>
      </c>
      <c r="C16388" s="62" t="s">
        <v>3144</v>
      </c>
      <c r="D16388" s="182" t="s">
        <v>10875</v>
      </c>
      <c r="E16388" s="125">
        <v>53000</v>
      </c>
      <c r="F16388" s="57"/>
      <c r="G16388" s="57">
        <f t="shared" si="262"/>
        <v>-53000</v>
      </c>
      <c r="H16388" s="704" t="s">
        <v>10626</v>
      </c>
    </row>
    <row r="16389" spans="1:8" ht="15" x14ac:dyDescent="0.2">
      <c r="A16389" s="733">
        <v>45164</v>
      </c>
      <c r="B16389" s="62" t="s">
        <v>10377</v>
      </c>
      <c r="C16389" s="62" t="s">
        <v>3144</v>
      </c>
      <c r="D16389" s="182" t="s">
        <v>10876</v>
      </c>
      <c r="E16389" s="125">
        <v>30000</v>
      </c>
      <c r="F16389" s="57"/>
      <c r="G16389" s="57">
        <f t="shared" si="262"/>
        <v>-30000</v>
      </c>
      <c r="H16389" s="704" t="s">
        <v>10626</v>
      </c>
    </row>
    <row r="16390" spans="1:8" ht="15" x14ac:dyDescent="0.2">
      <c r="A16390" s="733">
        <v>45164</v>
      </c>
      <c r="B16390" s="62" t="s">
        <v>10230</v>
      </c>
      <c r="C16390" s="62" t="s">
        <v>789</v>
      </c>
      <c r="D16390" s="182" t="s">
        <v>369</v>
      </c>
      <c r="E16390" s="125">
        <v>2050</v>
      </c>
      <c r="F16390" s="57"/>
      <c r="G16390" s="57">
        <f t="shared" si="262"/>
        <v>-2050</v>
      </c>
      <c r="H16390" s="704" t="s">
        <v>10626</v>
      </c>
    </row>
    <row r="16391" spans="1:8" ht="15" x14ac:dyDescent="0.2">
      <c r="A16391" s="733">
        <v>45164</v>
      </c>
      <c r="B16391" s="62" t="s">
        <v>10574</v>
      </c>
      <c r="C16391" s="62" t="s">
        <v>789</v>
      </c>
      <c r="D16391" s="182" t="s">
        <v>369</v>
      </c>
      <c r="E16391" s="125">
        <v>7150</v>
      </c>
      <c r="F16391" s="57"/>
      <c r="G16391" s="57">
        <f t="shared" si="262"/>
        <v>-7150</v>
      </c>
      <c r="H16391" s="704" t="s">
        <v>10626</v>
      </c>
    </row>
    <row r="16392" spans="1:8" ht="15" x14ac:dyDescent="0.2">
      <c r="A16392" s="733">
        <v>45164</v>
      </c>
      <c r="B16392" s="62" t="s">
        <v>9830</v>
      </c>
      <c r="C16392" s="62" t="s">
        <v>789</v>
      </c>
      <c r="D16392" s="182" t="s">
        <v>369</v>
      </c>
      <c r="E16392" s="125">
        <v>400</v>
      </c>
      <c r="F16392" s="57"/>
      <c r="G16392" s="57">
        <f t="shared" si="262"/>
        <v>-400</v>
      </c>
      <c r="H16392" s="704" t="s">
        <v>10626</v>
      </c>
    </row>
    <row r="16393" spans="1:8" ht="15" x14ac:dyDescent="0.2">
      <c r="A16393" s="733">
        <v>45164</v>
      </c>
      <c r="B16393" s="62" t="s">
        <v>10142</v>
      </c>
      <c r="C16393" s="62" t="s">
        <v>789</v>
      </c>
      <c r="D16393" s="182" t="s">
        <v>369</v>
      </c>
      <c r="E16393" s="125">
        <v>250</v>
      </c>
      <c r="F16393" s="57"/>
      <c r="G16393" s="57">
        <f t="shared" si="262"/>
        <v>-250</v>
      </c>
      <c r="H16393" s="704" t="s">
        <v>10626</v>
      </c>
    </row>
    <row r="16394" spans="1:8" ht="15" x14ac:dyDescent="0.2">
      <c r="A16394" s="733">
        <v>45164</v>
      </c>
      <c r="B16394" s="62" t="s">
        <v>9400</v>
      </c>
      <c r="C16394" s="62" t="s">
        <v>789</v>
      </c>
      <c r="D16394" s="182" t="s">
        <v>369</v>
      </c>
      <c r="E16394" s="125">
        <v>200</v>
      </c>
      <c r="F16394" s="57"/>
      <c r="G16394" s="57">
        <f t="shared" si="262"/>
        <v>-200</v>
      </c>
      <c r="H16394" s="704" t="s">
        <v>10626</v>
      </c>
    </row>
    <row r="16395" spans="1:8" ht="15" x14ac:dyDescent="0.2">
      <c r="A16395" s="733">
        <v>45164</v>
      </c>
      <c r="B16395" s="62" t="s">
        <v>10377</v>
      </c>
      <c r="C16395" s="62" t="s">
        <v>789</v>
      </c>
      <c r="D16395" s="182" t="s">
        <v>369</v>
      </c>
      <c r="E16395" s="125">
        <v>4690</v>
      </c>
      <c r="F16395" s="57"/>
      <c r="G16395" s="57">
        <f t="shared" si="262"/>
        <v>-4690</v>
      </c>
      <c r="H16395" s="704" t="s">
        <v>10626</v>
      </c>
    </row>
    <row r="16396" spans="1:8" ht="15" x14ac:dyDescent="0.2">
      <c r="A16396" s="733">
        <v>45164</v>
      </c>
      <c r="B16396" s="62" t="s">
        <v>9400</v>
      </c>
      <c r="C16396" s="62" t="s">
        <v>9547</v>
      </c>
      <c r="D16396" s="182" t="s">
        <v>10877</v>
      </c>
      <c r="E16396" s="125">
        <v>30000</v>
      </c>
      <c r="F16396" s="57"/>
      <c r="G16396" s="57">
        <f t="shared" si="262"/>
        <v>-30000</v>
      </c>
      <c r="H16396" s="704" t="s">
        <v>10626</v>
      </c>
    </row>
    <row r="16397" spans="1:8" ht="15" x14ac:dyDescent="0.2">
      <c r="A16397" s="733">
        <v>45164</v>
      </c>
      <c r="B16397" s="62" t="s">
        <v>9400</v>
      </c>
      <c r="C16397" s="62" t="s">
        <v>9547</v>
      </c>
      <c r="D16397" s="182" t="s">
        <v>6925</v>
      </c>
      <c r="E16397" s="125">
        <v>25000</v>
      </c>
      <c r="F16397" s="57"/>
      <c r="G16397" s="57">
        <f t="shared" si="262"/>
        <v>-25000</v>
      </c>
      <c r="H16397" s="704" t="s">
        <v>10626</v>
      </c>
    </row>
    <row r="16398" spans="1:8" ht="15" x14ac:dyDescent="0.2">
      <c r="A16398" s="733">
        <v>45166</v>
      </c>
      <c r="B16398" s="62" t="s">
        <v>103</v>
      </c>
      <c r="C16398" s="62" t="s">
        <v>103</v>
      </c>
      <c r="D16398" s="182" t="s">
        <v>10209</v>
      </c>
      <c r="E16398" s="125">
        <v>3000</v>
      </c>
      <c r="F16398" s="57"/>
      <c r="G16398" s="57">
        <f t="shared" si="262"/>
        <v>-3000</v>
      </c>
      <c r="H16398" s="704" t="s">
        <v>10626</v>
      </c>
    </row>
    <row r="16399" spans="1:8" ht="15" x14ac:dyDescent="0.2">
      <c r="A16399" s="733">
        <v>45166</v>
      </c>
      <c r="B16399" s="62" t="s">
        <v>10574</v>
      </c>
      <c r="C16399" s="62" t="s">
        <v>3144</v>
      </c>
      <c r="D16399" s="182" t="s">
        <v>2271</v>
      </c>
      <c r="E16399" s="125">
        <v>10000</v>
      </c>
      <c r="F16399" s="57"/>
      <c r="G16399" s="57">
        <f t="shared" si="262"/>
        <v>-10000</v>
      </c>
      <c r="H16399" s="704" t="s">
        <v>10626</v>
      </c>
    </row>
    <row r="16400" spans="1:8" ht="15" x14ac:dyDescent="0.2">
      <c r="A16400" s="733">
        <v>45166</v>
      </c>
      <c r="B16400" s="62" t="s">
        <v>10574</v>
      </c>
      <c r="C16400" s="62" t="s">
        <v>3144</v>
      </c>
      <c r="D16400" s="182" t="s">
        <v>10878</v>
      </c>
      <c r="E16400" s="125">
        <v>51000</v>
      </c>
      <c r="F16400" s="57"/>
      <c r="G16400" s="57">
        <f t="shared" si="262"/>
        <v>-51000</v>
      </c>
      <c r="H16400" s="704" t="s">
        <v>10626</v>
      </c>
    </row>
    <row r="16401" spans="1:8" ht="15" x14ac:dyDescent="0.2">
      <c r="A16401" s="733">
        <v>45166</v>
      </c>
      <c r="B16401" s="62" t="s">
        <v>9354</v>
      </c>
      <c r="C16401" s="62" t="s">
        <v>5740</v>
      </c>
      <c r="D16401" s="182" t="s">
        <v>10335</v>
      </c>
      <c r="E16401" s="125">
        <v>500</v>
      </c>
      <c r="F16401" s="57"/>
      <c r="G16401" s="57">
        <f t="shared" si="262"/>
        <v>-500</v>
      </c>
      <c r="H16401" s="704" t="s">
        <v>10626</v>
      </c>
    </row>
    <row r="16402" spans="1:8" ht="15" x14ac:dyDescent="0.2">
      <c r="A16402" s="733">
        <v>45166</v>
      </c>
      <c r="B16402" s="62" t="s">
        <v>10377</v>
      </c>
      <c r="C16402" s="62" t="s">
        <v>5740</v>
      </c>
      <c r="D16402" s="182" t="s">
        <v>369</v>
      </c>
      <c r="E16402" s="125">
        <v>1800</v>
      </c>
      <c r="F16402" s="57"/>
      <c r="G16402" s="57">
        <f t="shared" si="262"/>
        <v>-1800</v>
      </c>
      <c r="H16402" s="704" t="s">
        <v>10626</v>
      </c>
    </row>
    <row r="16403" spans="1:8" ht="15" x14ac:dyDescent="0.2">
      <c r="A16403" s="733">
        <v>45166</v>
      </c>
      <c r="B16403" s="62" t="s">
        <v>10377</v>
      </c>
      <c r="C16403" s="62" t="s">
        <v>3144</v>
      </c>
      <c r="D16403" s="182" t="s">
        <v>2271</v>
      </c>
      <c r="E16403" s="125">
        <v>22830</v>
      </c>
      <c r="F16403" s="57"/>
      <c r="G16403" s="57">
        <f t="shared" si="262"/>
        <v>-22830</v>
      </c>
      <c r="H16403" s="704" t="s">
        <v>10626</v>
      </c>
    </row>
    <row r="16404" spans="1:8" ht="15" x14ac:dyDescent="0.2">
      <c r="A16404" s="733">
        <v>45166</v>
      </c>
      <c r="B16404" s="62" t="s">
        <v>9354</v>
      </c>
      <c r="C16404" s="62" t="s">
        <v>3144</v>
      </c>
      <c r="D16404" s="182" t="s">
        <v>10879</v>
      </c>
      <c r="E16404" s="125">
        <v>69000</v>
      </c>
      <c r="F16404" s="57"/>
      <c r="G16404" s="57">
        <f t="shared" si="262"/>
        <v>-69000</v>
      </c>
      <c r="H16404" s="704" t="s">
        <v>10626</v>
      </c>
    </row>
    <row r="16405" spans="1:8" ht="15" x14ac:dyDescent="0.2">
      <c r="A16405" s="733">
        <v>45166</v>
      </c>
      <c r="B16405" s="62" t="s">
        <v>10574</v>
      </c>
      <c r="C16405" s="62" t="s">
        <v>5740</v>
      </c>
      <c r="D16405" s="182" t="s">
        <v>369</v>
      </c>
      <c r="E16405" s="125">
        <v>3500</v>
      </c>
      <c r="F16405" s="57"/>
      <c r="G16405" s="57">
        <f t="shared" si="262"/>
        <v>-3500</v>
      </c>
      <c r="H16405" s="704" t="s">
        <v>10626</v>
      </c>
    </row>
    <row r="16406" spans="1:8" ht="15" x14ac:dyDescent="0.2">
      <c r="A16406" s="733">
        <v>45166</v>
      </c>
      <c r="B16406" s="62" t="s">
        <v>103</v>
      </c>
      <c r="C16406" s="62" t="s">
        <v>103</v>
      </c>
      <c r="D16406" s="182" t="s">
        <v>10209</v>
      </c>
      <c r="E16406" s="125">
        <v>3500</v>
      </c>
      <c r="F16406" s="57"/>
      <c r="G16406" s="57">
        <f t="shared" si="262"/>
        <v>-3500</v>
      </c>
      <c r="H16406" s="704" t="s">
        <v>10626</v>
      </c>
    </row>
    <row r="16407" spans="1:8" ht="15" x14ac:dyDescent="0.2">
      <c r="A16407" s="733">
        <v>45166</v>
      </c>
      <c r="B16407" s="62" t="s">
        <v>9354</v>
      </c>
      <c r="C16407" s="62" t="s">
        <v>10881</v>
      </c>
      <c r="D16407" s="182" t="s">
        <v>10880</v>
      </c>
      <c r="E16407" s="125">
        <v>200000</v>
      </c>
      <c r="F16407" s="57"/>
      <c r="G16407" s="57">
        <f t="shared" si="262"/>
        <v>-200000</v>
      </c>
      <c r="H16407" s="704" t="s">
        <v>10626</v>
      </c>
    </row>
    <row r="16408" spans="1:8" ht="15" x14ac:dyDescent="0.2">
      <c r="A16408" s="733">
        <v>45166</v>
      </c>
      <c r="B16408" s="62" t="s">
        <v>2932</v>
      </c>
      <c r="C16408" s="62" t="s">
        <v>391</v>
      </c>
      <c r="D16408" s="182" t="s">
        <v>369</v>
      </c>
      <c r="E16408" s="125">
        <v>6250</v>
      </c>
      <c r="F16408" s="57"/>
      <c r="G16408" s="57">
        <f t="shared" si="262"/>
        <v>-6250</v>
      </c>
      <c r="H16408" s="704" t="s">
        <v>10626</v>
      </c>
    </row>
    <row r="16409" spans="1:8" ht="15" x14ac:dyDescent="0.2">
      <c r="A16409" s="733">
        <v>45166</v>
      </c>
      <c r="B16409" s="62" t="s">
        <v>9407</v>
      </c>
      <c r="C16409" s="62" t="s">
        <v>3144</v>
      </c>
      <c r="D16409" s="182" t="s">
        <v>5135</v>
      </c>
      <c r="E16409" s="125">
        <v>18720</v>
      </c>
      <c r="F16409" s="57"/>
      <c r="G16409" s="57">
        <f t="shared" si="262"/>
        <v>-18720</v>
      </c>
      <c r="H16409" s="704" t="s">
        <v>10626</v>
      </c>
    </row>
    <row r="16410" spans="1:8" ht="15" x14ac:dyDescent="0.2">
      <c r="A16410" s="733">
        <v>45166</v>
      </c>
      <c r="B16410" s="62" t="s">
        <v>10294</v>
      </c>
      <c r="C16410" s="62" t="s">
        <v>6965</v>
      </c>
      <c r="D16410" s="182" t="s">
        <v>9515</v>
      </c>
      <c r="E16410" s="125">
        <v>8000</v>
      </c>
      <c r="F16410" s="57"/>
      <c r="G16410" s="57">
        <f t="shared" si="262"/>
        <v>-8000</v>
      </c>
      <c r="H16410" s="704" t="s">
        <v>10626</v>
      </c>
    </row>
    <row r="16411" spans="1:8" ht="15" x14ac:dyDescent="0.2">
      <c r="A16411" s="733">
        <v>45167</v>
      </c>
      <c r="B16411" s="62" t="s">
        <v>10336</v>
      </c>
      <c r="C16411" s="62" t="s">
        <v>3144</v>
      </c>
      <c r="D16411" s="182" t="s">
        <v>10889</v>
      </c>
      <c r="E16411" s="125">
        <v>17400</v>
      </c>
      <c r="F16411" s="57"/>
      <c r="G16411" s="57">
        <f t="shared" si="262"/>
        <v>-17400</v>
      </c>
      <c r="H16411" s="704" t="s">
        <v>10626</v>
      </c>
    </row>
    <row r="16412" spans="1:8" ht="15" x14ac:dyDescent="0.2">
      <c r="A16412" s="733">
        <v>45167</v>
      </c>
      <c r="B16412" s="62" t="s">
        <v>10574</v>
      </c>
      <c r="C16412" s="62" t="s">
        <v>3144</v>
      </c>
      <c r="D16412" s="182" t="s">
        <v>10890</v>
      </c>
      <c r="E16412" s="125">
        <v>6924</v>
      </c>
      <c r="F16412" s="57"/>
      <c r="G16412" s="57">
        <f t="shared" si="262"/>
        <v>-6924</v>
      </c>
      <c r="H16412" s="704" t="s">
        <v>10626</v>
      </c>
    </row>
    <row r="16413" spans="1:8" ht="15" x14ac:dyDescent="0.2">
      <c r="A16413" s="733">
        <v>45167</v>
      </c>
      <c r="B16413" s="62" t="s">
        <v>10336</v>
      </c>
      <c r="C16413" s="62" t="s">
        <v>3144</v>
      </c>
      <c r="D16413" s="182" t="s">
        <v>10891</v>
      </c>
      <c r="E16413" s="125">
        <v>480</v>
      </c>
      <c r="F16413" s="57"/>
      <c r="G16413" s="57">
        <f t="shared" si="262"/>
        <v>-480</v>
      </c>
      <c r="H16413" s="704" t="s">
        <v>10626</v>
      </c>
    </row>
    <row r="16414" spans="1:8" ht="15" x14ac:dyDescent="0.2">
      <c r="A16414" s="733">
        <v>45167</v>
      </c>
      <c r="B16414" s="62" t="s">
        <v>10574</v>
      </c>
      <c r="C16414" s="62" t="s">
        <v>5386</v>
      </c>
      <c r="D16414" s="182" t="s">
        <v>10892</v>
      </c>
      <c r="E16414" s="125">
        <v>7000</v>
      </c>
      <c r="F16414" s="57"/>
      <c r="G16414" s="57">
        <f t="shared" si="262"/>
        <v>-7000</v>
      </c>
      <c r="H16414" s="704" t="s">
        <v>10626</v>
      </c>
    </row>
    <row r="16415" spans="1:8" ht="15" x14ac:dyDescent="0.2">
      <c r="A16415" s="733">
        <v>45167</v>
      </c>
      <c r="B16415" s="62" t="s">
        <v>10230</v>
      </c>
      <c r="C16415" s="62" t="s">
        <v>5740</v>
      </c>
      <c r="D16415" s="182" t="s">
        <v>369</v>
      </c>
      <c r="E16415" s="125">
        <v>1600</v>
      </c>
      <c r="F16415" s="57"/>
      <c r="G16415" s="57">
        <f t="shared" si="262"/>
        <v>-1600</v>
      </c>
      <c r="H16415" s="704" t="s">
        <v>10626</v>
      </c>
    </row>
    <row r="16416" spans="1:8" ht="15" x14ac:dyDescent="0.2">
      <c r="A16416" s="733">
        <v>45167</v>
      </c>
      <c r="B16416" s="62" t="s">
        <v>10230</v>
      </c>
      <c r="C16416" s="62" t="s">
        <v>5740</v>
      </c>
      <c r="D16416" s="182" t="s">
        <v>369</v>
      </c>
      <c r="E16416" s="125">
        <v>3000</v>
      </c>
      <c r="F16416" s="57"/>
      <c r="G16416" s="57">
        <f t="shared" si="262"/>
        <v>-3000</v>
      </c>
      <c r="H16416" s="704" t="s">
        <v>10626</v>
      </c>
    </row>
    <row r="16417" spans="1:8" ht="15" x14ac:dyDescent="0.2">
      <c r="A16417" s="733">
        <v>45167</v>
      </c>
      <c r="B16417" s="62" t="s">
        <v>10230</v>
      </c>
      <c r="C16417" s="62" t="s">
        <v>5740</v>
      </c>
      <c r="D16417" s="182" t="s">
        <v>369</v>
      </c>
      <c r="E16417" s="125">
        <v>1600</v>
      </c>
      <c r="F16417" s="57"/>
      <c r="G16417" s="57">
        <f t="shared" si="262"/>
        <v>-1600</v>
      </c>
      <c r="H16417" s="704" t="s">
        <v>10626</v>
      </c>
    </row>
    <row r="16418" spans="1:8" ht="15" x14ac:dyDescent="0.2">
      <c r="A16418" s="733">
        <v>45167</v>
      </c>
      <c r="B16418" s="62" t="s">
        <v>10336</v>
      </c>
      <c r="C16418" s="62" t="s">
        <v>5740</v>
      </c>
      <c r="D16418" s="182" t="s">
        <v>369</v>
      </c>
      <c r="E16418" s="125">
        <v>1000</v>
      </c>
      <c r="F16418" s="57"/>
      <c r="G16418" s="57">
        <f t="shared" si="262"/>
        <v>-1000</v>
      </c>
      <c r="H16418" s="704" t="s">
        <v>10626</v>
      </c>
    </row>
    <row r="16419" spans="1:8" ht="15" x14ac:dyDescent="0.2">
      <c r="A16419" s="733">
        <v>45167</v>
      </c>
      <c r="B16419" s="62" t="s">
        <v>10230</v>
      </c>
      <c r="C16419" s="62" t="s">
        <v>285</v>
      </c>
      <c r="D16419" s="182" t="s">
        <v>10885</v>
      </c>
      <c r="E16419" s="125">
        <v>1500</v>
      </c>
      <c r="F16419" s="57"/>
      <c r="G16419" s="57">
        <f t="shared" si="262"/>
        <v>-1500</v>
      </c>
      <c r="H16419" s="704" t="s">
        <v>10626</v>
      </c>
    </row>
    <row r="16420" spans="1:8" ht="24" x14ac:dyDescent="0.2">
      <c r="A16420" s="733">
        <v>45167</v>
      </c>
      <c r="B16420" s="62" t="s">
        <v>10574</v>
      </c>
      <c r="C16420" s="550" t="s">
        <v>10887</v>
      </c>
      <c r="D16420" s="739" t="s">
        <v>10886</v>
      </c>
      <c r="E16420" s="551">
        <v>170000</v>
      </c>
      <c r="F16420" s="57"/>
      <c r="G16420" s="57">
        <f t="shared" si="262"/>
        <v>-170000</v>
      </c>
      <c r="H16420" s="704" t="s">
        <v>10626</v>
      </c>
    </row>
    <row r="16421" spans="1:8" ht="24" x14ac:dyDescent="0.2">
      <c r="A16421" s="733">
        <v>45167</v>
      </c>
      <c r="B16421" s="62" t="s">
        <v>9354</v>
      </c>
      <c r="C16421" s="550" t="s">
        <v>10887</v>
      </c>
      <c r="D16421" s="739" t="s">
        <v>10886</v>
      </c>
      <c r="E16421" s="551">
        <v>55000</v>
      </c>
      <c r="F16421" s="57"/>
      <c r="G16421" s="57">
        <f t="shared" si="262"/>
        <v>-55000</v>
      </c>
      <c r="H16421" s="704" t="s">
        <v>10626</v>
      </c>
    </row>
    <row r="16422" spans="1:8" ht="24" x14ac:dyDescent="0.2">
      <c r="A16422" s="733">
        <v>45167</v>
      </c>
      <c r="B16422" s="62" t="s">
        <v>10230</v>
      </c>
      <c r="C16422" s="550" t="s">
        <v>10887</v>
      </c>
      <c r="D16422" s="739" t="s">
        <v>10886</v>
      </c>
      <c r="E16422" s="551">
        <v>65000</v>
      </c>
      <c r="F16422" s="57"/>
      <c r="G16422" s="57">
        <f t="shared" si="262"/>
        <v>-65000</v>
      </c>
      <c r="H16422" s="704" t="s">
        <v>10626</v>
      </c>
    </row>
    <row r="16423" spans="1:8" ht="24" x14ac:dyDescent="0.2">
      <c r="A16423" s="733">
        <v>45167</v>
      </c>
      <c r="B16423" s="62" t="s">
        <v>10294</v>
      </c>
      <c r="C16423" s="550" t="s">
        <v>10887</v>
      </c>
      <c r="D16423" s="739" t="s">
        <v>10886</v>
      </c>
      <c r="E16423" s="551">
        <v>53000</v>
      </c>
      <c r="F16423" s="57"/>
      <c r="G16423" s="57">
        <f t="shared" si="262"/>
        <v>-53000</v>
      </c>
      <c r="H16423" s="704" t="s">
        <v>10626</v>
      </c>
    </row>
    <row r="16424" spans="1:8" ht="27.75" customHeight="1" x14ac:dyDescent="0.2">
      <c r="A16424" s="733">
        <v>45167</v>
      </c>
      <c r="B16424" s="62" t="s">
        <v>10574</v>
      </c>
      <c r="C16424" s="669" t="s">
        <v>3144</v>
      </c>
      <c r="D16424" s="906" t="s">
        <v>10888</v>
      </c>
      <c r="E16424" s="671">
        <v>93000</v>
      </c>
      <c r="F16424" s="57"/>
      <c r="G16424" s="57">
        <f t="shared" si="262"/>
        <v>-93000</v>
      </c>
      <c r="H16424" s="704" t="s">
        <v>10626</v>
      </c>
    </row>
    <row r="16425" spans="1:8" ht="27.75" customHeight="1" x14ac:dyDescent="0.2">
      <c r="A16425" s="733">
        <v>45167</v>
      </c>
      <c r="B16425" s="62" t="s">
        <v>10230</v>
      </c>
      <c r="C16425" s="669" t="s">
        <v>3144</v>
      </c>
      <c r="D16425" s="906" t="s">
        <v>10888</v>
      </c>
      <c r="E16425" s="671">
        <v>250000</v>
      </c>
      <c r="F16425" s="57"/>
      <c r="G16425" s="57">
        <f t="shared" si="262"/>
        <v>-250000</v>
      </c>
      <c r="H16425" s="704" t="s">
        <v>10626</v>
      </c>
    </row>
    <row r="16426" spans="1:8" ht="27.75" customHeight="1" x14ac:dyDescent="0.2">
      <c r="A16426" s="733">
        <v>45167</v>
      </c>
      <c r="B16426" s="62" t="s">
        <v>9354</v>
      </c>
      <c r="C16426" s="669" t="s">
        <v>3144</v>
      </c>
      <c r="D16426" s="906" t="s">
        <v>10888</v>
      </c>
      <c r="E16426" s="671">
        <v>82800</v>
      </c>
      <c r="F16426" s="57"/>
      <c r="G16426" s="57">
        <f t="shared" si="262"/>
        <v>-82800</v>
      </c>
      <c r="H16426" s="704" t="s">
        <v>10626</v>
      </c>
    </row>
    <row r="16427" spans="1:8" ht="15" x14ac:dyDescent="0.2">
      <c r="A16427" s="733">
        <v>45168</v>
      </c>
      <c r="B16427" s="62" t="s">
        <v>10142</v>
      </c>
      <c r="C16427" s="62" t="s">
        <v>3144</v>
      </c>
      <c r="D16427" s="182" t="s">
        <v>6639</v>
      </c>
      <c r="E16427" s="125">
        <v>17700</v>
      </c>
      <c r="F16427" s="57"/>
      <c r="G16427" s="57">
        <f t="shared" si="262"/>
        <v>-17700</v>
      </c>
      <c r="H16427" s="704" t="s">
        <v>10626</v>
      </c>
    </row>
    <row r="16428" spans="1:8" ht="15" x14ac:dyDescent="0.2">
      <c r="A16428" s="733">
        <v>45168</v>
      </c>
      <c r="B16428" s="62" t="s">
        <v>9830</v>
      </c>
      <c r="C16428" s="62" t="s">
        <v>9867</v>
      </c>
      <c r="D16428" s="182" t="s">
        <v>10921</v>
      </c>
      <c r="E16428" s="125">
        <v>999000</v>
      </c>
      <c r="F16428" s="57"/>
      <c r="G16428" s="57">
        <f t="shared" si="262"/>
        <v>-999000</v>
      </c>
      <c r="H16428" s="704" t="s">
        <v>10626</v>
      </c>
    </row>
    <row r="16429" spans="1:8" ht="15" x14ac:dyDescent="0.2">
      <c r="A16429" s="733">
        <v>45168</v>
      </c>
      <c r="B16429" s="62" t="s">
        <v>10336</v>
      </c>
      <c r="C16429" s="62" t="s">
        <v>9458</v>
      </c>
      <c r="D16429" s="182" t="s">
        <v>10877</v>
      </c>
      <c r="E16429" s="125">
        <v>20000</v>
      </c>
      <c r="F16429" s="57"/>
      <c r="G16429" s="57">
        <f t="shared" si="262"/>
        <v>-20000</v>
      </c>
      <c r="H16429" s="704" t="s">
        <v>10626</v>
      </c>
    </row>
    <row r="16430" spans="1:8" ht="15" x14ac:dyDescent="0.2">
      <c r="A16430" s="733">
        <v>45168</v>
      </c>
      <c r="B16430" s="62" t="s">
        <v>10142</v>
      </c>
      <c r="C16430" s="550" t="s">
        <v>10482</v>
      </c>
      <c r="D16430" s="739" t="s">
        <v>11049</v>
      </c>
      <c r="E16430" s="551">
        <v>300000</v>
      </c>
      <c r="F16430" s="57"/>
      <c r="G16430" s="57">
        <f t="shared" si="262"/>
        <v>-300000</v>
      </c>
      <c r="H16430" s="704" t="s">
        <v>10626</v>
      </c>
    </row>
    <row r="16431" spans="1:8" ht="15" x14ac:dyDescent="0.2">
      <c r="A16431" s="733">
        <v>45168</v>
      </c>
      <c r="B16431" s="62" t="s">
        <v>10294</v>
      </c>
      <c r="C16431" s="550" t="s">
        <v>10482</v>
      </c>
      <c r="D16431" s="739" t="s">
        <v>11049</v>
      </c>
      <c r="E16431" s="551">
        <v>300000</v>
      </c>
      <c r="F16431" s="57"/>
      <c r="G16431" s="57">
        <f t="shared" si="262"/>
        <v>-300000</v>
      </c>
      <c r="H16431" s="704" t="s">
        <v>10626</v>
      </c>
    </row>
    <row r="16432" spans="1:8" ht="15" x14ac:dyDescent="0.2">
      <c r="A16432" s="733">
        <v>45168</v>
      </c>
      <c r="B16432" s="62" t="s">
        <v>8041</v>
      </c>
      <c r="C16432" s="62" t="s">
        <v>8089</v>
      </c>
      <c r="D16432" s="182" t="s">
        <v>10217</v>
      </c>
      <c r="E16432" s="125">
        <v>800000</v>
      </c>
      <c r="F16432" s="57"/>
      <c r="G16432" s="57">
        <f t="shared" si="262"/>
        <v>-800000</v>
      </c>
      <c r="H16432" s="704" t="s">
        <v>10626</v>
      </c>
    </row>
    <row r="16433" spans="1:8" ht="15" x14ac:dyDescent="0.2">
      <c r="A16433" s="733">
        <v>45168</v>
      </c>
      <c r="B16433" s="62" t="s">
        <v>9354</v>
      </c>
      <c r="C16433" s="62" t="s">
        <v>10881</v>
      </c>
      <c r="D16433" s="182" t="s">
        <v>10877</v>
      </c>
      <c r="E16433" s="125">
        <v>100000</v>
      </c>
      <c r="F16433" s="57"/>
      <c r="G16433" s="57">
        <f t="shared" si="262"/>
        <v>-100000</v>
      </c>
      <c r="H16433" s="704" t="s">
        <v>10626</v>
      </c>
    </row>
    <row r="16434" spans="1:8" ht="15" x14ac:dyDescent="0.2">
      <c r="A16434" s="733">
        <v>45168</v>
      </c>
      <c r="B16434" s="62" t="s">
        <v>10574</v>
      </c>
      <c r="C16434" s="62" t="s">
        <v>8089</v>
      </c>
      <c r="D16434" s="182" t="s">
        <v>10918</v>
      </c>
      <c r="E16434" s="125">
        <v>1000000</v>
      </c>
      <c r="F16434" s="57"/>
      <c r="G16434" s="57">
        <f t="shared" si="262"/>
        <v>-1000000</v>
      </c>
      <c r="H16434" s="704" t="s">
        <v>10626</v>
      </c>
    </row>
    <row r="16435" spans="1:8" ht="15" x14ac:dyDescent="0.2">
      <c r="A16435" s="733">
        <v>45168</v>
      </c>
      <c r="B16435" s="62" t="s">
        <v>103</v>
      </c>
      <c r="C16435" s="62" t="s">
        <v>103</v>
      </c>
      <c r="D16435" s="182" t="s">
        <v>10209</v>
      </c>
      <c r="E16435" s="125">
        <v>3500</v>
      </c>
      <c r="F16435" s="57"/>
      <c r="G16435" s="57">
        <f t="shared" si="262"/>
        <v>-3500</v>
      </c>
      <c r="H16435" s="704" t="s">
        <v>10626</v>
      </c>
    </row>
    <row r="16436" spans="1:8" ht="15" x14ac:dyDescent="0.2">
      <c r="A16436" s="733">
        <v>45168</v>
      </c>
      <c r="B16436" s="62" t="s">
        <v>10294</v>
      </c>
      <c r="C16436" s="62" t="s">
        <v>285</v>
      </c>
      <c r="D16436" s="182" t="s">
        <v>10945</v>
      </c>
      <c r="E16436" s="125">
        <v>1500</v>
      </c>
      <c r="F16436" s="57"/>
      <c r="G16436" s="57">
        <f t="shared" si="262"/>
        <v>-1500</v>
      </c>
      <c r="H16436" s="704" t="s">
        <v>10626</v>
      </c>
    </row>
    <row r="16437" spans="1:8" ht="15" x14ac:dyDescent="0.2">
      <c r="A16437" s="733">
        <v>45168</v>
      </c>
      <c r="B16437" s="62" t="s">
        <v>10574</v>
      </c>
      <c r="C16437" s="62" t="s">
        <v>3144</v>
      </c>
      <c r="D16437" s="182" t="s">
        <v>10946</v>
      </c>
      <c r="E16437" s="125">
        <v>20000</v>
      </c>
      <c r="F16437" s="57"/>
      <c r="G16437" s="57">
        <f t="shared" si="262"/>
        <v>-20000</v>
      </c>
      <c r="H16437" s="704" t="s">
        <v>10626</v>
      </c>
    </row>
    <row r="16438" spans="1:8" ht="15" x14ac:dyDescent="0.2">
      <c r="A16438" s="733">
        <v>45168</v>
      </c>
      <c r="B16438" s="62" t="s">
        <v>10230</v>
      </c>
      <c r="C16438" s="62" t="s">
        <v>5740</v>
      </c>
      <c r="D16438" s="182" t="s">
        <v>369</v>
      </c>
      <c r="E16438" s="125">
        <v>1500</v>
      </c>
      <c r="F16438" s="57"/>
      <c r="G16438" s="57">
        <f t="shared" si="262"/>
        <v>-1500</v>
      </c>
      <c r="H16438" s="704" t="s">
        <v>10626</v>
      </c>
    </row>
    <row r="16439" spans="1:8" ht="15" x14ac:dyDescent="0.2">
      <c r="A16439" s="733">
        <v>45169</v>
      </c>
      <c r="B16439" s="62" t="s">
        <v>10574</v>
      </c>
      <c r="C16439" s="62" t="s">
        <v>10919</v>
      </c>
      <c r="D16439" s="182" t="s">
        <v>10914</v>
      </c>
      <c r="E16439" s="125">
        <v>500000</v>
      </c>
      <c r="F16439" s="57"/>
      <c r="G16439" s="57">
        <f t="shared" si="262"/>
        <v>-500000</v>
      </c>
      <c r="H16439" s="704" t="s">
        <v>10626</v>
      </c>
    </row>
    <row r="16440" spans="1:8" ht="15" x14ac:dyDescent="0.2">
      <c r="A16440" s="733">
        <v>45169</v>
      </c>
      <c r="B16440" s="62" t="s">
        <v>9354</v>
      </c>
      <c r="C16440" s="62" t="s">
        <v>8392</v>
      </c>
      <c r="D16440" s="182" t="s">
        <v>10235</v>
      </c>
      <c r="E16440" s="125">
        <v>657900</v>
      </c>
      <c r="F16440" s="57"/>
      <c r="G16440" s="57">
        <f t="shared" si="262"/>
        <v>-657900</v>
      </c>
      <c r="H16440" s="704" t="s">
        <v>10626</v>
      </c>
    </row>
    <row r="16441" spans="1:8" ht="15" x14ac:dyDescent="0.2">
      <c r="A16441" s="733">
        <v>45169</v>
      </c>
      <c r="B16441" s="62" t="s">
        <v>10574</v>
      </c>
      <c r="C16441" s="62" t="s">
        <v>10919</v>
      </c>
      <c r="D16441" s="182" t="s">
        <v>10914</v>
      </c>
      <c r="E16441" s="125">
        <v>150000</v>
      </c>
      <c r="F16441" s="57"/>
      <c r="G16441" s="57">
        <f t="shared" si="262"/>
        <v>-150000</v>
      </c>
      <c r="H16441" s="704" t="s">
        <v>10626</v>
      </c>
    </row>
    <row r="16442" spans="1:8" ht="15" x14ac:dyDescent="0.2">
      <c r="A16442" s="733">
        <v>45169</v>
      </c>
      <c r="B16442" s="62" t="s">
        <v>10336</v>
      </c>
      <c r="C16442" s="62" t="s">
        <v>10171</v>
      </c>
      <c r="D16442" s="182" t="s">
        <v>10920</v>
      </c>
      <c r="E16442" s="125">
        <v>228400</v>
      </c>
      <c r="F16442" s="57"/>
      <c r="G16442" s="57">
        <f t="shared" si="262"/>
        <v>-228400</v>
      </c>
      <c r="H16442" s="704" t="s">
        <v>10626</v>
      </c>
    </row>
    <row r="16443" spans="1:8" ht="15" x14ac:dyDescent="0.2">
      <c r="A16443" s="733">
        <v>45169</v>
      </c>
      <c r="B16443" s="62" t="s">
        <v>10574</v>
      </c>
      <c r="C16443" s="62" t="s">
        <v>391</v>
      </c>
      <c r="D16443" s="182" t="s">
        <v>10947</v>
      </c>
      <c r="E16443" s="125">
        <v>5000</v>
      </c>
      <c r="F16443" s="57"/>
      <c r="G16443" s="57">
        <f t="shared" si="262"/>
        <v>-5000</v>
      </c>
      <c r="H16443" s="704" t="s">
        <v>10626</v>
      </c>
    </row>
    <row r="16444" spans="1:8" ht="15" x14ac:dyDescent="0.2">
      <c r="A16444" s="733">
        <v>45169</v>
      </c>
      <c r="B16444" s="62" t="s">
        <v>103</v>
      </c>
      <c r="C16444" s="62" t="s">
        <v>103</v>
      </c>
      <c r="D16444" s="182" t="s">
        <v>10209</v>
      </c>
      <c r="E16444" s="125">
        <v>3500</v>
      </c>
      <c r="F16444" s="57"/>
      <c r="G16444" s="57">
        <f t="shared" si="262"/>
        <v>-3500</v>
      </c>
      <c r="H16444" s="704" t="s">
        <v>10626</v>
      </c>
    </row>
    <row r="16445" spans="1:8" ht="15" x14ac:dyDescent="0.2">
      <c r="A16445" s="733">
        <v>45169</v>
      </c>
      <c r="B16445" s="62" t="s">
        <v>103</v>
      </c>
      <c r="C16445" s="62" t="s">
        <v>5740</v>
      </c>
      <c r="D16445" s="182" t="s">
        <v>10335</v>
      </c>
      <c r="E16445" s="125">
        <v>350</v>
      </c>
      <c r="F16445" s="57"/>
      <c r="G16445" s="57">
        <f t="shared" si="262"/>
        <v>-350</v>
      </c>
      <c r="H16445" s="704" t="s">
        <v>10626</v>
      </c>
    </row>
    <row r="16446" spans="1:8" ht="15" x14ac:dyDescent="0.2">
      <c r="A16446" s="733">
        <v>45169</v>
      </c>
      <c r="B16446" s="62" t="s">
        <v>10574</v>
      </c>
      <c r="C16446" s="62" t="s">
        <v>5740</v>
      </c>
      <c r="D16446" s="182" t="s">
        <v>369</v>
      </c>
      <c r="E16446" s="125">
        <v>2000</v>
      </c>
      <c r="F16446" s="57"/>
      <c r="G16446" s="57">
        <f t="shared" si="262"/>
        <v>-2000</v>
      </c>
      <c r="H16446" s="704" t="s">
        <v>10626</v>
      </c>
    </row>
    <row r="16447" spans="1:8" ht="15" x14ac:dyDescent="0.2">
      <c r="A16447" s="733">
        <v>45169</v>
      </c>
      <c r="B16447" s="62" t="s">
        <v>10230</v>
      </c>
      <c r="C16447" s="62" t="s">
        <v>5740</v>
      </c>
      <c r="D16447" s="182" t="s">
        <v>369</v>
      </c>
      <c r="E16447" s="125">
        <v>2400</v>
      </c>
      <c r="F16447" s="57"/>
      <c r="G16447" s="57">
        <f t="shared" ref="G16447:G16510" si="263">F16447-E16447</f>
        <v>-2400</v>
      </c>
      <c r="H16447" s="704" t="s">
        <v>10626</v>
      </c>
    </row>
    <row r="16448" spans="1:8" ht="15" x14ac:dyDescent="0.2">
      <c r="A16448" s="732">
        <v>45139</v>
      </c>
      <c r="B16448" s="173" t="s">
        <v>10142</v>
      </c>
      <c r="C16448" s="173" t="s">
        <v>8392</v>
      </c>
      <c r="D16448" s="227" t="s">
        <v>10483</v>
      </c>
      <c r="E16448" s="235">
        <v>895000</v>
      </c>
      <c r="F16448" s="235"/>
      <c r="G16448" s="235">
        <f t="shared" si="263"/>
        <v>-895000</v>
      </c>
      <c r="H16448" s="708" t="s">
        <v>10626</v>
      </c>
    </row>
    <row r="16449" spans="1:8" ht="15" x14ac:dyDescent="0.2">
      <c r="A16449" s="732">
        <v>45139</v>
      </c>
      <c r="B16449" s="173" t="s">
        <v>10021</v>
      </c>
      <c r="C16449" s="173" t="s">
        <v>6475</v>
      </c>
      <c r="D16449" s="227" t="s">
        <v>10627</v>
      </c>
      <c r="E16449" s="235">
        <v>50000</v>
      </c>
      <c r="F16449" s="235"/>
      <c r="G16449" s="235">
        <f t="shared" si="263"/>
        <v>-50000</v>
      </c>
      <c r="H16449" s="708" t="s">
        <v>10626</v>
      </c>
    </row>
    <row r="16450" spans="1:8" ht="15" x14ac:dyDescent="0.2">
      <c r="A16450" s="732">
        <v>45139</v>
      </c>
      <c r="B16450" s="173" t="s">
        <v>9505</v>
      </c>
      <c r="C16450" s="173" t="s">
        <v>10443</v>
      </c>
      <c r="D16450" s="227" t="s">
        <v>10628</v>
      </c>
      <c r="E16450" s="235">
        <v>86500</v>
      </c>
      <c r="F16450" s="235"/>
      <c r="G16450" s="235">
        <f t="shared" si="263"/>
        <v>-86500</v>
      </c>
      <c r="H16450" s="708" t="s">
        <v>10626</v>
      </c>
    </row>
    <row r="16451" spans="1:8" ht="15" x14ac:dyDescent="0.2">
      <c r="A16451" s="732">
        <v>45142</v>
      </c>
      <c r="B16451" s="173" t="s">
        <v>9354</v>
      </c>
      <c r="C16451" s="550" t="s">
        <v>8249</v>
      </c>
      <c r="D16451" s="739" t="s">
        <v>10647</v>
      </c>
      <c r="E16451" s="551">
        <v>16000</v>
      </c>
      <c r="F16451" s="235"/>
      <c r="G16451" s="235">
        <f t="shared" si="263"/>
        <v>-16000</v>
      </c>
      <c r="H16451" s="708" t="s">
        <v>10626</v>
      </c>
    </row>
    <row r="16452" spans="1:8" ht="15" x14ac:dyDescent="0.2">
      <c r="A16452" s="732">
        <v>45142</v>
      </c>
      <c r="B16452" s="173" t="s">
        <v>8655</v>
      </c>
      <c r="C16452" s="550" t="s">
        <v>8249</v>
      </c>
      <c r="D16452" s="739" t="s">
        <v>10647</v>
      </c>
      <c r="E16452" s="551">
        <v>32000</v>
      </c>
      <c r="F16452" s="235"/>
      <c r="G16452" s="235">
        <f t="shared" si="263"/>
        <v>-32000</v>
      </c>
      <c r="H16452" s="708" t="s">
        <v>10626</v>
      </c>
    </row>
    <row r="16453" spans="1:8" ht="15" x14ac:dyDescent="0.2">
      <c r="A16453" s="732">
        <v>45142</v>
      </c>
      <c r="B16453" s="173" t="s">
        <v>10377</v>
      </c>
      <c r="C16453" s="550" t="s">
        <v>8249</v>
      </c>
      <c r="D16453" s="739" t="s">
        <v>10647</v>
      </c>
      <c r="E16453" s="551">
        <v>37500</v>
      </c>
      <c r="F16453" s="235"/>
      <c r="G16453" s="235">
        <f t="shared" si="263"/>
        <v>-37500</v>
      </c>
      <c r="H16453" s="708" t="s">
        <v>10626</v>
      </c>
    </row>
    <row r="16454" spans="1:8" ht="15" x14ac:dyDescent="0.2">
      <c r="A16454" s="732">
        <v>45142</v>
      </c>
      <c r="B16454" s="173" t="s">
        <v>10240</v>
      </c>
      <c r="C16454" s="173" t="s">
        <v>8249</v>
      </c>
      <c r="D16454" s="227" t="s">
        <v>10648</v>
      </c>
      <c r="E16454" s="235">
        <v>60000</v>
      </c>
      <c r="F16454" s="235"/>
      <c r="G16454" s="235">
        <f t="shared" si="263"/>
        <v>-60000</v>
      </c>
      <c r="H16454" s="708" t="s">
        <v>10626</v>
      </c>
    </row>
    <row r="16455" spans="1:8" ht="15" x14ac:dyDescent="0.2">
      <c r="A16455" s="732">
        <v>45142</v>
      </c>
      <c r="B16455" s="173" t="s">
        <v>3945</v>
      </c>
      <c r="C16455" s="173" t="s">
        <v>3002</v>
      </c>
      <c r="D16455" s="227" t="s">
        <v>10672</v>
      </c>
      <c r="E16455" s="235">
        <v>32760</v>
      </c>
      <c r="F16455" s="235"/>
      <c r="G16455" s="235">
        <f t="shared" si="263"/>
        <v>-32760</v>
      </c>
      <c r="H16455" s="708" t="s">
        <v>10626</v>
      </c>
    </row>
    <row r="16456" spans="1:8" ht="15" x14ac:dyDescent="0.2">
      <c r="A16456" s="732">
        <v>45142</v>
      </c>
      <c r="B16456" s="173" t="s">
        <v>3944</v>
      </c>
      <c r="C16456" s="173" t="s">
        <v>3002</v>
      </c>
      <c r="D16456" s="227" t="s">
        <v>10672</v>
      </c>
      <c r="E16456" s="235">
        <v>35360</v>
      </c>
      <c r="F16456" s="235"/>
      <c r="G16456" s="235">
        <f t="shared" si="263"/>
        <v>-35360</v>
      </c>
      <c r="H16456" s="708" t="s">
        <v>10626</v>
      </c>
    </row>
    <row r="16457" spans="1:8" ht="15" x14ac:dyDescent="0.2">
      <c r="A16457" s="732">
        <v>45145</v>
      </c>
      <c r="B16457" s="173" t="s">
        <v>10142</v>
      </c>
      <c r="C16457" s="173" t="s">
        <v>9748</v>
      </c>
      <c r="D16457" s="227" t="s">
        <v>10673</v>
      </c>
      <c r="E16457" s="235">
        <v>150000</v>
      </c>
      <c r="F16457" s="235"/>
      <c r="G16457" s="235">
        <f t="shared" si="263"/>
        <v>-150000</v>
      </c>
      <c r="H16457" s="708" t="s">
        <v>10626</v>
      </c>
    </row>
    <row r="16458" spans="1:8" ht="15" x14ac:dyDescent="0.2">
      <c r="A16458" s="732">
        <v>45145</v>
      </c>
      <c r="B16458" s="173" t="s">
        <v>9965</v>
      </c>
      <c r="C16458" s="173" t="s">
        <v>10674</v>
      </c>
      <c r="D16458" s="227" t="s">
        <v>10675</v>
      </c>
      <c r="E16458" s="235">
        <v>100000</v>
      </c>
      <c r="F16458" s="235"/>
      <c r="G16458" s="235">
        <f t="shared" si="263"/>
        <v>-100000</v>
      </c>
      <c r="H16458" s="708" t="s">
        <v>10626</v>
      </c>
    </row>
    <row r="16459" spans="1:8" ht="15" x14ac:dyDescent="0.2">
      <c r="A16459" s="732">
        <v>45145</v>
      </c>
      <c r="B16459" s="173" t="s">
        <v>9767</v>
      </c>
      <c r="C16459" s="173" t="s">
        <v>3291</v>
      </c>
      <c r="D16459" s="227" t="s">
        <v>10716</v>
      </c>
      <c r="E16459" s="235">
        <v>124500</v>
      </c>
      <c r="F16459" s="235"/>
      <c r="G16459" s="235">
        <f t="shared" si="263"/>
        <v>-124500</v>
      </c>
      <c r="H16459" s="708" t="s">
        <v>10626</v>
      </c>
    </row>
    <row r="16460" spans="1:8" ht="15" x14ac:dyDescent="0.2">
      <c r="A16460" s="732">
        <v>45145</v>
      </c>
      <c r="B16460" s="173" t="s">
        <v>9659</v>
      </c>
      <c r="C16460" s="173" t="s">
        <v>3291</v>
      </c>
      <c r="D16460" s="227" t="s">
        <v>10717</v>
      </c>
      <c r="E16460" s="235">
        <v>30000</v>
      </c>
      <c r="F16460" s="235"/>
      <c r="G16460" s="235">
        <f t="shared" si="263"/>
        <v>-30000</v>
      </c>
      <c r="H16460" s="708" t="s">
        <v>10626</v>
      </c>
    </row>
    <row r="16461" spans="1:8" ht="15" x14ac:dyDescent="0.2">
      <c r="A16461" s="732">
        <v>45147</v>
      </c>
      <c r="B16461" s="173" t="s">
        <v>9830</v>
      </c>
      <c r="C16461" s="173" t="s">
        <v>3144</v>
      </c>
      <c r="D16461" s="227" t="s">
        <v>10999</v>
      </c>
      <c r="E16461" s="235">
        <v>100000</v>
      </c>
      <c r="F16461" s="235"/>
      <c r="G16461" s="235">
        <f t="shared" si="263"/>
        <v>-100000</v>
      </c>
      <c r="H16461" s="708" t="s">
        <v>10626</v>
      </c>
    </row>
    <row r="16462" spans="1:8" ht="15" x14ac:dyDescent="0.2">
      <c r="A16462" s="732">
        <v>45147</v>
      </c>
      <c r="B16462" s="173" t="s">
        <v>9830</v>
      </c>
      <c r="C16462" s="173" t="s">
        <v>3144</v>
      </c>
      <c r="D16462" s="227" t="s">
        <v>11000</v>
      </c>
      <c r="E16462" s="235">
        <v>144000</v>
      </c>
      <c r="F16462" s="235"/>
      <c r="G16462" s="235">
        <f t="shared" si="263"/>
        <v>-144000</v>
      </c>
      <c r="H16462" s="708" t="s">
        <v>10626</v>
      </c>
    </row>
    <row r="16463" spans="1:8" ht="15" x14ac:dyDescent="0.2">
      <c r="A16463" s="732">
        <v>45149</v>
      </c>
      <c r="B16463" s="173" t="s">
        <v>10336</v>
      </c>
      <c r="C16463" s="173" t="s">
        <v>2385</v>
      </c>
      <c r="D16463" s="227" t="s">
        <v>10724</v>
      </c>
      <c r="E16463" s="235">
        <v>30000</v>
      </c>
      <c r="F16463" s="235"/>
      <c r="G16463" s="235">
        <f t="shared" si="263"/>
        <v>-30000</v>
      </c>
      <c r="H16463" s="708" t="s">
        <v>10626</v>
      </c>
    </row>
    <row r="16464" spans="1:8" ht="15" x14ac:dyDescent="0.2">
      <c r="A16464" s="732">
        <v>45149</v>
      </c>
      <c r="B16464" s="173" t="s">
        <v>9354</v>
      </c>
      <c r="C16464" s="173" t="s">
        <v>10704</v>
      </c>
      <c r="D16464" s="227" t="s">
        <v>10725</v>
      </c>
      <c r="E16464" s="235">
        <v>179000</v>
      </c>
      <c r="F16464" s="235"/>
      <c r="G16464" s="235">
        <f t="shared" si="263"/>
        <v>-179000</v>
      </c>
      <c r="H16464" s="708" t="s">
        <v>10626</v>
      </c>
    </row>
    <row r="16465" spans="1:8" ht="15" x14ac:dyDescent="0.2">
      <c r="A16465" s="732">
        <v>45149</v>
      </c>
      <c r="B16465" s="173" t="s">
        <v>10377</v>
      </c>
      <c r="C16465" s="173" t="s">
        <v>8069</v>
      </c>
      <c r="D16465" s="227" t="s">
        <v>10726</v>
      </c>
      <c r="E16465" s="235">
        <v>50000</v>
      </c>
      <c r="F16465" s="235"/>
      <c r="G16465" s="235">
        <f t="shared" si="263"/>
        <v>-50000</v>
      </c>
      <c r="H16465" s="708" t="s">
        <v>10626</v>
      </c>
    </row>
    <row r="16466" spans="1:8" ht="15" x14ac:dyDescent="0.2">
      <c r="A16466" s="732">
        <v>45149</v>
      </c>
      <c r="B16466" s="173" t="s">
        <v>10230</v>
      </c>
      <c r="C16466" s="173" t="s">
        <v>9547</v>
      </c>
      <c r="D16466" s="227" t="s">
        <v>10727</v>
      </c>
      <c r="E16466" s="235">
        <v>100000</v>
      </c>
      <c r="F16466" s="235"/>
      <c r="G16466" s="235">
        <f t="shared" si="263"/>
        <v>-100000</v>
      </c>
      <c r="H16466" s="708" t="s">
        <v>10626</v>
      </c>
    </row>
    <row r="16467" spans="1:8" ht="15" x14ac:dyDescent="0.2">
      <c r="A16467" s="732">
        <v>45149</v>
      </c>
      <c r="B16467" s="173" t="s">
        <v>9767</v>
      </c>
      <c r="C16467" s="173" t="s">
        <v>1508</v>
      </c>
      <c r="D16467" s="227" t="s">
        <v>10728</v>
      </c>
      <c r="E16467" s="235">
        <v>150000</v>
      </c>
      <c r="F16467" s="235"/>
      <c r="G16467" s="235">
        <f t="shared" si="263"/>
        <v>-150000</v>
      </c>
      <c r="H16467" s="708" t="s">
        <v>10626</v>
      </c>
    </row>
    <row r="16468" spans="1:8" ht="15" x14ac:dyDescent="0.2">
      <c r="A16468" s="732">
        <v>45153</v>
      </c>
      <c r="B16468" s="173" t="s">
        <v>7919</v>
      </c>
      <c r="C16468" s="550" t="s">
        <v>7465</v>
      </c>
      <c r="D16468" s="739" t="s">
        <v>10750</v>
      </c>
      <c r="E16468" s="551">
        <v>665882</v>
      </c>
      <c r="F16468" s="235"/>
      <c r="G16468" s="235">
        <f t="shared" si="263"/>
        <v>-665882</v>
      </c>
      <c r="H16468" s="708" t="s">
        <v>10626</v>
      </c>
    </row>
    <row r="16469" spans="1:8" ht="15" x14ac:dyDescent="0.2">
      <c r="A16469" s="732">
        <v>45153</v>
      </c>
      <c r="B16469" s="173" t="s">
        <v>8874</v>
      </c>
      <c r="C16469" s="550" t="s">
        <v>7465</v>
      </c>
      <c r="D16469" s="739" t="s">
        <v>10750</v>
      </c>
      <c r="E16469" s="551">
        <v>201658</v>
      </c>
      <c r="F16469" s="235"/>
      <c r="G16469" s="235">
        <f t="shared" si="263"/>
        <v>-201658</v>
      </c>
      <c r="H16469" s="708" t="s">
        <v>10626</v>
      </c>
    </row>
    <row r="16470" spans="1:8" ht="15" x14ac:dyDescent="0.2">
      <c r="A16470" s="732">
        <v>45153</v>
      </c>
      <c r="B16470" s="173" t="s">
        <v>9659</v>
      </c>
      <c r="C16470" s="550" t="s">
        <v>7465</v>
      </c>
      <c r="D16470" s="739" t="s">
        <v>10750</v>
      </c>
      <c r="E16470" s="551">
        <v>482460</v>
      </c>
      <c r="F16470" s="235"/>
      <c r="G16470" s="235">
        <f t="shared" si="263"/>
        <v>-482460</v>
      </c>
      <c r="H16470" s="708" t="s">
        <v>10626</v>
      </c>
    </row>
    <row r="16471" spans="1:8" ht="15" x14ac:dyDescent="0.2">
      <c r="A16471" s="732">
        <v>45153</v>
      </c>
      <c r="B16471" s="173" t="s">
        <v>8655</v>
      </c>
      <c r="C16471" s="173" t="s">
        <v>5680</v>
      </c>
      <c r="D16471" s="227" t="s">
        <v>10751</v>
      </c>
      <c r="E16471" s="235">
        <v>200000</v>
      </c>
      <c r="F16471" s="235"/>
      <c r="G16471" s="235">
        <f t="shared" si="263"/>
        <v>-200000</v>
      </c>
      <c r="H16471" s="708" t="s">
        <v>10626</v>
      </c>
    </row>
    <row r="16472" spans="1:8" ht="15" x14ac:dyDescent="0.2">
      <c r="A16472" s="732">
        <v>45154</v>
      </c>
      <c r="B16472" s="173" t="s">
        <v>16</v>
      </c>
      <c r="C16472" s="173" t="s">
        <v>4440</v>
      </c>
      <c r="D16472" s="227" t="s">
        <v>10795</v>
      </c>
      <c r="E16472" s="235">
        <v>60000</v>
      </c>
      <c r="F16472" s="235"/>
      <c r="G16472" s="235">
        <f t="shared" si="263"/>
        <v>-60000</v>
      </c>
      <c r="H16472" s="708" t="s">
        <v>10626</v>
      </c>
    </row>
    <row r="16473" spans="1:8" ht="15" x14ac:dyDescent="0.2">
      <c r="A16473" s="732">
        <v>45154</v>
      </c>
      <c r="B16473" s="173" t="s">
        <v>9400</v>
      </c>
      <c r="C16473" s="173" t="s">
        <v>8249</v>
      </c>
      <c r="D16473" s="227" t="s">
        <v>10796</v>
      </c>
      <c r="E16473" s="235">
        <v>100000</v>
      </c>
      <c r="F16473" s="235"/>
      <c r="G16473" s="235">
        <f t="shared" si="263"/>
        <v>-100000</v>
      </c>
      <c r="H16473" s="708" t="s">
        <v>10626</v>
      </c>
    </row>
    <row r="16474" spans="1:8" ht="72" x14ac:dyDescent="0.2">
      <c r="A16474" s="732">
        <v>45156</v>
      </c>
      <c r="B16474" s="173" t="s">
        <v>10574</v>
      </c>
      <c r="C16474" s="173" t="s">
        <v>10797</v>
      </c>
      <c r="D16474" s="227" t="s">
        <v>10798</v>
      </c>
      <c r="E16474" s="235">
        <v>247647</v>
      </c>
      <c r="F16474" s="235"/>
      <c r="G16474" s="235">
        <f t="shared" si="263"/>
        <v>-247647</v>
      </c>
      <c r="H16474" s="708" t="s">
        <v>10626</v>
      </c>
    </row>
    <row r="16475" spans="1:8" ht="15" x14ac:dyDescent="0.2">
      <c r="A16475" s="732">
        <v>45156</v>
      </c>
      <c r="B16475" s="173" t="s">
        <v>9767</v>
      </c>
      <c r="C16475" s="550" t="s">
        <v>8085</v>
      </c>
      <c r="D16475" s="739" t="s">
        <v>10799</v>
      </c>
      <c r="E16475" s="551">
        <v>13333</v>
      </c>
      <c r="F16475" s="235"/>
      <c r="G16475" s="235">
        <f t="shared" si="263"/>
        <v>-13333</v>
      </c>
      <c r="H16475" s="708" t="s">
        <v>10626</v>
      </c>
    </row>
    <row r="16476" spans="1:8" ht="15" x14ac:dyDescent="0.2">
      <c r="A16476" s="732">
        <v>45156</v>
      </c>
      <c r="B16476" s="173" t="s">
        <v>10377</v>
      </c>
      <c r="C16476" s="550" t="s">
        <v>8085</v>
      </c>
      <c r="D16476" s="739" t="s">
        <v>10799</v>
      </c>
      <c r="E16476" s="551">
        <v>13333</v>
      </c>
      <c r="F16476" s="235"/>
      <c r="G16476" s="235">
        <f t="shared" si="263"/>
        <v>-13333</v>
      </c>
      <c r="H16476" s="708" t="s">
        <v>10626</v>
      </c>
    </row>
    <row r="16477" spans="1:8" ht="15" x14ac:dyDescent="0.2">
      <c r="A16477" s="732">
        <v>45156</v>
      </c>
      <c r="B16477" s="173" t="s">
        <v>10230</v>
      </c>
      <c r="C16477" s="550" t="s">
        <v>8085</v>
      </c>
      <c r="D16477" s="739" t="s">
        <v>10799</v>
      </c>
      <c r="E16477" s="551">
        <v>13333</v>
      </c>
      <c r="F16477" s="235"/>
      <c r="G16477" s="235">
        <f t="shared" si="263"/>
        <v>-13333</v>
      </c>
      <c r="H16477" s="708" t="s">
        <v>10626</v>
      </c>
    </row>
    <row r="16478" spans="1:8" ht="15" x14ac:dyDescent="0.2">
      <c r="A16478" s="732">
        <v>45156</v>
      </c>
      <c r="B16478" s="669" t="s">
        <v>8655</v>
      </c>
      <c r="C16478" s="669" t="s">
        <v>166</v>
      </c>
      <c r="D16478" s="906" t="s">
        <v>10805</v>
      </c>
      <c r="E16478" s="671">
        <v>64845</v>
      </c>
      <c r="F16478" s="235"/>
      <c r="G16478" s="235">
        <f t="shared" si="263"/>
        <v>-64845</v>
      </c>
      <c r="H16478" s="708" t="s">
        <v>10626</v>
      </c>
    </row>
    <row r="16479" spans="1:8" ht="15" x14ac:dyDescent="0.2">
      <c r="A16479" s="732">
        <v>45156</v>
      </c>
      <c r="B16479" s="669" t="s">
        <v>10240</v>
      </c>
      <c r="C16479" s="669" t="s">
        <v>166</v>
      </c>
      <c r="D16479" s="906" t="s">
        <v>10805</v>
      </c>
      <c r="E16479" s="671">
        <v>22500</v>
      </c>
      <c r="F16479" s="235"/>
      <c r="G16479" s="235">
        <f t="shared" si="263"/>
        <v>-22500</v>
      </c>
      <c r="H16479" s="708" t="s">
        <v>10626</v>
      </c>
    </row>
    <row r="16480" spans="1:8" ht="15" x14ac:dyDescent="0.2">
      <c r="A16480" s="732">
        <v>45156</v>
      </c>
      <c r="B16480" s="669" t="s">
        <v>10142</v>
      </c>
      <c r="C16480" s="669" t="s">
        <v>166</v>
      </c>
      <c r="D16480" s="906" t="s">
        <v>10805</v>
      </c>
      <c r="E16480" s="671">
        <v>19260</v>
      </c>
      <c r="F16480" s="235"/>
      <c r="G16480" s="235">
        <f t="shared" si="263"/>
        <v>-19260</v>
      </c>
      <c r="H16480" s="708" t="s">
        <v>10626</v>
      </c>
    </row>
    <row r="16481" spans="1:8" ht="15" x14ac:dyDescent="0.2">
      <c r="A16481" s="732">
        <v>45156</v>
      </c>
      <c r="B16481" s="669" t="s">
        <v>10336</v>
      </c>
      <c r="C16481" s="669" t="s">
        <v>166</v>
      </c>
      <c r="D16481" s="906" t="s">
        <v>10805</v>
      </c>
      <c r="E16481" s="671">
        <v>34640</v>
      </c>
      <c r="F16481" s="235"/>
      <c r="G16481" s="235">
        <f t="shared" si="263"/>
        <v>-34640</v>
      </c>
      <c r="H16481" s="708" t="s">
        <v>10626</v>
      </c>
    </row>
    <row r="16482" spans="1:8" ht="15" x14ac:dyDescent="0.2">
      <c r="A16482" s="732">
        <v>45156</v>
      </c>
      <c r="B16482" s="669" t="s">
        <v>10377</v>
      </c>
      <c r="C16482" s="669" t="s">
        <v>166</v>
      </c>
      <c r="D16482" s="906" t="s">
        <v>10805</v>
      </c>
      <c r="E16482" s="671">
        <v>58755</v>
      </c>
      <c r="F16482" s="235"/>
      <c r="G16482" s="235">
        <f t="shared" si="263"/>
        <v>-58755</v>
      </c>
      <c r="H16482" s="708" t="s">
        <v>10626</v>
      </c>
    </row>
    <row r="16483" spans="1:8" ht="15" x14ac:dyDescent="0.2">
      <c r="A16483" s="732">
        <v>45161</v>
      </c>
      <c r="B16483" s="173" t="s">
        <v>10230</v>
      </c>
      <c r="C16483" s="550" t="s">
        <v>2018</v>
      </c>
      <c r="D16483" s="739" t="s">
        <v>10827</v>
      </c>
      <c r="E16483" s="551">
        <v>21150</v>
      </c>
      <c r="F16483" s="235"/>
      <c r="G16483" s="235">
        <f t="shared" si="263"/>
        <v>-21150</v>
      </c>
      <c r="H16483" s="708" t="s">
        <v>10626</v>
      </c>
    </row>
    <row r="16484" spans="1:8" ht="15" x14ac:dyDescent="0.2">
      <c r="A16484" s="732">
        <v>45161</v>
      </c>
      <c r="B16484" s="173" t="s">
        <v>9400</v>
      </c>
      <c r="C16484" s="550" t="s">
        <v>2018</v>
      </c>
      <c r="D16484" s="739" t="s">
        <v>10827</v>
      </c>
      <c r="E16484" s="551">
        <v>25800</v>
      </c>
      <c r="F16484" s="235"/>
      <c r="G16484" s="235">
        <f t="shared" si="263"/>
        <v>-25800</v>
      </c>
      <c r="H16484" s="708" t="s">
        <v>10626</v>
      </c>
    </row>
    <row r="16485" spans="1:8" ht="15" x14ac:dyDescent="0.2">
      <c r="A16485" s="732">
        <v>45161</v>
      </c>
      <c r="B16485" s="173" t="s">
        <v>10907</v>
      </c>
      <c r="C16485" s="173" t="s">
        <v>10851</v>
      </c>
      <c r="D16485" s="227" t="s">
        <v>10852</v>
      </c>
      <c r="E16485" s="235">
        <v>82305</v>
      </c>
      <c r="F16485" s="235"/>
      <c r="G16485" s="235">
        <f t="shared" si="263"/>
        <v>-82305</v>
      </c>
      <c r="H16485" s="708" t="s">
        <v>10626</v>
      </c>
    </row>
    <row r="16486" spans="1:8" ht="15" x14ac:dyDescent="0.2">
      <c r="A16486" s="732">
        <v>45164</v>
      </c>
      <c r="B16486" s="173" t="s">
        <v>3945</v>
      </c>
      <c r="C16486" s="173" t="s">
        <v>10615</v>
      </c>
      <c r="D16486" s="227" t="s">
        <v>10853</v>
      </c>
      <c r="E16486" s="235">
        <v>200000</v>
      </c>
      <c r="F16486" s="235"/>
      <c r="G16486" s="235">
        <f t="shared" si="263"/>
        <v>-200000</v>
      </c>
      <c r="H16486" s="708" t="s">
        <v>10626</v>
      </c>
    </row>
    <row r="16487" spans="1:8" ht="24" x14ac:dyDescent="0.2">
      <c r="A16487" s="732">
        <v>45164</v>
      </c>
      <c r="B16487" s="173" t="s">
        <v>9354</v>
      </c>
      <c r="C16487" s="550" t="s">
        <v>704</v>
      </c>
      <c r="D16487" s="739" t="s">
        <v>10855</v>
      </c>
      <c r="E16487" s="551">
        <v>200204</v>
      </c>
      <c r="F16487" s="235"/>
      <c r="G16487" s="235">
        <f t="shared" si="263"/>
        <v>-200204</v>
      </c>
      <c r="H16487" s="708" t="s">
        <v>10626</v>
      </c>
    </row>
    <row r="16488" spans="1:8" ht="24" x14ac:dyDescent="0.2">
      <c r="A16488" s="732">
        <v>45164</v>
      </c>
      <c r="B16488" s="173" t="s">
        <v>9965</v>
      </c>
      <c r="C16488" s="550" t="s">
        <v>704</v>
      </c>
      <c r="D16488" s="739" t="s">
        <v>10855</v>
      </c>
      <c r="E16488" s="551">
        <v>23382</v>
      </c>
      <c r="F16488" s="235"/>
      <c r="G16488" s="235">
        <f t="shared" si="263"/>
        <v>-23382</v>
      </c>
      <c r="H16488" s="708" t="s">
        <v>10626</v>
      </c>
    </row>
    <row r="16489" spans="1:8" ht="24" x14ac:dyDescent="0.2">
      <c r="A16489" s="732">
        <v>45164</v>
      </c>
      <c r="B16489" s="173" t="s">
        <v>10021</v>
      </c>
      <c r="C16489" s="550" t="s">
        <v>704</v>
      </c>
      <c r="D16489" s="739" t="s">
        <v>10855</v>
      </c>
      <c r="E16489" s="551">
        <v>37222</v>
      </c>
      <c r="F16489" s="235"/>
      <c r="G16489" s="235">
        <f t="shared" si="263"/>
        <v>-37222</v>
      </c>
      <c r="H16489" s="708" t="s">
        <v>10626</v>
      </c>
    </row>
    <row r="16490" spans="1:8" ht="24" x14ac:dyDescent="0.2">
      <c r="A16490" s="732">
        <v>45164</v>
      </c>
      <c r="B16490" s="173" t="s">
        <v>10294</v>
      </c>
      <c r="C16490" s="550" t="s">
        <v>704</v>
      </c>
      <c r="D16490" s="739" t="s">
        <v>10855</v>
      </c>
      <c r="E16490" s="551">
        <v>129892</v>
      </c>
      <c r="F16490" s="235"/>
      <c r="G16490" s="235">
        <f t="shared" si="263"/>
        <v>-129892</v>
      </c>
      <c r="H16490" s="708" t="s">
        <v>10626</v>
      </c>
    </row>
    <row r="16491" spans="1:8" ht="24" x14ac:dyDescent="0.2">
      <c r="A16491" s="732">
        <v>45164</v>
      </c>
      <c r="B16491" s="173" t="s">
        <v>9400</v>
      </c>
      <c r="C16491" s="550" t="s">
        <v>704</v>
      </c>
      <c r="D16491" s="739" t="s">
        <v>10855</v>
      </c>
      <c r="E16491" s="551">
        <v>7300</v>
      </c>
      <c r="F16491" s="235"/>
      <c r="G16491" s="235">
        <f t="shared" si="263"/>
        <v>-7300</v>
      </c>
      <c r="H16491" s="708" t="s">
        <v>10626</v>
      </c>
    </row>
    <row r="16492" spans="1:8" ht="24" x14ac:dyDescent="0.2">
      <c r="A16492" s="732">
        <v>45164</v>
      </c>
      <c r="B16492" s="173" t="s">
        <v>10574</v>
      </c>
      <c r="C16492" s="173" t="s">
        <v>10856</v>
      </c>
      <c r="D16492" s="227" t="s">
        <v>10857</v>
      </c>
      <c r="E16492" s="235">
        <v>950000</v>
      </c>
      <c r="F16492" s="235"/>
      <c r="G16492" s="235">
        <f t="shared" si="263"/>
        <v>-950000</v>
      </c>
      <c r="H16492" s="708" t="s">
        <v>10626</v>
      </c>
    </row>
    <row r="16493" spans="1:8" ht="15" x14ac:dyDescent="0.2">
      <c r="A16493" s="732">
        <v>45167</v>
      </c>
      <c r="B16493" s="173" t="s">
        <v>7805</v>
      </c>
      <c r="C16493" s="173" t="s">
        <v>10766</v>
      </c>
      <c r="D16493" s="227" t="s">
        <v>10883</v>
      </c>
      <c r="E16493" s="235">
        <v>336000</v>
      </c>
      <c r="F16493" s="235"/>
      <c r="G16493" s="235">
        <f t="shared" si="263"/>
        <v>-336000</v>
      </c>
      <c r="H16493" s="708" t="s">
        <v>10626</v>
      </c>
    </row>
    <row r="16494" spans="1:8" ht="15" x14ac:dyDescent="0.2">
      <c r="A16494" s="732">
        <v>45167</v>
      </c>
      <c r="B16494" s="173" t="s">
        <v>7805</v>
      </c>
      <c r="C16494" s="173" t="s">
        <v>430</v>
      </c>
      <c r="D16494" s="227" t="s">
        <v>10884</v>
      </c>
      <c r="E16494" s="235">
        <v>40000</v>
      </c>
      <c r="F16494" s="235"/>
      <c r="G16494" s="235">
        <f t="shared" si="263"/>
        <v>-40000</v>
      </c>
      <c r="H16494" s="708" t="s">
        <v>10626</v>
      </c>
    </row>
    <row r="16495" spans="1:8" ht="15" x14ac:dyDescent="0.2">
      <c r="A16495" s="732">
        <v>45167</v>
      </c>
      <c r="B16495" s="173" t="s">
        <v>9830</v>
      </c>
      <c r="C16495" s="173" t="s">
        <v>9867</v>
      </c>
      <c r="D16495" s="227" t="s">
        <v>10922</v>
      </c>
      <c r="E16495" s="235">
        <v>500000</v>
      </c>
      <c r="F16495" s="235"/>
      <c r="G16495" s="235">
        <f t="shared" si="263"/>
        <v>-500000</v>
      </c>
      <c r="H16495" s="708" t="s">
        <v>10626</v>
      </c>
    </row>
    <row r="16496" spans="1:8" ht="15" x14ac:dyDescent="0.2">
      <c r="A16496" s="732">
        <v>45167</v>
      </c>
      <c r="B16496" s="173" t="s">
        <v>9830</v>
      </c>
      <c r="C16496" s="173" t="s">
        <v>9867</v>
      </c>
      <c r="D16496" s="227" t="s">
        <v>10911</v>
      </c>
      <c r="E16496" s="235">
        <v>250000</v>
      </c>
      <c r="F16496" s="235"/>
      <c r="G16496" s="235">
        <f t="shared" si="263"/>
        <v>-250000</v>
      </c>
      <c r="H16496" s="708" t="s">
        <v>10626</v>
      </c>
    </row>
    <row r="16497" spans="1:8" ht="15" x14ac:dyDescent="0.2">
      <c r="A16497" s="732">
        <v>45167</v>
      </c>
      <c r="B16497" s="173" t="s">
        <v>9830</v>
      </c>
      <c r="C16497" s="173" t="s">
        <v>9867</v>
      </c>
      <c r="D16497" s="227" t="s">
        <v>10923</v>
      </c>
      <c r="E16497" s="235">
        <v>250000</v>
      </c>
      <c r="F16497" s="235"/>
      <c r="G16497" s="235">
        <f t="shared" si="263"/>
        <v>-250000</v>
      </c>
      <c r="H16497" s="708" t="s">
        <v>10626</v>
      </c>
    </row>
    <row r="16498" spans="1:8" ht="15" x14ac:dyDescent="0.2">
      <c r="A16498" s="732">
        <v>45168</v>
      </c>
      <c r="B16498" s="173" t="s">
        <v>10336</v>
      </c>
      <c r="C16498" s="173" t="s">
        <v>9458</v>
      </c>
      <c r="D16498" s="227" t="s">
        <v>10912</v>
      </c>
      <c r="E16498" s="235">
        <v>100000</v>
      </c>
      <c r="F16498" s="235"/>
      <c r="G16498" s="235">
        <f t="shared" si="263"/>
        <v>-100000</v>
      </c>
      <c r="H16498" s="708" t="s">
        <v>10626</v>
      </c>
    </row>
    <row r="16499" spans="1:8" ht="15" x14ac:dyDescent="0.2">
      <c r="A16499" s="732">
        <v>45169</v>
      </c>
      <c r="B16499" s="173" t="s">
        <v>10574</v>
      </c>
      <c r="C16499" s="173" t="s">
        <v>10575</v>
      </c>
      <c r="D16499" s="227" t="s">
        <v>10913</v>
      </c>
      <c r="E16499" s="235">
        <v>150000</v>
      </c>
      <c r="F16499" s="235"/>
      <c r="G16499" s="235">
        <f t="shared" si="263"/>
        <v>-150000</v>
      </c>
      <c r="H16499" s="708" t="s">
        <v>10626</v>
      </c>
    </row>
    <row r="16500" spans="1:8" ht="15" x14ac:dyDescent="0.2">
      <c r="A16500" s="732">
        <v>45169</v>
      </c>
      <c r="B16500" s="173" t="s">
        <v>8041</v>
      </c>
      <c r="C16500" s="173" t="s">
        <v>8089</v>
      </c>
      <c r="D16500" s="227" t="s">
        <v>10917</v>
      </c>
      <c r="E16500" s="235">
        <v>148000</v>
      </c>
      <c r="F16500" s="235"/>
      <c r="G16500" s="235">
        <f t="shared" si="263"/>
        <v>-148000</v>
      </c>
      <c r="H16500" s="708" t="s">
        <v>10626</v>
      </c>
    </row>
    <row r="16501" spans="1:8" ht="15" x14ac:dyDescent="0.2">
      <c r="A16501" s="729">
        <v>45139</v>
      </c>
      <c r="B16501" s="90" t="s">
        <v>8041</v>
      </c>
      <c r="C16501" s="90" t="s">
        <v>558</v>
      </c>
      <c r="D16501" s="800" t="s">
        <v>10645</v>
      </c>
      <c r="E16501" s="91"/>
      <c r="F16501" s="91">
        <v>677449</v>
      </c>
      <c r="G16501" s="175">
        <f t="shared" si="263"/>
        <v>677449</v>
      </c>
      <c r="H16501" s="701" t="s">
        <v>10626</v>
      </c>
    </row>
    <row r="16502" spans="1:8" ht="15" x14ac:dyDescent="0.2">
      <c r="A16502" s="729">
        <v>45139</v>
      </c>
      <c r="B16502" s="90" t="s">
        <v>8337</v>
      </c>
      <c r="C16502" s="90" t="s">
        <v>558</v>
      </c>
      <c r="D16502" s="800" t="s">
        <v>10645</v>
      </c>
      <c r="E16502" s="91"/>
      <c r="F16502" s="91">
        <v>2322551</v>
      </c>
      <c r="G16502" s="175">
        <f t="shared" si="263"/>
        <v>2322551</v>
      </c>
      <c r="H16502" s="701" t="s">
        <v>10626</v>
      </c>
    </row>
    <row r="16503" spans="1:8" ht="15" x14ac:dyDescent="0.2">
      <c r="A16503" s="729">
        <v>45139</v>
      </c>
      <c r="B16503" s="90" t="s">
        <v>8337</v>
      </c>
      <c r="C16503" s="93" t="s">
        <v>558</v>
      </c>
      <c r="D16503" s="800" t="s">
        <v>10564</v>
      </c>
      <c r="E16503" s="673"/>
      <c r="F16503" s="91"/>
      <c r="G16503" s="175">
        <f t="shared" si="263"/>
        <v>0</v>
      </c>
      <c r="H16503" s="701" t="s">
        <v>10626</v>
      </c>
    </row>
    <row r="16504" spans="1:8" ht="15" x14ac:dyDescent="0.2">
      <c r="A16504" s="729">
        <v>45139</v>
      </c>
      <c r="B16504" s="90" t="s">
        <v>10336</v>
      </c>
      <c r="C16504" s="90" t="s">
        <v>558</v>
      </c>
      <c r="D16504" s="800" t="s">
        <v>10646</v>
      </c>
      <c r="E16504" s="91"/>
      <c r="F16504" s="91">
        <v>1389750</v>
      </c>
      <c r="G16504" s="175">
        <f t="shared" si="263"/>
        <v>1389750</v>
      </c>
      <c r="H16504" s="701" t="s">
        <v>10626</v>
      </c>
    </row>
    <row r="16505" spans="1:8" ht="15" x14ac:dyDescent="0.2">
      <c r="A16505" s="729">
        <v>45139</v>
      </c>
      <c r="B16505" s="90" t="s">
        <v>10336</v>
      </c>
      <c r="C16505" s="93" t="s">
        <v>558</v>
      </c>
      <c r="D16505" s="800" t="s">
        <v>10564</v>
      </c>
      <c r="E16505" s="175">
        <v>13898</v>
      </c>
      <c r="F16505" s="91"/>
      <c r="G16505" s="175">
        <f t="shared" si="263"/>
        <v>-13898</v>
      </c>
      <c r="H16505" s="701" t="s">
        <v>10626</v>
      </c>
    </row>
    <row r="16506" spans="1:8" ht="15" x14ac:dyDescent="0.2">
      <c r="A16506" s="729">
        <v>45149</v>
      </c>
      <c r="B16506" s="90" t="s">
        <v>10574</v>
      </c>
      <c r="C16506" s="90" t="s">
        <v>558</v>
      </c>
      <c r="D16506" s="800" t="s">
        <v>10720</v>
      </c>
      <c r="E16506" s="91"/>
      <c r="F16506" s="91">
        <v>10150085</v>
      </c>
      <c r="G16506" s="175">
        <f t="shared" si="263"/>
        <v>10150085</v>
      </c>
      <c r="H16506" s="701" t="s">
        <v>10626</v>
      </c>
    </row>
    <row r="16507" spans="1:8" ht="15" x14ac:dyDescent="0.2">
      <c r="A16507" s="729">
        <v>45149</v>
      </c>
      <c r="B16507" s="90" t="s">
        <v>3944</v>
      </c>
      <c r="C16507" s="93" t="s">
        <v>558</v>
      </c>
      <c r="D16507" s="891" t="s">
        <v>10721</v>
      </c>
      <c r="E16507" s="91"/>
      <c r="F16507" s="91">
        <v>333522</v>
      </c>
      <c r="G16507" s="175">
        <f t="shared" si="263"/>
        <v>333522</v>
      </c>
      <c r="H16507" s="701" t="s">
        <v>10626</v>
      </c>
    </row>
    <row r="16508" spans="1:8" ht="15" x14ac:dyDescent="0.2">
      <c r="A16508" s="729">
        <v>45149</v>
      </c>
      <c r="B16508" s="90" t="s">
        <v>3945</v>
      </c>
      <c r="C16508" s="93" t="s">
        <v>558</v>
      </c>
      <c r="D16508" s="891" t="s">
        <v>10722</v>
      </c>
      <c r="E16508" s="91"/>
      <c r="F16508" s="91">
        <v>359992</v>
      </c>
      <c r="G16508" s="175">
        <f t="shared" si="263"/>
        <v>359992</v>
      </c>
      <c r="H16508" s="701" t="s">
        <v>10626</v>
      </c>
    </row>
    <row r="16509" spans="1:8" ht="15" x14ac:dyDescent="0.2">
      <c r="A16509" s="729">
        <v>45149</v>
      </c>
      <c r="B16509" s="90" t="s">
        <v>10177</v>
      </c>
      <c r="C16509" s="93" t="s">
        <v>558</v>
      </c>
      <c r="D16509" s="891" t="s">
        <v>10800</v>
      </c>
      <c r="E16509" s="91"/>
      <c r="F16509" s="91">
        <v>156000</v>
      </c>
      <c r="G16509" s="175">
        <f t="shared" si="263"/>
        <v>156000</v>
      </c>
      <c r="H16509" s="701" t="s">
        <v>10626</v>
      </c>
    </row>
    <row r="16510" spans="1:8" ht="15" x14ac:dyDescent="0.2">
      <c r="A16510" s="729">
        <v>45155</v>
      </c>
      <c r="B16510" s="90" t="s">
        <v>9354</v>
      </c>
      <c r="C16510" s="93" t="s">
        <v>558</v>
      </c>
      <c r="D16510" s="891" t="s">
        <v>10769</v>
      </c>
      <c r="E16510" s="91"/>
      <c r="F16510" s="91">
        <v>220000</v>
      </c>
      <c r="G16510" s="175">
        <f t="shared" si="263"/>
        <v>220000</v>
      </c>
      <c r="H16510" s="701" t="s">
        <v>10626</v>
      </c>
    </row>
    <row r="16511" spans="1:8" ht="15" x14ac:dyDescent="0.2">
      <c r="A16511" s="729">
        <v>45156</v>
      </c>
      <c r="B16511" s="90" t="s">
        <v>9354</v>
      </c>
      <c r="C16511" s="93" t="s">
        <v>558</v>
      </c>
      <c r="D16511" s="891" t="s">
        <v>10770</v>
      </c>
      <c r="E16511" s="91"/>
      <c r="F16511" s="91">
        <v>200000</v>
      </c>
      <c r="G16511" s="175">
        <f t="shared" ref="G16511:G16574" si="264">F16511-E16511</f>
        <v>200000</v>
      </c>
      <c r="H16511" s="701" t="s">
        <v>10626</v>
      </c>
    </row>
    <row r="16512" spans="1:8" ht="15" x14ac:dyDescent="0.2">
      <c r="A16512" s="729">
        <v>45156</v>
      </c>
      <c r="B16512" s="90" t="s">
        <v>9354</v>
      </c>
      <c r="C16512" s="93" t="s">
        <v>558</v>
      </c>
      <c r="D16512" s="891" t="s">
        <v>10771</v>
      </c>
      <c r="E16512" s="91"/>
      <c r="F16512" s="91">
        <v>500000</v>
      </c>
      <c r="G16512" s="175">
        <f t="shared" si="264"/>
        <v>500000</v>
      </c>
      <c r="H16512" s="701" t="s">
        <v>10626</v>
      </c>
    </row>
    <row r="16513" spans="1:10" ht="15" x14ac:dyDescent="0.2">
      <c r="A16513" s="729">
        <v>45160</v>
      </c>
      <c r="B16513" s="90" t="s">
        <v>9354</v>
      </c>
      <c r="C16513" s="93" t="s">
        <v>558</v>
      </c>
      <c r="D16513" s="891" t="s">
        <v>10812</v>
      </c>
      <c r="E16513" s="91"/>
      <c r="F16513" s="91">
        <v>517123</v>
      </c>
      <c r="G16513" s="175">
        <f t="shared" si="264"/>
        <v>517123</v>
      </c>
      <c r="H16513" s="701" t="s">
        <v>10626</v>
      </c>
    </row>
    <row r="16514" spans="1:10" ht="15" x14ac:dyDescent="0.2">
      <c r="A16514" s="729">
        <v>45160</v>
      </c>
      <c r="B16514" s="90" t="s">
        <v>9354</v>
      </c>
      <c r="C16514" s="93" t="s">
        <v>558</v>
      </c>
      <c r="D16514" s="891" t="s">
        <v>10813</v>
      </c>
      <c r="E16514" s="91"/>
      <c r="F16514" s="91">
        <v>6179844</v>
      </c>
      <c r="G16514" s="175">
        <f t="shared" si="264"/>
        <v>6179844</v>
      </c>
      <c r="H16514" s="701" t="s">
        <v>10626</v>
      </c>
    </row>
    <row r="16515" spans="1:10" ht="15" x14ac:dyDescent="0.2">
      <c r="A16515" s="729">
        <v>45160</v>
      </c>
      <c r="B16515" s="129" t="s">
        <v>9659</v>
      </c>
      <c r="C16515" s="487" t="s">
        <v>558</v>
      </c>
      <c r="D16515" s="1052" t="s">
        <v>10812</v>
      </c>
      <c r="E16515" s="484"/>
      <c r="F16515" s="484">
        <v>5000000</v>
      </c>
      <c r="G16515" s="488">
        <f t="shared" si="264"/>
        <v>5000000</v>
      </c>
      <c r="H16515" s="1053" t="s">
        <v>10626</v>
      </c>
    </row>
    <row r="16516" spans="1:10" ht="15" x14ac:dyDescent="0.2">
      <c r="A16516" s="729">
        <v>45160</v>
      </c>
      <c r="B16516" s="129" t="s">
        <v>9659</v>
      </c>
      <c r="C16516" s="487" t="s">
        <v>558</v>
      </c>
      <c r="D16516" s="800" t="s">
        <v>10564</v>
      </c>
      <c r="E16516" s="175">
        <v>50000</v>
      </c>
      <c r="F16516" s="484"/>
      <c r="G16516" s="488">
        <f t="shared" si="264"/>
        <v>-50000</v>
      </c>
      <c r="H16516" s="1053" t="s">
        <v>10626</v>
      </c>
    </row>
    <row r="16517" spans="1:10" ht="15" customHeight="1" x14ac:dyDescent="0.2">
      <c r="A16517" s="729">
        <v>45167</v>
      </c>
      <c r="B16517" s="90" t="s">
        <v>10230</v>
      </c>
      <c r="C16517" s="93" t="s">
        <v>558</v>
      </c>
      <c r="D16517" s="891" t="s">
        <v>10860</v>
      </c>
      <c r="E16517" s="91"/>
      <c r="F16517" s="91">
        <v>2000000</v>
      </c>
      <c r="G16517" s="175">
        <f t="shared" si="264"/>
        <v>2000000</v>
      </c>
      <c r="H16517" s="701" t="s">
        <v>10626</v>
      </c>
    </row>
    <row r="16518" spans="1:10" ht="15" customHeight="1" x14ac:dyDescent="0.2">
      <c r="A16518" s="729">
        <v>45167</v>
      </c>
      <c r="B16518" s="90" t="s">
        <v>10230</v>
      </c>
      <c r="C16518" s="93" t="s">
        <v>558</v>
      </c>
      <c r="D16518" s="891" t="s">
        <v>10861</v>
      </c>
      <c r="E16518" s="91"/>
      <c r="F16518" s="91">
        <v>3500000</v>
      </c>
      <c r="G16518" s="175">
        <f t="shared" si="264"/>
        <v>3500000</v>
      </c>
      <c r="H16518" s="701" t="s">
        <v>10626</v>
      </c>
    </row>
    <row r="16519" spans="1:10" ht="15" customHeight="1" x14ac:dyDescent="0.2">
      <c r="A16519" s="729">
        <v>45168</v>
      </c>
      <c r="B16519" s="90" t="s">
        <v>10230</v>
      </c>
      <c r="C16519" s="93" t="s">
        <v>558</v>
      </c>
      <c r="D16519" s="891" t="s">
        <v>10893</v>
      </c>
      <c r="E16519" s="91"/>
      <c r="F16519" s="91">
        <v>1000000</v>
      </c>
      <c r="G16519" s="175">
        <f t="shared" si="264"/>
        <v>1000000</v>
      </c>
      <c r="H16519" s="701" t="s">
        <v>10626</v>
      </c>
    </row>
    <row r="16520" spans="1:10" ht="24" customHeight="1" x14ac:dyDescent="0.2">
      <c r="A16520" s="729">
        <v>45168</v>
      </c>
      <c r="B16520" s="93" t="s">
        <v>10907</v>
      </c>
      <c r="C16520" s="93" t="s">
        <v>558</v>
      </c>
      <c r="D16520" s="801" t="s">
        <v>11074</v>
      </c>
      <c r="E16520" s="175"/>
      <c r="F16520" s="175">
        <v>2500000</v>
      </c>
      <c r="G16520" s="175">
        <f t="shared" si="264"/>
        <v>2500000</v>
      </c>
      <c r="H16520" s="701" t="s">
        <v>10626</v>
      </c>
    </row>
    <row r="16521" spans="1:10" ht="15" x14ac:dyDescent="0.2">
      <c r="A16521" s="729">
        <v>45168</v>
      </c>
      <c r="B16521" s="93" t="s">
        <v>10907</v>
      </c>
      <c r="C16521" s="93" t="s">
        <v>10851</v>
      </c>
      <c r="D16521" s="801" t="s">
        <v>11075</v>
      </c>
      <c r="E16521" s="175">
        <v>2500000</v>
      </c>
      <c r="F16521" s="175"/>
      <c r="G16521" s="175">
        <f t="shared" si="264"/>
        <v>-2500000</v>
      </c>
      <c r="H16521" s="701" t="s">
        <v>10626</v>
      </c>
    </row>
    <row r="16522" spans="1:10" s="681" customFormat="1" ht="135.75" customHeight="1" x14ac:dyDescent="0.25">
      <c r="A16522" s="729">
        <v>45168</v>
      </c>
      <c r="B16522" s="93" t="s">
        <v>10907</v>
      </c>
      <c r="C16522" s="93" t="s">
        <v>558</v>
      </c>
      <c r="D16522" s="801" t="s">
        <v>11674</v>
      </c>
      <c r="E16522" s="175"/>
      <c r="F16522" s="175">
        <v>7656392</v>
      </c>
      <c r="G16522" s="175">
        <f t="shared" si="264"/>
        <v>7656392</v>
      </c>
      <c r="H16522" s="701" t="s">
        <v>10626</v>
      </c>
      <c r="J16522" s="1076"/>
    </row>
    <row r="16523" spans="1:10" ht="31.5" customHeight="1" x14ac:dyDescent="0.2">
      <c r="A16523" s="729">
        <v>45168</v>
      </c>
      <c r="B16523" s="93" t="s">
        <v>9354</v>
      </c>
      <c r="C16523" s="93" t="s">
        <v>558</v>
      </c>
      <c r="D16523" s="801" t="s">
        <v>11673</v>
      </c>
      <c r="E16523" s="175"/>
      <c r="F16523" s="175">
        <v>1969887</v>
      </c>
      <c r="G16523" s="175">
        <f t="shared" si="264"/>
        <v>1969887</v>
      </c>
      <c r="H16523" s="701" t="s">
        <v>10626</v>
      </c>
    </row>
    <row r="16524" spans="1:10" ht="48" x14ac:dyDescent="0.2">
      <c r="A16524" s="729">
        <v>45168</v>
      </c>
      <c r="B16524" s="93" t="s">
        <v>14</v>
      </c>
      <c r="C16524" s="93" t="s">
        <v>558</v>
      </c>
      <c r="D16524" s="801" t="s">
        <v>11675</v>
      </c>
      <c r="E16524" s="175"/>
      <c r="F16524" s="175">
        <v>288788</v>
      </c>
      <c r="G16524" s="175">
        <f t="shared" si="264"/>
        <v>288788</v>
      </c>
      <c r="H16524" s="701" t="s">
        <v>10626</v>
      </c>
    </row>
    <row r="16525" spans="1:10" ht="15" customHeight="1" x14ac:dyDescent="0.2">
      <c r="A16525" s="729">
        <v>45168</v>
      </c>
      <c r="B16525" s="93" t="s">
        <v>14</v>
      </c>
      <c r="C16525" s="93" t="s">
        <v>558</v>
      </c>
      <c r="D16525" s="801" t="s">
        <v>10910</v>
      </c>
      <c r="E16525" s="175"/>
      <c r="F16525" s="642">
        <v>-288788</v>
      </c>
      <c r="G16525" s="175">
        <f t="shared" si="264"/>
        <v>-288788</v>
      </c>
      <c r="H16525" s="701" t="s">
        <v>10626</v>
      </c>
    </row>
    <row r="16526" spans="1:10" ht="15" customHeight="1" x14ac:dyDescent="0.2">
      <c r="A16526" s="733">
        <v>45170</v>
      </c>
      <c r="B16526" s="62" t="s">
        <v>10336</v>
      </c>
      <c r="C16526" s="62" t="s">
        <v>3144</v>
      </c>
      <c r="D16526" s="182" t="s">
        <v>10957</v>
      </c>
      <c r="E16526" s="125">
        <v>39000</v>
      </c>
      <c r="F16526" s="57"/>
      <c r="G16526" s="57">
        <f t="shared" si="264"/>
        <v>-39000</v>
      </c>
      <c r="H16526" s="704" t="s">
        <v>10950</v>
      </c>
    </row>
    <row r="16527" spans="1:10" ht="15" customHeight="1" x14ac:dyDescent="0.2">
      <c r="A16527" s="733">
        <v>45170</v>
      </c>
      <c r="B16527" s="62" t="s">
        <v>10469</v>
      </c>
      <c r="C16527" s="62" t="s">
        <v>3144</v>
      </c>
      <c r="D16527" s="182" t="s">
        <v>10958</v>
      </c>
      <c r="E16527" s="125">
        <v>8640</v>
      </c>
      <c r="F16527" s="57"/>
      <c r="G16527" s="57">
        <f t="shared" si="264"/>
        <v>-8640</v>
      </c>
      <c r="H16527" s="704" t="s">
        <v>10950</v>
      </c>
      <c r="J16527" s="1075"/>
    </row>
    <row r="16528" spans="1:10" ht="15" customHeight="1" x14ac:dyDescent="0.2">
      <c r="A16528" s="733">
        <v>45170</v>
      </c>
      <c r="B16528" s="62" t="s">
        <v>103</v>
      </c>
      <c r="C16528" s="62" t="s">
        <v>391</v>
      </c>
      <c r="D16528" s="182" t="s">
        <v>10209</v>
      </c>
      <c r="E16528" s="125">
        <v>3000</v>
      </c>
      <c r="F16528" s="57"/>
      <c r="G16528" s="57">
        <f t="shared" si="264"/>
        <v>-3000</v>
      </c>
      <c r="H16528" s="704" t="s">
        <v>10950</v>
      </c>
      <c r="J16528" s="1075"/>
    </row>
    <row r="16529" spans="1:10" ht="15" x14ac:dyDescent="0.2">
      <c r="A16529" s="733">
        <v>45171</v>
      </c>
      <c r="B16529" s="62" t="s">
        <v>16</v>
      </c>
      <c r="C16529" s="62" t="s">
        <v>391</v>
      </c>
      <c r="D16529" s="182" t="s">
        <v>10959</v>
      </c>
      <c r="E16529" s="125">
        <v>4000</v>
      </c>
      <c r="F16529" s="57"/>
      <c r="G16529" s="57">
        <f t="shared" si="264"/>
        <v>-4000</v>
      </c>
      <c r="H16529" s="704" t="s">
        <v>10950</v>
      </c>
      <c r="J16529" s="1075"/>
    </row>
    <row r="16530" spans="1:10" ht="15" x14ac:dyDescent="0.2">
      <c r="A16530" s="733">
        <v>45171</v>
      </c>
      <c r="B16530" s="62" t="s">
        <v>9354</v>
      </c>
      <c r="C16530" s="62" t="s">
        <v>6965</v>
      </c>
      <c r="D16530" s="182" t="s">
        <v>9523</v>
      </c>
      <c r="E16530" s="125">
        <v>10000</v>
      </c>
      <c r="F16530" s="57"/>
      <c r="G16530" s="57">
        <f t="shared" si="264"/>
        <v>-10000</v>
      </c>
      <c r="H16530" s="704" t="s">
        <v>10950</v>
      </c>
    </row>
    <row r="16531" spans="1:10" ht="15" x14ac:dyDescent="0.2">
      <c r="A16531" s="733">
        <v>45171</v>
      </c>
      <c r="B16531" s="62" t="s">
        <v>10574</v>
      </c>
      <c r="C16531" s="62" t="s">
        <v>5740</v>
      </c>
      <c r="D16531" s="182" t="s">
        <v>369</v>
      </c>
      <c r="E16531" s="125">
        <v>3200</v>
      </c>
      <c r="F16531" s="57"/>
      <c r="G16531" s="57">
        <f t="shared" si="264"/>
        <v>-3200</v>
      </c>
      <c r="H16531" s="704" t="s">
        <v>10950</v>
      </c>
    </row>
    <row r="16532" spans="1:10" ht="15" x14ac:dyDescent="0.2">
      <c r="A16532" s="733">
        <v>45173</v>
      </c>
      <c r="B16532" s="62" t="s">
        <v>25</v>
      </c>
      <c r="C16532" s="62" t="s">
        <v>8148</v>
      </c>
      <c r="D16532" s="182" t="s">
        <v>6309</v>
      </c>
      <c r="E16532" s="125">
        <v>240</v>
      </c>
      <c r="F16532" s="57"/>
      <c r="G16532" s="57">
        <f t="shared" si="264"/>
        <v>-240</v>
      </c>
      <c r="H16532" s="704" t="s">
        <v>10950</v>
      </c>
    </row>
    <row r="16533" spans="1:10" ht="15" x14ac:dyDescent="0.2">
      <c r="A16533" s="733">
        <v>45173</v>
      </c>
      <c r="B16533" s="62" t="s">
        <v>16</v>
      </c>
      <c r="C16533" s="62" t="s">
        <v>8148</v>
      </c>
      <c r="D16533" s="182" t="s">
        <v>6309</v>
      </c>
      <c r="E16533" s="125">
        <v>310</v>
      </c>
      <c r="F16533" s="57"/>
      <c r="G16533" s="57">
        <f t="shared" si="264"/>
        <v>-310</v>
      </c>
      <c r="H16533" s="704" t="s">
        <v>10950</v>
      </c>
    </row>
    <row r="16534" spans="1:10" ht="15" x14ac:dyDescent="0.2">
      <c r="A16534" s="733">
        <v>45173</v>
      </c>
      <c r="B16534" s="62" t="s">
        <v>103</v>
      </c>
      <c r="C16534" s="62" t="s">
        <v>391</v>
      </c>
      <c r="D16534" s="182" t="s">
        <v>10209</v>
      </c>
      <c r="E16534" s="125">
        <v>3000</v>
      </c>
      <c r="F16534" s="57"/>
      <c r="G16534" s="57">
        <f t="shared" si="264"/>
        <v>-3000</v>
      </c>
      <c r="H16534" s="704" t="s">
        <v>10950</v>
      </c>
    </row>
    <row r="16535" spans="1:10" ht="15" x14ac:dyDescent="0.2">
      <c r="A16535" s="733">
        <v>45173</v>
      </c>
      <c r="B16535" s="62" t="s">
        <v>9354</v>
      </c>
      <c r="C16535" s="62" t="s">
        <v>391</v>
      </c>
      <c r="D16535" s="182" t="s">
        <v>9915</v>
      </c>
      <c r="E16535" s="125">
        <v>16940</v>
      </c>
      <c r="F16535" s="57"/>
      <c r="G16535" s="57">
        <f t="shared" si="264"/>
        <v>-16940</v>
      </c>
      <c r="H16535" s="704" t="s">
        <v>10950</v>
      </c>
    </row>
    <row r="16536" spans="1:10" ht="15" x14ac:dyDescent="0.2">
      <c r="A16536" s="733">
        <v>45173</v>
      </c>
      <c r="B16536" s="62" t="s">
        <v>10377</v>
      </c>
      <c r="C16536" s="62" t="s">
        <v>391</v>
      </c>
      <c r="D16536" s="182" t="s">
        <v>6485</v>
      </c>
      <c r="E16536" s="125">
        <v>6650</v>
      </c>
      <c r="F16536" s="57"/>
      <c r="G16536" s="57">
        <f t="shared" si="264"/>
        <v>-6650</v>
      </c>
      <c r="H16536" s="704" t="s">
        <v>10950</v>
      </c>
    </row>
    <row r="16537" spans="1:10" ht="15" x14ac:dyDescent="0.2">
      <c r="A16537" s="733">
        <v>45173</v>
      </c>
      <c r="B16537" s="62" t="s">
        <v>10294</v>
      </c>
      <c r="C16537" s="62" t="s">
        <v>391</v>
      </c>
      <c r="D16537" s="182" t="s">
        <v>4308</v>
      </c>
      <c r="E16537" s="125">
        <v>8070</v>
      </c>
      <c r="F16537" s="57"/>
      <c r="G16537" s="57">
        <f t="shared" si="264"/>
        <v>-8070</v>
      </c>
      <c r="H16537" s="704" t="s">
        <v>10950</v>
      </c>
    </row>
    <row r="16538" spans="1:10" ht="15" x14ac:dyDescent="0.2">
      <c r="A16538" s="733">
        <v>45173</v>
      </c>
      <c r="B16538" s="62" t="s">
        <v>9354</v>
      </c>
      <c r="C16538" s="62"/>
      <c r="D16538" s="182" t="s">
        <v>10960</v>
      </c>
      <c r="E16538" s="125">
        <v>5000</v>
      </c>
      <c r="F16538" s="57"/>
      <c r="G16538" s="57">
        <f t="shared" si="264"/>
        <v>-5000</v>
      </c>
      <c r="H16538" s="704" t="s">
        <v>10950</v>
      </c>
    </row>
    <row r="16539" spans="1:10" ht="15" x14ac:dyDescent="0.2">
      <c r="A16539" s="733">
        <v>45173</v>
      </c>
      <c r="B16539" s="62" t="s">
        <v>10574</v>
      </c>
      <c r="C16539" s="62" t="s">
        <v>3144</v>
      </c>
      <c r="D16539" s="182" t="s">
        <v>10961</v>
      </c>
      <c r="E16539" s="125">
        <v>34000</v>
      </c>
      <c r="F16539" s="57"/>
      <c r="G16539" s="57">
        <f t="shared" si="264"/>
        <v>-34000</v>
      </c>
      <c r="H16539" s="704" t="s">
        <v>10950</v>
      </c>
    </row>
    <row r="16540" spans="1:10" ht="15" x14ac:dyDescent="0.2">
      <c r="A16540" s="733">
        <v>45173</v>
      </c>
      <c r="B16540" s="62" t="s">
        <v>10377</v>
      </c>
      <c r="C16540" s="62" t="s">
        <v>5740</v>
      </c>
      <c r="D16540" s="182" t="s">
        <v>369</v>
      </c>
      <c r="E16540" s="125">
        <v>1700</v>
      </c>
      <c r="F16540" s="57"/>
      <c r="G16540" s="57">
        <f t="shared" si="264"/>
        <v>-1700</v>
      </c>
      <c r="H16540" s="704" t="s">
        <v>10950</v>
      </c>
    </row>
    <row r="16541" spans="1:10" ht="15" x14ac:dyDescent="0.2">
      <c r="A16541" s="733">
        <v>45173</v>
      </c>
      <c r="B16541" s="62" t="s">
        <v>9354</v>
      </c>
      <c r="C16541" s="62" t="s">
        <v>3032</v>
      </c>
      <c r="D16541" s="182" t="s">
        <v>369</v>
      </c>
      <c r="E16541" s="125">
        <v>7000</v>
      </c>
      <c r="F16541" s="57"/>
      <c r="G16541" s="57">
        <f t="shared" si="264"/>
        <v>-7000</v>
      </c>
      <c r="H16541" s="704" t="s">
        <v>10950</v>
      </c>
    </row>
    <row r="16542" spans="1:10" ht="15" x14ac:dyDescent="0.2">
      <c r="A16542" s="733">
        <v>45173</v>
      </c>
      <c r="B16542" s="62" t="s">
        <v>10469</v>
      </c>
      <c r="C16542" s="62" t="s">
        <v>9458</v>
      </c>
      <c r="D16542" s="182" t="s">
        <v>9523</v>
      </c>
      <c r="E16542" s="125">
        <v>50000</v>
      </c>
      <c r="F16542" s="57"/>
      <c r="G16542" s="57">
        <f t="shared" si="264"/>
        <v>-50000</v>
      </c>
      <c r="H16542" s="704" t="s">
        <v>10950</v>
      </c>
    </row>
    <row r="16543" spans="1:10" ht="24" x14ac:dyDescent="0.2">
      <c r="A16543" s="733">
        <v>45173</v>
      </c>
      <c r="B16543" s="62" t="s">
        <v>10377</v>
      </c>
      <c r="C16543" s="550" t="s">
        <v>9823</v>
      </c>
      <c r="D16543" s="739" t="s">
        <v>10963</v>
      </c>
      <c r="E16543" s="551">
        <v>65000</v>
      </c>
      <c r="F16543" s="57"/>
      <c r="G16543" s="57">
        <f t="shared" si="264"/>
        <v>-65000</v>
      </c>
      <c r="H16543" s="704" t="s">
        <v>10950</v>
      </c>
    </row>
    <row r="16544" spans="1:10" ht="24" x14ac:dyDescent="0.2">
      <c r="A16544" s="733">
        <v>45173</v>
      </c>
      <c r="B16544" s="62" t="s">
        <v>9354</v>
      </c>
      <c r="C16544" s="550" t="s">
        <v>9823</v>
      </c>
      <c r="D16544" s="739" t="s">
        <v>10963</v>
      </c>
      <c r="E16544" s="551">
        <v>22000</v>
      </c>
      <c r="F16544" s="57"/>
      <c r="G16544" s="57">
        <f t="shared" si="264"/>
        <v>-22000</v>
      </c>
      <c r="H16544" s="704" t="s">
        <v>10950</v>
      </c>
    </row>
    <row r="16545" spans="1:8" ht="24" x14ac:dyDescent="0.2">
      <c r="A16545" s="733">
        <v>45173</v>
      </c>
      <c r="B16545" s="62" t="s">
        <v>10336</v>
      </c>
      <c r="C16545" s="550" t="s">
        <v>9823</v>
      </c>
      <c r="D16545" s="739" t="s">
        <v>10963</v>
      </c>
      <c r="E16545" s="551">
        <v>59500</v>
      </c>
      <c r="F16545" s="57"/>
      <c r="G16545" s="57">
        <f t="shared" si="264"/>
        <v>-59500</v>
      </c>
      <c r="H16545" s="704" t="s">
        <v>10950</v>
      </c>
    </row>
    <row r="16546" spans="1:8" ht="15" x14ac:dyDescent="0.2">
      <c r="A16546" s="733">
        <v>45173</v>
      </c>
      <c r="B16546" s="62" t="s">
        <v>10574</v>
      </c>
      <c r="C16546" s="62" t="s">
        <v>10856</v>
      </c>
      <c r="D16546" s="182" t="s">
        <v>10964</v>
      </c>
      <c r="E16546" s="125">
        <v>350000</v>
      </c>
      <c r="F16546" s="57"/>
      <c r="G16546" s="57">
        <f t="shared" si="264"/>
        <v>-350000</v>
      </c>
      <c r="H16546" s="704" t="s">
        <v>10950</v>
      </c>
    </row>
    <row r="16547" spans="1:8" ht="15" x14ac:dyDescent="0.2">
      <c r="A16547" s="733">
        <v>45173</v>
      </c>
      <c r="B16547" s="62" t="s">
        <v>10142</v>
      </c>
      <c r="C16547" s="62" t="s">
        <v>5680</v>
      </c>
      <c r="D16547" s="182" t="s">
        <v>10964</v>
      </c>
      <c r="E16547" s="125">
        <v>200000</v>
      </c>
      <c r="F16547" s="57"/>
      <c r="G16547" s="57">
        <f t="shared" si="264"/>
        <v>-200000</v>
      </c>
      <c r="H16547" s="704" t="s">
        <v>10950</v>
      </c>
    </row>
    <row r="16548" spans="1:8" ht="15" x14ac:dyDescent="0.2">
      <c r="A16548" s="733">
        <v>45174</v>
      </c>
      <c r="B16548" s="62" t="s">
        <v>10230</v>
      </c>
      <c r="C16548" s="669" t="s">
        <v>255</v>
      </c>
      <c r="D16548" s="906" t="s">
        <v>10965</v>
      </c>
      <c r="E16548" s="671">
        <v>374080</v>
      </c>
      <c r="F16548" s="57"/>
      <c r="G16548" s="57">
        <f t="shared" si="264"/>
        <v>-374080</v>
      </c>
      <c r="H16548" s="704" t="s">
        <v>10950</v>
      </c>
    </row>
    <row r="16549" spans="1:8" ht="15" x14ac:dyDescent="0.2">
      <c r="A16549" s="733">
        <v>45174</v>
      </c>
      <c r="B16549" s="62" t="s">
        <v>10569</v>
      </c>
      <c r="C16549" s="669" t="s">
        <v>255</v>
      </c>
      <c r="D16549" s="906" t="s">
        <v>10965</v>
      </c>
      <c r="E16549" s="671">
        <v>120960</v>
      </c>
      <c r="F16549" s="57"/>
      <c r="G16549" s="57">
        <f t="shared" si="264"/>
        <v>-120960</v>
      </c>
      <c r="H16549" s="704" t="s">
        <v>10950</v>
      </c>
    </row>
    <row r="16550" spans="1:8" ht="15" x14ac:dyDescent="0.2">
      <c r="A16550" s="733">
        <v>45174</v>
      </c>
      <c r="B16550" s="62" t="s">
        <v>10377</v>
      </c>
      <c r="C16550" s="669" t="s">
        <v>255</v>
      </c>
      <c r="D16550" s="906" t="s">
        <v>10965</v>
      </c>
      <c r="E16550" s="671">
        <v>4960</v>
      </c>
      <c r="F16550" s="57"/>
      <c r="G16550" s="57">
        <f t="shared" si="264"/>
        <v>-4960</v>
      </c>
      <c r="H16550" s="704" t="s">
        <v>10950</v>
      </c>
    </row>
    <row r="16551" spans="1:8" ht="15" x14ac:dyDescent="0.2">
      <c r="A16551" s="733">
        <v>45174</v>
      </c>
      <c r="B16551" s="62" t="s">
        <v>9354</v>
      </c>
      <c r="C16551" s="62" t="s">
        <v>5740</v>
      </c>
      <c r="D16551" s="182" t="s">
        <v>369</v>
      </c>
      <c r="E16551" s="125">
        <v>600</v>
      </c>
      <c r="F16551" s="57"/>
      <c r="G16551" s="57">
        <f t="shared" si="264"/>
        <v>-600</v>
      </c>
      <c r="H16551" s="704" t="s">
        <v>10950</v>
      </c>
    </row>
    <row r="16552" spans="1:8" ht="15" customHeight="1" x14ac:dyDescent="0.2">
      <c r="A16552" s="733">
        <v>45174</v>
      </c>
      <c r="B16552" s="62" t="s">
        <v>10230</v>
      </c>
      <c r="C16552" s="62" t="s">
        <v>5740</v>
      </c>
      <c r="D16552" s="182" t="s">
        <v>10966</v>
      </c>
      <c r="E16552" s="125">
        <v>2300</v>
      </c>
      <c r="F16552" s="57"/>
      <c r="G16552" s="57">
        <f t="shared" si="264"/>
        <v>-2300</v>
      </c>
      <c r="H16552" s="704" t="s">
        <v>10950</v>
      </c>
    </row>
    <row r="16553" spans="1:8" ht="15" customHeight="1" x14ac:dyDescent="0.2">
      <c r="A16553" s="733">
        <v>45174</v>
      </c>
      <c r="B16553" s="62" t="s">
        <v>10336</v>
      </c>
      <c r="C16553" s="62" t="s">
        <v>3032</v>
      </c>
      <c r="D16553" s="182" t="s">
        <v>1156</v>
      </c>
      <c r="E16553" s="125">
        <v>11500</v>
      </c>
      <c r="F16553" s="57"/>
      <c r="G16553" s="57">
        <f t="shared" si="264"/>
        <v>-11500</v>
      </c>
      <c r="H16553" s="704" t="s">
        <v>10950</v>
      </c>
    </row>
    <row r="16554" spans="1:8" ht="15" x14ac:dyDescent="0.2">
      <c r="A16554" s="733">
        <v>45174</v>
      </c>
      <c r="B16554" s="62" t="s">
        <v>10230</v>
      </c>
      <c r="C16554" s="62" t="s">
        <v>3144</v>
      </c>
      <c r="D16554" s="182" t="s">
        <v>2271</v>
      </c>
      <c r="E16554" s="125">
        <v>62965</v>
      </c>
      <c r="F16554" s="57"/>
      <c r="G16554" s="57">
        <f t="shared" si="264"/>
        <v>-62965</v>
      </c>
      <c r="H16554" s="704" t="s">
        <v>10950</v>
      </c>
    </row>
    <row r="16555" spans="1:8" ht="15" x14ac:dyDescent="0.2">
      <c r="A16555" s="733">
        <v>45174</v>
      </c>
      <c r="B16555" s="62" t="s">
        <v>10240</v>
      </c>
      <c r="C16555" s="62" t="s">
        <v>3144</v>
      </c>
      <c r="D16555" s="182" t="s">
        <v>2271</v>
      </c>
      <c r="E16555" s="125">
        <v>2800</v>
      </c>
      <c r="F16555" s="57"/>
      <c r="G16555" s="57">
        <f t="shared" si="264"/>
        <v>-2800</v>
      </c>
      <c r="H16555" s="704" t="s">
        <v>10950</v>
      </c>
    </row>
    <row r="16556" spans="1:8" ht="15" x14ac:dyDescent="0.2">
      <c r="A16556" s="733">
        <v>45174</v>
      </c>
      <c r="B16556" s="62" t="s">
        <v>10574</v>
      </c>
      <c r="C16556" s="62" t="s">
        <v>3144</v>
      </c>
      <c r="D16556" s="182" t="s">
        <v>10967</v>
      </c>
      <c r="E16556" s="125">
        <v>2950</v>
      </c>
      <c r="F16556" s="57"/>
      <c r="G16556" s="57">
        <f t="shared" si="264"/>
        <v>-2950</v>
      </c>
      <c r="H16556" s="704" t="s">
        <v>10950</v>
      </c>
    </row>
    <row r="16557" spans="1:8" ht="15" x14ac:dyDescent="0.2">
      <c r="A16557" s="733">
        <v>45174</v>
      </c>
      <c r="B16557" s="62" t="s">
        <v>10230</v>
      </c>
      <c r="C16557" s="62" t="s">
        <v>3144</v>
      </c>
      <c r="D16557" s="182" t="s">
        <v>10968</v>
      </c>
      <c r="E16557" s="125">
        <v>16500</v>
      </c>
      <c r="F16557" s="57"/>
      <c r="G16557" s="57">
        <f t="shared" si="264"/>
        <v>-16500</v>
      </c>
      <c r="H16557" s="704" t="s">
        <v>10950</v>
      </c>
    </row>
    <row r="16558" spans="1:8" ht="15" x14ac:dyDescent="0.2">
      <c r="A16558" s="733">
        <v>45174</v>
      </c>
      <c r="B16558" s="62" t="s">
        <v>10230</v>
      </c>
      <c r="C16558" s="62" t="s">
        <v>5740</v>
      </c>
      <c r="D16558" s="182" t="s">
        <v>369</v>
      </c>
      <c r="E16558" s="125">
        <v>700</v>
      </c>
      <c r="F16558" s="57"/>
      <c r="G16558" s="57">
        <f t="shared" si="264"/>
        <v>-700</v>
      </c>
      <c r="H16558" s="704" t="s">
        <v>10950</v>
      </c>
    </row>
    <row r="16559" spans="1:8" ht="15" x14ac:dyDescent="0.2">
      <c r="A16559" s="733">
        <v>45174</v>
      </c>
      <c r="B16559" s="62" t="s">
        <v>10230</v>
      </c>
      <c r="C16559" s="62" t="s">
        <v>285</v>
      </c>
      <c r="D16559" s="182" t="s">
        <v>8661</v>
      </c>
      <c r="E16559" s="125">
        <v>1330</v>
      </c>
      <c r="F16559" s="57"/>
      <c r="G16559" s="57">
        <f t="shared" si="264"/>
        <v>-1330</v>
      </c>
      <c r="H16559" s="704" t="s">
        <v>10950</v>
      </c>
    </row>
    <row r="16560" spans="1:8" ht="15" x14ac:dyDescent="0.2">
      <c r="A16560" s="733">
        <v>45174</v>
      </c>
      <c r="B16560" s="62" t="s">
        <v>103</v>
      </c>
      <c r="C16560" s="62" t="s">
        <v>103</v>
      </c>
      <c r="D16560" s="182" t="s">
        <v>10209</v>
      </c>
      <c r="E16560" s="125">
        <v>3500</v>
      </c>
      <c r="F16560" s="57"/>
      <c r="G16560" s="57">
        <f t="shared" si="264"/>
        <v>-3500</v>
      </c>
      <c r="H16560" s="704" t="s">
        <v>10950</v>
      </c>
    </row>
    <row r="16561" spans="1:8" ht="15" x14ac:dyDescent="0.2">
      <c r="A16561" s="733">
        <v>45175</v>
      </c>
      <c r="B16561" s="62" t="s">
        <v>7805</v>
      </c>
      <c r="C16561" s="62" t="s">
        <v>6850</v>
      </c>
      <c r="D16561" s="182" t="s">
        <v>8194</v>
      </c>
      <c r="E16561" s="125">
        <v>25000</v>
      </c>
      <c r="F16561" s="57"/>
      <c r="G16561" s="57">
        <f t="shared" si="264"/>
        <v>-25000</v>
      </c>
      <c r="H16561" s="704" t="s">
        <v>10950</v>
      </c>
    </row>
    <row r="16562" spans="1:8" ht="15" x14ac:dyDescent="0.2">
      <c r="A16562" s="733">
        <v>45175</v>
      </c>
      <c r="B16562" s="62" t="s">
        <v>9354</v>
      </c>
      <c r="C16562" s="62" t="s">
        <v>10970</v>
      </c>
      <c r="D16562" s="182" t="s">
        <v>8194</v>
      </c>
      <c r="E16562" s="125">
        <v>25000</v>
      </c>
      <c r="F16562" s="57"/>
      <c r="G16562" s="57">
        <f t="shared" si="264"/>
        <v>-25000</v>
      </c>
      <c r="H16562" s="704" t="s">
        <v>10950</v>
      </c>
    </row>
    <row r="16563" spans="1:8" ht="15" x14ac:dyDescent="0.2">
      <c r="A16563" s="733">
        <v>45175</v>
      </c>
      <c r="B16563" s="62" t="s">
        <v>9354</v>
      </c>
      <c r="C16563" s="62" t="s">
        <v>9773</v>
      </c>
      <c r="D16563" s="182" t="s">
        <v>10971</v>
      </c>
      <c r="E16563" s="125">
        <v>100000</v>
      </c>
      <c r="F16563" s="57"/>
      <c r="G16563" s="57">
        <f t="shared" si="264"/>
        <v>-100000</v>
      </c>
      <c r="H16563" s="704" t="s">
        <v>10950</v>
      </c>
    </row>
    <row r="16564" spans="1:8" ht="15" x14ac:dyDescent="0.2">
      <c r="A16564" s="733">
        <v>45175</v>
      </c>
      <c r="B16564" s="62" t="s">
        <v>10294</v>
      </c>
      <c r="C16564" s="62" t="s">
        <v>10972</v>
      </c>
      <c r="D16564" s="182" t="s">
        <v>11006</v>
      </c>
      <c r="E16564" s="125">
        <v>250000</v>
      </c>
      <c r="F16564" s="57"/>
      <c r="G16564" s="57">
        <f t="shared" si="264"/>
        <v>-250000</v>
      </c>
      <c r="H16564" s="704" t="s">
        <v>10950</v>
      </c>
    </row>
    <row r="16565" spans="1:8" ht="15" x14ac:dyDescent="0.2">
      <c r="A16565" s="733">
        <v>45175</v>
      </c>
      <c r="B16565" s="62" t="s">
        <v>10294</v>
      </c>
      <c r="C16565" s="62" t="s">
        <v>10972</v>
      </c>
      <c r="D16565" s="182" t="s">
        <v>11006</v>
      </c>
      <c r="E16565" s="125">
        <v>70000</v>
      </c>
      <c r="F16565" s="57"/>
      <c r="G16565" s="57">
        <f t="shared" si="264"/>
        <v>-70000</v>
      </c>
      <c r="H16565" s="704" t="s">
        <v>10950</v>
      </c>
    </row>
    <row r="16566" spans="1:8" ht="24" x14ac:dyDescent="0.2">
      <c r="A16566" s="733">
        <v>45175</v>
      </c>
      <c r="B16566" s="62" t="s">
        <v>8874</v>
      </c>
      <c r="C16566" s="62" t="s">
        <v>3144</v>
      </c>
      <c r="D16566" s="182" t="s">
        <v>10973</v>
      </c>
      <c r="E16566" s="125">
        <v>-90000</v>
      </c>
      <c r="F16566" s="57"/>
      <c r="G16566" s="57">
        <f t="shared" si="264"/>
        <v>90000</v>
      </c>
      <c r="H16566" s="704" t="s">
        <v>10950</v>
      </c>
    </row>
    <row r="16567" spans="1:8" ht="15" x14ac:dyDescent="0.2">
      <c r="A16567" s="733">
        <v>45175</v>
      </c>
      <c r="B16567" s="62" t="s">
        <v>9354</v>
      </c>
      <c r="C16567" s="62" t="s">
        <v>704</v>
      </c>
      <c r="D16567" s="182" t="s">
        <v>10974</v>
      </c>
      <c r="E16567" s="125">
        <v>36500</v>
      </c>
      <c r="F16567" s="57"/>
      <c r="G16567" s="57">
        <f t="shared" si="264"/>
        <v>-36500</v>
      </c>
      <c r="H16567" s="704" t="s">
        <v>10950</v>
      </c>
    </row>
    <row r="16568" spans="1:8" ht="15" x14ac:dyDescent="0.2">
      <c r="A16568" s="733">
        <v>45175</v>
      </c>
      <c r="B16568" s="62" t="s">
        <v>8874</v>
      </c>
      <c r="C16568" s="62" t="s">
        <v>3144</v>
      </c>
      <c r="D16568" s="182" t="s">
        <v>11005</v>
      </c>
      <c r="E16568" s="125">
        <v>10000</v>
      </c>
      <c r="F16568" s="57"/>
      <c r="G16568" s="57">
        <f t="shared" si="264"/>
        <v>-10000</v>
      </c>
      <c r="H16568" s="704" t="s">
        <v>10950</v>
      </c>
    </row>
    <row r="16569" spans="1:8" ht="15" x14ac:dyDescent="0.2">
      <c r="A16569" s="733">
        <v>45175</v>
      </c>
      <c r="B16569" s="62" t="s">
        <v>8874</v>
      </c>
      <c r="C16569" s="62" t="s">
        <v>10975</v>
      </c>
      <c r="D16569" s="182" t="s">
        <v>10976</v>
      </c>
      <c r="E16569" s="125">
        <v>28950</v>
      </c>
      <c r="F16569" s="57"/>
      <c r="G16569" s="57">
        <f t="shared" si="264"/>
        <v>-28950</v>
      </c>
      <c r="H16569" s="704" t="s">
        <v>10950</v>
      </c>
    </row>
    <row r="16570" spans="1:8" ht="15" x14ac:dyDescent="0.2">
      <c r="A16570" s="733">
        <v>45175</v>
      </c>
      <c r="B16570" s="62" t="s">
        <v>10230</v>
      </c>
      <c r="C16570" s="62" t="s">
        <v>5740</v>
      </c>
      <c r="D16570" s="182" t="s">
        <v>369</v>
      </c>
      <c r="E16570" s="125">
        <v>1600</v>
      </c>
      <c r="F16570" s="57"/>
      <c r="G16570" s="57">
        <f t="shared" si="264"/>
        <v>-1600</v>
      </c>
      <c r="H16570" s="704" t="s">
        <v>10950</v>
      </c>
    </row>
    <row r="16571" spans="1:8" ht="15" x14ac:dyDescent="0.2">
      <c r="A16571" s="733">
        <v>45175</v>
      </c>
      <c r="B16571" s="62" t="s">
        <v>37</v>
      </c>
      <c r="C16571" s="62" t="s">
        <v>391</v>
      </c>
      <c r="D16571" s="182" t="s">
        <v>10099</v>
      </c>
      <c r="E16571" s="125">
        <v>3000</v>
      </c>
      <c r="F16571" s="57"/>
      <c r="G16571" s="57">
        <f t="shared" si="264"/>
        <v>-3000</v>
      </c>
      <c r="H16571" s="704" t="s">
        <v>10950</v>
      </c>
    </row>
    <row r="16572" spans="1:8" ht="15" x14ac:dyDescent="0.2">
      <c r="A16572" s="733">
        <v>45175</v>
      </c>
      <c r="B16572" s="62" t="s">
        <v>37</v>
      </c>
      <c r="C16572" s="62" t="s">
        <v>285</v>
      </c>
      <c r="D16572" s="182" t="s">
        <v>9025</v>
      </c>
      <c r="E16572" s="125">
        <v>500</v>
      </c>
      <c r="F16572" s="57"/>
      <c r="G16572" s="57">
        <f t="shared" si="264"/>
        <v>-500</v>
      </c>
      <c r="H16572" s="704" t="s">
        <v>10950</v>
      </c>
    </row>
    <row r="16573" spans="1:8" ht="15" x14ac:dyDescent="0.2">
      <c r="A16573" s="733">
        <v>45175</v>
      </c>
      <c r="B16573" s="62" t="s">
        <v>37</v>
      </c>
      <c r="C16573" s="62"/>
      <c r="D16573" s="182" t="s">
        <v>10979</v>
      </c>
      <c r="E16573" s="125">
        <v>1200</v>
      </c>
      <c r="F16573" s="57"/>
      <c r="G16573" s="57">
        <f t="shared" si="264"/>
        <v>-1200</v>
      </c>
      <c r="H16573" s="704" t="s">
        <v>10950</v>
      </c>
    </row>
    <row r="16574" spans="1:8" ht="15" x14ac:dyDescent="0.2">
      <c r="A16574" s="733">
        <v>45175</v>
      </c>
      <c r="B16574" s="62" t="s">
        <v>10574</v>
      </c>
      <c r="C16574" s="62" t="s">
        <v>5740</v>
      </c>
      <c r="D16574" s="182" t="s">
        <v>369</v>
      </c>
      <c r="E16574" s="125">
        <v>3300</v>
      </c>
      <c r="F16574" s="57"/>
      <c r="G16574" s="57">
        <f t="shared" si="264"/>
        <v>-3300</v>
      </c>
      <c r="H16574" s="704" t="s">
        <v>10950</v>
      </c>
    </row>
    <row r="16575" spans="1:8" ht="15" x14ac:dyDescent="0.2">
      <c r="A16575" s="733">
        <v>45175</v>
      </c>
      <c r="B16575" s="62" t="s">
        <v>10377</v>
      </c>
      <c r="C16575" s="62" t="s">
        <v>285</v>
      </c>
      <c r="D16575" s="182" t="s">
        <v>3149</v>
      </c>
      <c r="E16575" s="125">
        <v>500</v>
      </c>
      <c r="F16575" s="57"/>
      <c r="G16575" s="57">
        <f t="shared" ref="G16575:G16638" si="265">F16575-E16575</f>
        <v>-500</v>
      </c>
      <c r="H16575" s="704" t="s">
        <v>10950</v>
      </c>
    </row>
    <row r="16576" spans="1:8" ht="15" x14ac:dyDescent="0.2">
      <c r="A16576" s="733">
        <v>45175</v>
      </c>
      <c r="B16576" s="62" t="s">
        <v>103</v>
      </c>
      <c r="C16576" s="62" t="s">
        <v>103</v>
      </c>
      <c r="D16576" s="182" t="s">
        <v>10984</v>
      </c>
      <c r="E16576" s="125">
        <v>2500</v>
      </c>
      <c r="F16576" s="57"/>
      <c r="G16576" s="57">
        <f t="shared" si="265"/>
        <v>-2500</v>
      </c>
      <c r="H16576" s="704" t="s">
        <v>10950</v>
      </c>
    </row>
    <row r="16577" spans="1:8" ht="15" x14ac:dyDescent="0.2">
      <c r="A16577" s="733">
        <v>45175</v>
      </c>
      <c r="B16577" s="62" t="s">
        <v>3944</v>
      </c>
      <c r="C16577" s="62" t="s">
        <v>391</v>
      </c>
      <c r="D16577" s="182" t="s">
        <v>10331</v>
      </c>
      <c r="E16577" s="125">
        <v>300</v>
      </c>
      <c r="F16577" s="57"/>
      <c r="G16577" s="57">
        <f t="shared" si="265"/>
        <v>-300</v>
      </c>
      <c r="H16577" s="704" t="s">
        <v>10950</v>
      </c>
    </row>
    <row r="16578" spans="1:8" ht="15" x14ac:dyDescent="0.2">
      <c r="A16578" s="733">
        <v>45175</v>
      </c>
      <c r="B16578" s="62" t="s">
        <v>9984</v>
      </c>
      <c r="C16578" s="62" t="s">
        <v>5740</v>
      </c>
      <c r="D16578" s="182" t="s">
        <v>369</v>
      </c>
      <c r="E16578" s="125">
        <v>500</v>
      </c>
      <c r="F16578" s="57"/>
      <c r="G16578" s="57">
        <f t="shared" si="265"/>
        <v>-500</v>
      </c>
      <c r="H16578" s="704" t="s">
        <v>10950</v>
      </c>
    </row>
    <row r="16579" spans="1:8" ht="15" x14ac:dyDescent="0.2">
      <c r="A16579" s="733">
        <v>45176</v>
      </c>
      <c r="B16579" s="62" t="s">
        <v>1399</v>
      </c>
      <c r="C16579" s="62" t="s">
        <v>5386</v>
      </c>
      <c r="D16579" s="182" t="s">
        <v>369</v>
      </c>
      <c r="E16579" s="125">
        <v>6000</v>
      </c>
      <c r="F16579" s="57"/>
      <c r="G16579" s="57">
        <f t="shared" si="265"/>
        <v>-6000</v>
      </c>
      <c r="H16579" s="704" t="s">
        <v>10950</v>
      </c>
    </row>
    <row r="16580" spans="1:8" ht="15" x14ac:dyDescent="0.2">
      <c r="A16580" s="733">
        <v>45176</v>
      </c>
      <c r="B16580" s="62" t="s">
        <v>11003</v>
      </c>
      <c r="C16580" s="62" t="s">
        <v>9472</v>
      </c>
      <c r="D16580" s="182" t="s">
        <v>369</v>
      </c>
      <c r="E16580" s="125">
        <v>20000</v>
      </c>
      <c r="F16580" s="57"/>
      <c r="G16580" s="57">
        <f t="shared" si="265"/>
        <v>-20000</v>
      </c>
      <c r="H16580" s="704" t="s">
        <v>10950</v>
      </c>
    </row>
    <row r="16581" spans="1:8" ht="15" x14ac:dyDescent="0.2">
      <c r="A16581" s="733">
        <v>45176</v>
      </c>
      <c r="B16581" s="62" t="s">
        <v>9984</v>
      </c>
      <c r="C16581" s="62" t="s">
        <v>3144</v>
      </c>
      <c r="D16581" s="182" t="s">
        <v>10988</v>
      </c>
      <c r="E16581" s="125">
        <v>482000</v>
      </c>
      <c r="F16581" s="57"/>
      <c r="G16581" s="57">
        <f t="shared" si="265"/>
        <v>-482000</v>
      </c>
      <c r="H16581" s="704" t="s">
        <v>10950</v>
      </c>
    </row>
    <row r="16582" spans="1:8" ht="15" x14ac:dyDescent="0.2">
      <c r="A16582" s="733">
        <v>45176</v>
      </c>
      <c r="B16582" s="62" t="s">
        <v>10336</v>
      </c>
      <c r="C16582" s="62" t="s">
        <v>3144</v>
      </c>
      <c r="D16582" s="182" t="s">
        <v>10988</v>
      </c>
      <c r="E16582" s="125">
        <v>21600</v>
      </c>
      <c r="F16582" s="57"/>
      <c r="G16582" s="57">
        <f t="shared" si="265"/>
        <v>-21600</v>
      </c>
      <c r="H16582" s="704" t="s">
        <v>10950</v>
      </c>
    </row>
    <row r="16583" spans="1:8" ht="15" x14ac:dyDescent="0.2">
      <c r="A16583" s="733">
        <v>45176</v>
      </c>
      <c r="B16583" s="62" t="s">
        <v>9984</v>
      </c>
      <c r="C16583" s="62" t="s">
        <v>10989</v>
      </c>
      <c r="D16583" s="182" t="s">
        <v>10866</v>
      </c>
      <c r="E16583" s="125">
        <v>1860</v>
      </c>
      <c r="F16583" s="57"/>
      <c r="G16583" s="57">
        <f t="shared" si="265"/>
        <v>-1860</v>
      </c>
      <c r="H16583" s="704" t="s">
        <v>10950</v>
      </c>
    </row>
    <row r="16584" spans="1:8" ht="15" x14ac:dyDescent="0.2">
      <c r="A16584" s="733">
        <v>45176</v>
      </c>
      <c r="B16584" s="62" t="s">
        <v>10377</v>
      </c>
      <c r="C16584" s="62" t="s">
        <v>10989</v>
      </c>
      <c r="D16584" s="182" t="s">
        <v>10990</v>
      </c>
      <c r="E16584" s="125">
        <v>16000</v>
      </c>
      <c r="F16584" s="57"/>
      <c r="G16584" s="57">
        <f t="shared" si="265"/>
        <v>-16000</v>
      </c>
      <c r="H16584" s="704" t="s">
        <v>10950</v>
      </c>
    </row>
    <row r="16585" spans="1:8" ht="15" x14ac:dyDescent="0.2">
      <c r="A16585" s="733">
        <v>45176</v>
      </c>
      <c r="B16585" s="62" t="s">
        <v>10574</v>
      </c>
      <c r="C16585" s="62" t="s">
        <v>10989</v>
      </c>
      <c r="D16585" s="182" t="s">
        <v>8526</v>
      </c>
      <c r="E16585" s="125">
        <v>36070</v>
      </c>
      <c r="F16585" s="57"/>
      <c r="G16585" s="57">
        <f t="shared" si="265"/>
        <v>-36070</v>
      </c>
      <c r="H16585" s="704" t="s">
        <v>10950</v>
      </c>
    </row>
    <row r="16586" spans="1:8" ht="15" x14ac:dyDescent="0.2">
      <c r="A16586" s="733">
        <v>45177</v>
      </c>
      <c r="B16586" s="62" t="s">
        <v>10574</v>
      </c>
      <c r="C16586" s="62" t="s">
        <v>8392</v>
      </c>
      <c r="D16586" s="182" t="s">
        <v>11014</v>
      </c>
      <c r="E16586" s="125">
        <v>1000000</v>
      </c>
      <c r="F16586" s="57"/>
      <c r="G16586" s="57">
        <f t="shared" si="265"/>
        <v>-1000000</v>
      </c>
      <c r="H16586" s="704" t="s">
        <v>10950</v>
      </c>
    </row>
    <row r="16587" spans="1:8" ht="15" x14ac:dyDescent="0.2">
      <c r="A16587" s="733">
        <v>45177</v>
      </c>
      <c r="B16587" s="62" t="s">
        <v>10574</v>
      </c>
      <c r="C16587" s="62" t="s">
        <v>8370</v>
      </c>
      <c r="D16587" s="182"/>
      <c r="E16587" s="125">
        <v>3250</v>
      </c>
      <c r="F16587" s="57"/>
      <c r="G16587" s="57">
        <f t="shared" si="265"/>
        <v>-3250</v>
      </c>
      <c r="H16587" s="704" t="s">
        <v>10950</v>
      </c>
    </row>
    <row r="16588" spans="1:8" ht="15" x14ac:dyDescent="0.2">
      <c r="A16588" s="733">
        <v>45178</v>
      </c>
      <c r="B16588" s="62" t="s">
        <v>103</v>
      </c>
      <c r="C16588" s="62" t="s">
        <v>103</v>
      </c>
      <c r="D16588" s="182" t="s">
        <v>10209</v>
      </c>
      <c r="E16588" s="125">
        <v>3500</v>
      </c>
      <c r="F16588" s="57"/>
      <c r="G16588" s="57">
        <f t="shared" si="265"/>
        <v>-3500</v>
      </c>
      <c r="H16588" s="704" t="s">
        <v>10950</v>
      </c>
    </row>
    <row r="16589" spans="1:8" ht="15" x14ac:dyDescent="0.2">
      <c r="A16589" s="733">
        <v>45178</v>
      </c>
      <c r="B16589" s="62" t="s">
        <v>103</v>
      </c>
      <c r="C16589" s="62" t="s">
        <v>11021</v>
      </c>
      <c r="D16589" s="182" t="s">
        <v>9792</v>
      </c>
      <c r="E16589" s="125">
        <v>5000</v>
      </c>
      <c r="F16589" s="57"/>
      <c r="G16589" s="57">
        <f t="shared" si="265"/>
        <v>-5000</v>
      </c>
      <c r="H16589" s="704" t="s">
        <v>10950</v>
      </c>
    </row>
    <row r="16590" spans="1:8" ht="15" x14ac:dyDescent="0.2">
      <c r="A16590" s="733">
        <v>45178</v>
      </c>
      <c r="B16590" s="62" t="s">
        <v>11022</v>
      </c>
      <c r="C16590" s="62" t="s">
        <v>5740</v>
      </c>
      <c r="D16590" s="182" t="s">
        <v>369</v>
      </c>
      <c r="E16590" s="125">
        <v>1200</v>
      </c>
      <c r="F16590" s="57"/>
      <c r="G16590" s="57">
        <f t="shared" si="265"/>
        <v>-1200</v>
      </c>
      <c r="H16590" s="704" t="s">
        <v>10950</v>
      </c>
    </row>
    <row r="16591" spans="1:8" ht="15" x14ac:dyDescent="0.2">
      <c r="A16591" s="733">
        <v>45178</v>
      </c>
      <c r="B16591" s="62" t="s">
        <v>103</v>
      </c>
      <c r="C16591" s="62" t="s">
        <v>391</v>
      </c>
      <c r="D16591" s="182" t="s">
        <v>11024</v>
      </c>
      <c r="E16591" s="125">
        <v>2870</v>
      </c>
      <c r="F16591" s="57"/>
      <c r="G16591" s="57">
        <f t="shared" si="265"/>
        <v>-2870</v>
      </c>
      <c r="H16591" s="704" t="s">
        <v>10950</v>
      </c>
    </row>
    <row r="16592" spans="1:8" ht="15" x14ac:dyDescent="0.2">
      <c r="A16592" s="733">
        <v>45178</v>
      </c>
      <c r="B16592" s="62" t="s">
        <v>10574</v>
      </c>
      <c r="C16592" s="62" t="s">
        <v>11025</v>
      </c>
      <c r="D16592" s="182" t="s">
        <v>10652</v>
      </c>
      <c r="E16592" s="125">
        <v>50000</v>
      </c>
      <c r="F16592" s="57"/>
      <c r="G16592" s="57">
        <f t="shared" si="265"/>
        <v>-50000</v>
      </c>
      <c r="H16592" s="704" t="s">
        <v>10950</v>
      </c>
    </row>
    <row r="16593" spans="1:8" ht="15" x14ac:dyDescent="0.2">
      <c r="A16593" s="733">
        <v>45178</v>
      </c>
      <c r="B16593" s="62" t="s">
        <v>9354</v>
      </c>
      <c r="C16593" s="62" t="s">
        <v>5740</v>
      </c>
      <c r="D16593" s="182" t="s">
        <v>369</v>
      </c>
      <c r="E16593" s="125">
        <v>1200</v>
      </c>
      <c r="F16593" s="57"/>
      <c r="G16593" s="57">
        <f t="shared" si="265"/>
        <v>-1200</v>
      </c>
      <c r="H16593" s="704" t="s">
        <v>10950</v>
      </c>
    </row>
    <row r="16594" spans="1:8" ht="15" x14ac:dyDescent="0.2">
      <c r="A16594" s="733">
        <v>45178</v>
      </c>
      <c r="B16594" s="62" t="s">
        <v>9354</v>
      </c>
      <c r="C16594" s="62" t="s">
        <v>9773</v>
      </c>
      <c r="D16594" s="182" t="s">
        <v>10719</v>
      </c>
      <c r="E16594" s="125">
        <v>174000</v>
      </c>
      <c r="F16594" s="57"/>
      <c r="G16594" s="57">
        <f t="shared" si="265"/>
        <v>-174000</v>
      </c>
      <c r="H16594" s="704" t="s">
        <v>10950</v>
      </c>
    </row>
    <row r="16595" spans="1:8" ht="15" x14ac:dyDescent="0.2">
      <c r="A16595" s="733">
        <v>45178</v>
      </c>
      <c r="B16595" s="62" t="s">
        <v>9354</v>
      </c>
      <c r="C16595" s="62" t="s">
        <v>9458</v>
      </c>
      <c r="D16595" s="182" t="s">
        <v>10719</v>
      </c>
      <c r="E16595" s="125">
        <v>100000</v>
      </c>
      <c r="F16595" s="57"/>
      <c r="G16595" s="57">
        <f t="shared" si="265"/>
        <v>-100000</v>
      </c>
      <c r="H16595" s="704" t="s">
        <v>10950</v>
      </c>
    </row>
    <row r="16596" spans="1:8" ht="15" x14ac:dyDescent="0.2">
      <c r="A16596" s="733">
        <v>45178</v>
      </c>
      <c r="B16596" s="62" t="s">
        <v>2932</v>
      </c>
      <c r="C16596" s="62" t="s">
        <v>3144</v>
      </c>
      <c r="D16596" s="182" t="s">
        <v>11027</v>
      </c>
      <c r="E16596" s="125">
        <v>43410</v>
      </c>
      <c r="F16596" s="57"/>
      <c r="G16596" s="57">
        <f t="shared" si="265"/>
        <v>-43410</v>
      </c>
      <c r="H16596" s="704" t="s">
        <v>10950</v>
      </c>
    </row>
    <row r="16597" spans="1:8" ht="15" x14ac:dyDescent="0.2">
      <c r="A16597" s="733">
        <v>45178</v>
      </c>
      <c r="B16597" s="62" t="s">
        <v>10377</v>
      </c>
      <c r="C16597" s="62" t="s">
        <v>3144</v>
      </c>
      <c r="D16597" s="182" t="s">
        <v>11028</v>
      </c>
      <c r="E16597" s="125">
        <v>1150</v>
      </c>
      <c r="F16597" s="57"/>
      <c r="G16597" s="57">
        <f t="shared" si="265"/>
        <v>-1150</v>
      </c>
      <c r="H16597" s="704" t="s">
        <v>10950</v>
      </c>
    </row>
    <row r="16598" spans="1:8" ht="15" x14ac:dyDescent="0.2">
      <c r="A16598" s="733">
        <v>45180</v>
      </c>
      <c r="B16598" s="62" t="s">
        <v>9354</v>
      </c>
      <c r="C16598" s="62" t="s">
        <v>3144</v>
      </c>
      <c r="D16598" s="182" t="s">
        <v>11029</v>
      </c>
      <c r="E16598" s="125">
        <v>47848</v>
      </c>
      <c r="F16598" s="57"/>
      <c r="G16598" s="57">
        <f t="shared" si="265"/>
        <v>-47848</v>
      </c>
      <c r="H16598" s="704" t="s">
        <v>10950</v>
      </c>
    </row>
    <row r="16599" spans="1:8" ht="15" x14ac:dyDescent="0.2">
      <c r="A16599" s="733">
        <v>45180</v>
      </c>
      <c r="B16599" s="62" t="s">
        <v>10574</v>
      </c>
      <c r="C16599" s="62" t="s">
        <v>3144</v>
      </c>
      <c r="D16599" s="182" t="s">
        <v>11029</v>
      </c>
      <c r="E16599" s="125">
        <v>18800</v>
      </c>
      <c r="F16599" s="57"/>
      <c r="G16599" s="57">
        <f t="shared" si="265"/>
        <v>-18800</v>
      </c>
      <c r="H16599" s="704" t="s">
        <v>10950</v>
      </c>
    </row>
    <row r="16600" spans="1:8" ht="15" x14ac:dyDescent="0.2">
      <c r="A16600" s="733">
        <v>45180</v>
      </c>
      <c r="B16600" s="62" t="s">
        <v>10377</v>
      </c>
      <c r="C16600" s="62" t="s">
        <v>3144</v>
      </c>
      <c r="D16600" s="182" t="s">
        <v>11029</v>
      </c>
      <c r="E16600" s="125">
        <v>40290</v>
      </c>
      <c r="F16600" s="57"/>
      <c r="G16600" s="57">
        <f t="shared" si="265"/>
        <v>-40290</v>
      </c>
      <c r="H16600" s="704" t="s">
        <v>10950</v>
      </c>
    </row>
    <row r="16601" spans="1:8" ht="15" x14ac:dyDescent="0.2">
      <c r="A16601" s="733">
        <v>45180</v>
      </c>
      <c r="B16601" s="62" t="s">
        <v>10574</v>
      </c>
      <c r="C16601" s="62" t="s">
        <v>5740</v>
      </c>
      <c r="D16601" s="182" t="s">
        <v>369</v>
      </c>
      <c r="E16601" s="125">
        <v>1467</v>
      </c>
      <c r="F16601" s="57"/>
      <c r="G16601" s="57">
        <f t="shared" si="265"/>
        <v>-1467</v>
      </c>
      <c r="H16601" s="704" t="s">
        <v>10950</v>
      </c>
    </row>
    <row r="16602" spans="1:8" ht="15" x14ac:dyDescent="0.2">
      <c r="A16602" s="733">
        <v>45180</v>
      </c>
      <c r="B16602" s="62" t="s">
        <v>9354</v>
      </c>
      <c r="C16602" s="62" t="s">
        <v>5740</v>
      </c>
      <c r="D16602" s="182" t="s">
        <v>369</v>
      </c>
      <c r="E16602" s="125">
        <v>1467</v>
      </c>
      <c r="F16602" s="57"/>
      <c r="G16602" s="57">
        <f t="shared" si="265"/>
        <v>-1467</v>
      </c>
      <c r="H16602" s="704" t="s">
        <v>10950</v>
      </c>
    </row>
    <row r="16603" spans="1:8" ht="15" x14ac:dyDescent="0.2">
      <c r="A16603" s="733">
        <v>45180</v>
      </c>
      <c r="B16603" s="62" t="s">
        <v>10377</v>
      </c>
      <c r="C16603" s="62" t="s">
        <v>5740</v>
      </c>
      <c r="D16603" s="182" t="s">
        <v>369</v>
      </c>
      <c r="E16603" s="125">
        <v>1468</v>
      </c>
      <c r="F16603" s="57"/>
      <c r="G16603" s="57">
        <f t="shared" si="265"/>
        <v>-1468</v>
      </c>
      <c r="H16603" s="704" t="s">
        <v>10950</v>
      </c>
    </row>
    <row r="16604" spans="1:8" ht="15" x14ac:dyDescent="0.2">
      <c r="A16604" s="733">
        <v>45180</v>
      </c>
      <c r="B16604" s="62" t="s">
        <v>10377</v>
      </c>
      <c r="C16604" s="62" t="s">
        <v>5740</v>
      </c>
      <c r="D16604" s="182" t="s">
        <v>11030</v>
      </c>
      <c r="E16604" s="125">
        <v>1600</v>
      </c>
      <c r="F16604" s="57"/>
      <c r="G16604" s="57">
        <f t="shared" si="265"/>
        <v>-1600</v>
      </c>
      <c r="H16604" s="704" t="s">
        <v>10950</v>
      </c>
    </row>
    <row r="16605" spans="1:8" ht="15" x14ac:dyDescent="0.2">
      <c r="A16605" s="733">
        <v>45180</v>
      </c>
      <c r="B16605" s="62" t="s">
        <v>10574</v>
      </c>
      <c r="C16605" s="62" t="s">
        <v>5740</v>
      </c>
      <c r="D16605" s="182" t="s">
        <v>11030</v>
      </c>
      <c r="E16605" s="125">
        <v>800</v>
      </c>
      <c r="F16605" s="57"/>
      <c r="G16605" s="57">
        <f t="shared" si="265"/>
        <v>-800</v>
      </c>
      <c r="H16605" s="704" t="s">
        <v>10950</v>
      </c>
    </row>
    <row r="16606" spans="1:8" ht="15" x14ac:dyDescent="0.2">
      <c r="A16606" s="733">
        <v>45180</v>
      </c>
      <c r="B16606" s="62" t="s">
        <v>10574</v>
      </c>
      <c r="C16606" s="62" t="s">
        <v>5740</v>
      </c>
      <c r="D16606" s="182" t="s">
        <v>11030</v>
      </c>
      <c r="E16606" s="125">
        <v>500</v>
      </c>
      <c r="F16606" s="57"/>
      <c r="G16606" s="57">
        <f t="shared" si="265"/>
        <v>-500</v>
      </c>
      <c r="H16606" s="704" t="s">
        <v>10950</v>
      </c>
    </row>
    <row r="16607" spans="1:8" ht="15" x14ac:dyDescent="0.2">
      <c r="A16607" s="733">
        <v>45180</v>
      </c>
      <c r="B16607" s="62" t="s">
        <v>10574</v>
      </c>
      <c r="C16607" s="62" t="s">
        <v>285</v>
      </c>
      <c r="D16607" s="182" t="s">
        <v>11030</v>
      </c>
      <c r="E16607" s="125">
        <v>1000</v>
      </c>
      <c r="F16607" s="57"/>
      <c r="G16607" s="57">
        <f t="shared" si="265"/>
        <v>-1000</v>
      </c>
      <c r="H16607" s="704" t="s">
        <v>10950</v>
      </c>
    </row>
    <row r="16608" spans="1:8" ht="15" x14ac:dyDescent="0.2">
      <c r="A16608" s="733">
        <v>45180</v>
      </c>
      <c r="B16608" s="62" t="s">
        <v>10377</v>
      </c>
      <c r="C16608" s="62" t="s">
        <v>3144</v>
      </c>
      <c r="D16608" s="182" t="s">
        <v>11031</v>
      </c>
      <c r="E16608" s="125">
        <v>4150</v>
      </c>
      <c r="F16608" s="57"/>
      <c r="G16608" s="57">
        <f t="shared" si="265"/>
        <v>-4150</v>
      </c>
      <c r="H16608" s="704" t="s">
        <v>10950</v>
      </c>
    </row>
    <row r="16609" spans="1:8" ht="15" x14ac:dyDescent="0.2">
      <c r="A16609" s="733">
        <v>45180</v>
      </c>
      <c r="B16609" s="62" t="s">
        <v>9505</v>
      </c>
      <c r="C16609" s="62" t="s">
        <v>3144</v>
      </c>
      <c r="D16609" s="182" t="s">
        <v>11031</v>
      </c>
      <c r="E16609" s="125">
        <v>2980</v>
      </c>
      <c r="F16609" s="57"/>
      <c r="G16609" s="57">
        <f t="shared" si="265"/>
        <v>-2980</v>
      </c>
      <c r="H16609" s="704" t="s">
        <v>10950</v>
      </c>
    </row>
    <row r="16610" spans="1:8" ht="15" x14ac:dyDescent="0.2">
      <c r="A16610" s="733">
        <v>45180</v>
      </c>
      <c r="B16610" s="62" t="s">
        <v>103</v>
      </c>
      <c r="C16610" s="62" t="s">
        <v>103</v>
      </c>
      <c r="D16610" s="182" t="s">
        <v>10209</v>
      </c>
      <c r="E16610" s="125">
        <v>3500</v>
      </c>
      <c r="F16610" s="57"/>
      <c r="G16610" s="57">
        <f t="shared" si="265"/>
        <v>-3500</v>
      </c>
      <c r="H16610" s="704" t="s">
        <v>10950</v>
      </c>
    </row>
    <row r="16611" spans="1:8" ht="15" customHeight="1" x14ac:dyDescent="0.2">
      <c r="A16611" s="733">
        <v>45180</v>
      </c>
      <c r="B16611" s="62" t="s">
        <v>10230</v>
      </c>
      <c r="C16611" s="62" t="s">
        <v>3144</v>
      </c>
      <c r="D16611" s="182" t="s">
        <v>11065</v>
      </c>
      <c r="E16611" s="125">
        <v>26800</v>
      </c>
      <c r="F16611" s="57"/>
      <c r="G16611" s="57">
        <f t="shared" si="265"/>
        <v>-26800</v>
      </c>
      <c r="H16611" s="704" t="s">
        <v>10950</v>
      </c>
    </row>
    <row r="16612" spans="1:8" ht="15" x14ac:dyDescent="0.2">
      <c r="A16612" s="733">
        <v>45180</v>
      </c>
      <c r="B16612" s="62" t="s">
        <v>9984</v>
      </c>
      <c r="C16612" s="62" t="s">
        <v>3144</v>
      </c>
      <c r="D16612" s="182" t="s">
        <v>11066</v>
      </c>
      <c r="E16612" s="125">
        <v>90000</v>
      </c>
      <c r="F16612" s="57"/>
      <c r="G16612" s="57">
        <f t="shared" si="265"/>
        <v>-90000</v>
      </c>
      <c r="H16612" s="704" t="s">
        <v>10950</v>
      </c>
    </row>
    <row r="16613" spans="1:8" ht="15" x14ac:dyDescent="0.2">
      <c r="A16613" s="733">
        <v>45180</v>
      </c>
      <c r="B16613" s="62" t="s">
        <v>10377</v>
      </c>
      <c r="C16613" s="62" t="s">
        <v>2502</v>
      </c>
      <c r="D16613" s="182" t="s">
        <v>11032</v>
      </c>
      <c r="E16613" s="125">
        <v>27750</v>
      </c>
      <c r="F16613" s="57"/>
      <c r="G16613" s="57">
        <f t="shared" si="265"/>
        <v>-27750</v>
      </c>
      <c r="H16613" s="704" t="s">
        <v>10950</v>
      </c>
    </row>
    <row r="16614" spans="1:8" ht="15" x14ac:dyDescent="0.2">
      <c r="A16614" s="733">
        <v>45180</v>
      </c>
      <c r="B16614" s="62" t="s">
        <v>103</v>
      </c>
      <c r="C16614" s="62" t="s">
        <v>391</v>
      </c>
      <c r="D16614" s="182" t="s">
        <v>1494</v>
      </c>
      <c r="E16614" s="125">
        <v>2400</v>
      </c>
      <c r="F16614" s="57"/>
      <c r="G16614" s="57">
        <f t="shared" si="265"/>
        <v>-2400</v>
      </c>
      <c r="H16614" s="704" t="s">
        <v>10950</v>
      </c>
    </row>
    <row r="16615" spans="1:8" ht="15" x14ac:dyDescent="0.2">
      <c r="A16615" s="733">
        <v>45180</v>
      </c>
      <c r="B16615" s="62" t="s">
        <v>10377</v>
      </c>
      <c r="C16615" s="62" t="s">
        <v>5740</v>
      </c>
      <c r="D16615" s="182" t="s">
        <v>369</v>
      </c>
      <c r="E16615" s="125">
        <v>2900</v>
      </c>
      <c r="F16615" s="57"/>
      <c r="G16615" s="57">
        <f t="shared" si="265"/>
        <v>-2900</v>
      </c>
      <c r="H16615" s="704" t="s">
        <v>10950</v>
      </c>
    </row>
    <row r="16616" spans="1:8" ht="15" x14ac:dyDescent="0.2">
      <c r="A16616" s="733">
        <v>45180</v>
      </c>
      <c r="B16616" s="62" t="s">
        <v>10230</v>
      </c>
      <c r="C16616" s="62" t="s">
        <v>11050</v>
      </c>
      <c r="D16616" s="182" t="s">
        <v>11051</v>
      </c>
      <c r="E16616" s="125">
        <v>14400</v>
      </c>
      <c r="F16616" s="57"/>
      <c r="G16616" s="57">
        <f t="shared" si="265"/>
        <v>-14400</v>
      </c>
      <c r="H16616" s="704" t="s">
        <v>10950</v>
      </c>
    </row>
    <row r="16617" spans="1:8" ht="15" x14ac:dyDescent="0.2">
      <c r="A16617" s="733">
        <v>45181</v>
      </c>
      <c r="B16617" s="62" t="s">
        <v>10230</v>
      </c>
      <c r="C16617" s="62" t="s">
        <v>3144</v>
      </c>
      <c r="D16617" s="182" t="s">
        <v>11139</v>
      </c>
      <c r="E16617" s="125">
        <v>2000</v>
      </c>
      <c r="F16617" s="57"/>
      <c r="G16617" s="57">
        <f t="shared" si="265"/>
        <v>-2000</v>
      </c>
      <c r="H16617" s="704" t="s">
        <v>10950</v>
      </c>
    </row>
    <row r="16618" spans="1:8" ht="15" x14ac:dyDescent="0.2">
      <c r="A16618" s="733">
        <v>45181</v>
      </c>
      <c r="B16618" s="62" t="s">
        <v>10230</v>
      </c>
      <c r="C16618" s="62" t="s">
        <v>5740</v>
      </c>
      <c r="D16618" s="182" t="s">
        <v>369</v>
      </c>
      <c r="E16618" s="125">
        <v>1700</v>
      </c>
      <c r="F16618" s="57"/>
      <c r="G16618" s="57">
        <f t="shared" si="265"/>
        <v>-1700</v>
      </c>
      <c r="H16618" s="704" t="s">
        <v>10950</v>
      </c>
    </row>
    <row r="16619" spans="1:8" ht="15" x14ac:dyDescent="0.2">
      <c r="A16619" s="733">
        <v>45181</v>
      </c>
      <c r="B16619" s="62" t="s">
        <v>10569</v>
      </c>
      <c r="C16619" s="62" t="s">
        <v>11052</v>
      </c>
      <c r="D16619" s="182" t="s">
        <v>11053</v>
      </c>
      <c r="E16619" s="125">
        <v>1960</v>
      </c>
      <c r="F16619" s="57"/>
      <c r="G16619" s="57">
        <f t="shared" si="265"/>
        <v>-1960</v>
      </c>
      <c r="H16619" s="704" t="s">
        <v>10950</v>
      </c>
    </row>
    <row r="16620" spans="1:8" ht="15" x14ac:dyDescent="0.2">
      <c r="A16620" s="733">
        <v>45181</v>
      </c>
      <c r="B16620" s="62" t="s">
        <v>9354</v>
      </c>
      <c r="C16620" s="62" t="s">
        <v>3144</v>
      </c>
      <c r="D16620" s="182" t="s">
        <v>11054</v>
      </c>
      <c r="E16620" s="125">
        <v>5600</v>
      </c>
      <c r="F16620" s="57"/>
      <c r="G16620" s="57">
        <f t="shared" si="265"/>
        <v>-5600</v>
      </c>
      <c r="H16620" s="704" t="s">
        <v>10950</v>
      </c>
    </row>
    <row r="16621" spans="1:8" ht="15" x14ac:dyDescent="0.2">
      <c r="A16621" s="733">
        <v>45181</v>
      </c>
      <c r="B16621" s="62" t="s">
        <v>10377</v>
      </c>
      <c r="C16621" s="62" t="s">
        <v>3144</v>
      </c>
      <c r="D16621" s="182" t="s">
        <v>11055</v>
      </c>
      <c r="E16621" s="125">
        <v>12590</v>
      </c>
      <c r="F16621" s="57"/>
      <c r="G16621" s="57">
        <f t="shared" si="265"/>
        <v>-12590</v>
      </c>
      <c r="H16621" s="704" t="s">
        <v>10950</v>
      </c>
    </row>
    <row r="16622" spans="1:8" ht="15" x14ac:dyDescent="0.2">
      <c r="A16622" s="733">
        <v>45181</v>
      </c>
      <c r="B16622" s="62" t="s">
        <v>10377</v>
      </c>
      <c r="C16622" s="550" t="s">
        <v>1508</v>
      </c>
      <c r="D16622" s="739" t="s">
        <v>11056</v>
      </c>
      <c r="E16622" s="551">
        <v>200000</v>
      </c>
      <c r="F16622" s="57"/>
      <c r="G16622" s="57">
        <f t="shared" si="265"/>
        <v>-200000</v>
      </c>
      <c r="H16622" s="704" t="s">
        <v>10950</v>
      </c>
    </row>
    <row r="16623" spans="1:8" ht="24" x14ac:dyDescent="0.2">
      <c r="A16623" s="733">
        <v>45181</v>
      </c>
      <c r="B16623" s="62" t="s">
        <v>10230</v>
      </c>
      <c r="C16623" s="550" t="s">
        <v>3144</v>
      </c>
      <c r="D16623" s="739" t="s">
        <v>11057</v>
      </c>
      <c r="E16623" s="551">
        <v>21313</v>
      </c>
      <c r="F16623" s="57"/>
      <c r="G16623" s="57">
        <f t="shared" si="265"/>
        <v>-21313</v>
      </c>
      <c r="H16623" s="704" t="s">
        <v>10950</v>
      </c>
    </row>
    <row r="16624" spans="1:8" ht="24" x14ac:dyDescent="0.2">
      <c r="A16624" s="733">
        <v>45181</v>
      </c>
      <c r="B16624" s="62" t="s">
        <v>10569</v>
      </c>
      <c r="C16624" s="550" t="s">
        <v>3144</v>
      </c>
      <c r="D16624" s="739" t="s">
        <v>11057</v>
      </c>
      <c r="E16624" s="551">
        <v>21313</v>
      </c>
      <c r="F16624" s="57"/>
      <c r="G16624" s="57">
        <f t="shared" si="265"/>
        <v>-21313</v>
      </c>
      <c r="H16624" s="704" t="s">
        <v>10950</v>
      </c>
    </row>
    <row r="16625" spans="1:10" ht="24" x14ac:dyDescent="0.2">
      <c r="A16625" s="733">
        <v>45181</v>
      </c>
      <c r="B16625" s="62" t="s">
        <v>9354</v>
      </c>
      <c r="C16625" s="550" t="s">
        <v>3144</v>
      </c>
      <c r="D16625" s="739" t="s">
        <v>11057</v>
      </c>
      <c r="E16625" s="551">
        <v>21313</v>
      </c>
      <c r="F16625" s="57"/>
      <c r="G16625" s="57">
        <f t="shared" si="265"/>
        <v>-21313</v>
      </c>
      <c r="H16625" s="704" t="s">
        <v>10950</v>
      </c>
    </row>
    <row r="16626" spans="1:10" ht="24" x14ac:dyDescent="0.2">
      <c r="A16626" s="733">
        <v>45181</v>
      </c>
      <c r="B16626" s="62" t="s">
        <v>10377</v>
      </c>
      <c r="C16626" s="550" t="s">
        <v>3144</v>
      </c>
      <c r="D16626" s="739" t="s">
        <v>11057</v>
      </c>
      <c r="E16626" s="551">
        <v>21311</v>
      </c>
      <c r="F16626" s="57"/>
      <c r="G16626" s="57">
        <f t="shared" si="265"/>
        <v>-21311</v>
      </c>
      <c r="H16626" s="704" t="s">
        <v>10950</v>
      </c>
    </row>
    <row r="16627" spans="1:10" ht="15" x14ac:dyDescent="0.2">
      <c r="A16627" s="733">
        <v>45181</v>
      </c>
      <c r="B16627" s="62" t="s">
        <v>10569</v>
      </c>
      <c r="C16627" s="62" t="s">
        <v>3144</v>
      </c>
      <c r="D16627" s="182" t="s">
        <v>11058</v>
      </c>
      <c r="E16627" s="125">
        <v>600</v>
      </c>
      <c r="F16627" s="57"/>
      <c r="G16627" s="57">
        <f t="shared" si="265"/>
        <v>-600</v>
      </c>
      <c r="H16627" s="704" t="s">
        <v>10950</v>
      </c>
    </row>
    <row r="16628" spans="1:10" ht="15" x14ac:dyDescent="0.2">
      <c r="A16628" s="733">
        <v>45181</v>
      </c>
      <c r="B16628" s="62" t="s">
        <v>10574</v>
      </c>
      <c r="C16628" s="62" t="s">
        <v>11059</v>
      </c>
      <c r="D16628" s="182" t="s">
        <v>11060</v>
      </c>
      <c r="E16628" s="125">
        <v>10000</v>
      </c>
      <c r="F16628" s="57"/>
      <c r="G16628" s="57">
        <f t="shared" si="265"/>
        <v>-10000</v>
      </c>
      <c r="H16628" s="704" t="s">
        <v>10950</v>
      </c>
    </row>
    <row r="16629" spans="1:10" ht="15" x14ac:dyDescent="0.2">
      <c r="A16629" s="733">
        <v>45181</v>
      </c>
      <c r="B16629" s="62" t="s">
        <v>10377</v>
      </c>
      <c r="C16629" s="62" t="s">
        <v>5740</v>
      </c>
      <c r="D16629" s="182" t="s">
        <v>11061</v>
      </c>
      <c r="E16629" s="125">
        <v>300</v>
      </c>
      <c r="F16629" s="57"/>
      <c r="G16629" s="57">
        <f t="shared" si="265"/>
        <v>-300</v>
      </c>
      <c r="H16629" s="704" t="s">
        <v>10950</v>
      </c>
    </row>
    <row r="16630" spans="1:10" ht="15" x14ac:dyDescent="0.2">
      <c r="A16630" s="733">
        <v>45182</v>
      </c>
      <c r="B16630" s="62" t="s">
        <v>9984</v>
      </c>
      <c r="C16630" s="62" t="s">
        <v>6475</v>
      </c>
      <c r="D16630" s="182" t="s">
        <v>10719</v>
      </c>
      <c r="E16630" s="125">
        <v>50000</v>
      </c>
      <c r="F16630" s="57"/>
      <c r="G16630" s="57">
        <f t="shared" si="265"/>
        <v>-50000</v>
      </c>
      <c r="H16630" s="704" t="s">
        <v>10950</v>
      </c>
    </row>
    <row r="16631" spans="1:10" ht="15" customHeight="1" x14ac:dyDescent="0.2">
      <c r="A16631" s="733">
        <v>45182</v>
      </c>
      <c r="B16631" s="62" t="s">
        <v>9354</v>
      </c>
      <c r="C16631" s="62" t="s">
        <v>9458</v>
      </c>
      <c r="D16631" s="182" t="s">
        <v>10719</v>
      </c>
      <c r="E16631" s="125">
        <v>50000</v>
      </c>
      <c r="F16631" s="57"/>
      <c r="G16631" s="57">
        <f t="shared" si="265"/>
        <v>-50000</v>
      </c>
      <c r="H16631" s="704" t="s">
        <v>10950</v>
      </c>
    </row>
    <row r="16632" spans="1:10" ht="15" customHeight="1" x14ac:dyDescent="0.2">
      <c r="A16632" s="733">
        <v>45182</v>
      </c>
      <c r="B16632" s="62" t="s">
        <v>9830</v>
      </c>
      <c r="C16632" s="62" t="s">
        <v>789</v>
      </c>
      <c r="D16632" s="182" t="s">
        <v>369</v>
      </c>
      <c r="E16632" s="125">
        <v>2000</v>
      </c>
      <c r="F16632" s="57"/>
      <c r="G16632" s="57">
        <f t="shared" si="265"/>
        <v>-2000</v>
      </c>
      <c r="H16632" s="704" t="s">
        <v>10950</v>
      </c>
    </row>
    <row r="16633" spans="1:10" ht="15" customHeight="1" x14ac:dyDescent="0.2">
      <c r="A16633" s="733">
        <v>45182</v>
      </c>
      <c r="B16633" s="62" t="s">
        <v>10230</v>
      </c>
      <c r="C16633" s="62" t="s">
        <v>789</v>
      </c>
      <c r="D16633" s="182" t="s">
        <v>369</v>
      </c>
      <c r="E16633" s="125">
        <v>1950</v>
      </c>
      <c r="F16633" s="57"/>
      <c r="G16633" s="57">
        <f t="shared" si="265"/>
        <v>-1950</v>
      </c>
      <c r="H16633" s="704" t="s">
        <v>10950</v>
      </c>
    </row>
    <row r="16634" spans="1:10" ht="15" customHeight="1" x14ac:dyDescent="0.2">
      <c r="A16634" s="733">
        <v>45182</v>
      </c>
      <c r="B16634" s="62" t="s">
        <v>10907</v>
      </c>
      <c r="C16634" s="62" t="s">
        <v>789</v>
      </c>
      <c r="D16634" s="182" t="s">
        <v>369</v>
      </c>
      <c r="E16634" s="125">
        <v>8200</v>
      </c>
      <c r="F16634" s="57"/>
      <c r="G16634" s="57">
        <f t="shared" si="265"/>
        <v>-8200</v>
      </c>
      <c r="H16634" s="704" t="s">
        <v>10950</v>
      </c>
      <c r="J16634" s="1075"/>
    </row>
    <row r="16635" spans="1:10" ht="15" customHeight="1" x14ac:dyDescent="0.2">
      <c r="A16635" s="733">
        <v>45182</v>
      </c>
      <c r="B16635" s="62" t="s">
        <v>10574</v>
      </c>
      <c r="C16635" s="62" t="s">
        <v>789</v>
      </c>
      <c r="D16635" s="182" t="s">
        <v>369</v>
      </c>
      <c r="E16635" s="125">
        <v>350</v>
      </c>
      <c r="F16635" s="57"/>
      <c r="G16635" s="57">
        <f t="shared" si="265"/>
        <v>-350</v>
      </c>
      <c r="H16635" s="704" t="s">
        <v>10950</v>
      </c>
    </row>
    <row r="16636" spans="1:10" ht="15" customHeight="1" x14ac:dyDescent="0.2">
      <c r="A16636" s="733">
        <v>45182</v>
      </c>
      <c r="B16636" s="62" t="s">
        <v>7805</v>
      </c>
      <c r="C16636" s="62" t="s">
        <v>789</v>
      </c>
      <c r="D16636" s="182" t="s">
        <v>369</v>
      </c>
      <c r="E16636" s="125">
        <v>2840</v>
      </c>
      <c r="F16636" s="57"/>
      <c r="G16636" s="57">
        <f t="shared" si="265"/>
        <v>-2840</v>
      </c>
      <c r="H16636" s="704" t="s">
        <v>10950</v>
      </c>
    </row>
    <row r="16637" spans="1:10" ht="15" x14ac:dyDescent="0.2">
      <c r="A16637" s="733">
        <v>45182</v>
      </c>
      <c r="B16637" s="62" t="s">
        <v>10377</v>
      </c>
      <c r="C16637" s="62" t="s">
        <v>789</v>
      </c>
      <c r="D16637" s="182" t="s">
        <v>369</v>
      </c>
      <c r="E16637" s="125">
        <v>440</v>
      </c>
      <c r="F16637" s="57"/>
      <c r="G16637" s="57">
        <f t="shared" si="265"/>
        <v>-440</v>
      </c>
      <c r="H16637" s="704" t="s">
        <v>10950</v>
      </c>
    </row>
    <row r="16638" spans="1:10" ht="15" x14ac:dyDescent="0.2">
      <c r="A16638" s="733">
        <v>45182</v>
      </c>
      <c r="B16638" s="62" t="s">
        <v>9659</v>
      </c>
      <c r="C16638" s="62" t="s">
        <v>9748</v>
      </c>
      <c r="D16638" s="182" t="s">
        <v>2710</v>
      </c>
      <c r="E16638" s="125">
        <v>10000</v>
      </c>
      <c r="F16638" s="57"/>
      <c r="G16638" s="57">
        <f t="shared" si="265"/>
        <v>-10000</v>
      </c>
      <c r="H16638" s="704" t="s">
        <v>10950</v>
      </c>
    </row>
    <row r="16639" spans="1:10" ht="15" x14ac:dyDescent="0.2">
      <c r="A16639" s="733">
        <v>45182</v>
      </c>
      <c r="B16639" s="62" t="s">
        <v>103</v>
      </c>
      <c r="C16639" s="62" t="s">
        <v>103</v>
      </c>
      <c r="D16639" s="182" t="s">
        <v>10209</v>
      </c>
      <c r="E16639" s="125">
        <v>3500</v>
      </c>
      <c r="F16639" s="57"/>
      <c r="G16639" s="57">
        <f t="shared" ref="G16639:G16702" si="266">F16639-E16639</f>
        <v>-3500</v>
      </c>
      <c r="H16639" s="704" t="s">
        <v>10950</v>
      </c>
    </row>
    <row r="16640" spans="1:10" ht="15" x14ac:dyDescent="0.2">
      <c r="A16640" s="733">
        <v>45182</v>
      </c>
      <c r="B16640" s="62" t="s">
        <v>9407</v>
      </c>
      <c r="C16640" s="62" t="s">
        <v>11076</v>
      </c>
      <c r="D16640" s="182" t="s">
        <v>11077</v>
      </c>
      <c r="E16640" s="125">
        <v>17000</v>
      </c>
      <c r="F16640" s="57"/>
      <c r="G16640" s="57">
        <f t="shared" si="266"/>
        <v>-17000</v>
      </c>
      <c r="H16640" s="704" t="s">
        <v>10950</v>
      </c>
    </row>
    <row r="16641" spans="1:10" ht="15" x14ac:dyDescent="0.2">
      <c r="A16641" s="733">
        <v>45182</v>
      </c>
      <c r="B16641" s="62" t="s">
        <v>10240</v>
      </c>
      <c r="C16641" s="550" t="s">
        <v>3445</v>
      </c>
      <c r="D16641" s="739" t="s">
        <v>11078</v>
      </c>
      <c r="E16641" s="551">
        <v>15000</v>
      </c>
      <c r="F16641" s="57"/>
      <c r="G16641" s="57">
        <f t="shared" si="266"/>
        <v>-15000</v>
      </c>
      <c r="H16641" s="704" t="s">
        <v>10950</v>
      </c>
    </row>
    <row r="16642" spans="1:10" ht="15" x14ac:dyDescent="0.2">
      <c r="A16642" s="733">
        <v>45182</v>
      </c>
      <c r="B16642" s="62" t="s">
        <v>10377</v>
      </c>
      <c r="C16642" s="550" t="s">
        <v>3445</v>
      </c>
      <c r="D16642" s="739" t="s">
        <v>11078</v>
      </c>
      <c r="E16642" s="551">
        <v>40000</v>
      </c>
      <c r="F16642" s="57"/>
      <c r="G16642" s="57">
        <f t="shared" si="266"/>
        <v>-40000</v>
      </c>
      <c r="H16642" s="704" t="s">
        <v>10950</v>
      </c>
    </row>
    <row r="16643" spans="1:10" ht="15" x14ac:dyDescent="0.2">
      <c r="A16643" s="733">
        <v>45182</v>
      </c>
      <c r="B16643" s="62" t="s">
        <v>9354</v>
      </c>
      <c r="C16643" s="550" t="s">
        <v>3445</v>
      </c>
      <c r="D16643" s="739" t="s">
        <v>11078</v>
      </c>
      <c r="E16643" s="551">
        <v>25000</v>
      </c>
      <c r="F16643" s="57"/>
      <c r="G16643" s="57">
        <f t="shared" si="266"/>
        <v>-25000</v>
      </c>
      <c r="H16643" s="704" t="s">
        <v>10950</v>
      </c>
    </row>
    <row r="16644" spans="1:10" ht="15" x14ac:dyDescent="0.2">
      <c r="A16644" s="733">
        <v>45182</v>
      </c>
      <c r="B16644" s="62" t="s">
        <v>9354</v>
      </c>
      <c r="C16644" s="62" t="s">
        <v>10989</v>
      </c>
      <c r="D16644" s="182" t="s">
        <v>11079</v>
      </c>
      <c r="E16644" s="125">
        <v>3140</v>
      </c>
      <c r="F16644" s="57"/>
      <c r="G16644" s="57">
        <f t="shared" si="266"/>
        <v>-3140</v>
      </c>
      <c r="H16644" s="704" t="s">
        <v>10950</v>
      </c>
    </row>
    <row r="16645" spans="1:10" ht="15" x14ac:dyDescent="0.2">
      <c r="A16645" s="733">
        <v>45182</v>
      </c>
      <c r="B16645" s="62" t="s">
        <v>10230</v>
      </c>
      <c r="C16645" s="62" t="s">
        <v>10989</v>
      </c>
      <c r="D16645" s="182" t="s">
        <v>11080</v>
      </c>
      <c r="E16645" s="125">
        <v>19870</v>
      </c>
      <c r="F16645" s="57"/>
      <c r="G16645" s="57">
        <f t="shared" si="266"/>
        <v>-19870</v>
      </c>
      <c r="H16645" s="704" t="s">
        <v>10950</v>
      </c>
    </row>
    <row r="16646" spans="1:10" ht="15" x14ac:dyDescent="0.2">
      <c r="A16646" s="733">
        <v>45182</v>
      </c>
      <c r="B16646" s="62" t="s">
        <v>10907</v>
      </c>
      <c r="C16646" s="62" t="s">
        <v>5740</v>
      </c>
      <c r="D16646" s="182" t="s">
        <v>369</v>
      </c>
      <c r="E16646" s="125">
        <v>1500</v>
      </c>
      <c r="F16646" s="57"/>
      <c r="G16646" s="57">
        <f t="shared" si="266"/>
        <v>-1500</v>
      </c>
      <c r="H16646" s="704" t="s">
        <v>10950</v>
      </c>
      <c r="J16646" s="1075"/>
    </row>
    <row r="16647" spans="1:10" ht="15" x14ac:dyDescent="0.2">
      <c r="A16647" s="733">
        <v>45182</v>
      </c>
      <c r="B16647" s="62" t="s">
        <v>9354</v>
      </c>
      <c r="C16647" s="62" t="s">
        <v>5740</v>
      </c>
      <c r="D16647" s="182" t="s">
        <v>369</v>
      </c>
      <c r="E16647" s="125">
        <v>1700</v>
      </c>
      <c r="F16647" s="57"/>
      <c r="G16647" s="57">
        <f t="shared" si="266"/>
        <v>-1700</v>
      </c>
      <c r="H16647" s="704" t="s">
        <v>10950</v>
      </c>
    </row>
    <row r="16648" spans="1:10" ht="15" x14ac:dyDescent="0.2">
      <c r="A16648" s="733">
        <v>45182</v>
      </c>
      <c r="B16648" s="62" t="s">
        <v>25</v>
      </c>
      <c r="C16648" s="62" t="s">
        <v>4064</v>
      </c>
      <c r="D16648" s="182" t="s">
        <v>11081</v>
      </c>
      <c r="E16648" s="125">
        <v>2300</v>
      </c>
      <c r="F16648" s="57"/>
      <c r="G16648" s="57">
        <f t="shared" si="266"/>
        <v>-2300</v>
      </c>
      <c r="H16648" s="704" t="s">
        <v>10950</v>
      </c>
    </row>
    <row r="16649" spans="1:10" ht="15" x14ac:dyDescent="0.2">
      <c r="A16649" s="733">
        <v>45182</v>
      </c>
      <c r="B16649" s="62" t="s">
        <v>10377</v>
      </c>
      <c r="C16649" s="62" t="s">
        <v>5740</v>
      </c>
      <c r="D16649" s="182" t="s">
        <v>11082</v>
      </c>
      <c r="E16649" s="125">
        <v>1800</v>
      </c>
      <c r="F16649" s="57"/>
      <c r="G16649" s="57">
        <f t="shared" si="266"/>
        <v>-1800</v>
      </c>
      <c r="H16649" s="704" t="s">
        <v>10950</v>
      </c>
    </row>
    <row r="16650" spans="1:10" ht="15" x14ac:dyDescent="0.2">
      <c r="A16650" s="733">
        <v>45182</v>
      </c>
      <c r="B16650" s="62" t="s">
        <v>10230</v>
      </c>
      <c r="C16650" s="62" t="s">
        <v>285</v>
      </c>
      <c r="D16650" s="182" t="s">
        <v>10885</v>
      </c>
      <c r="E16650" s="125">
        <v>1500</v>
      </c>
      <c r="F16650" s="57"/>
      <c r="G16650" s="57">
        <f t="shared" si="266"/>
        <v>-1500</v>
      </c>
      <c r="H16650" s="704" t="s">
        <v>10950</v>
      </c>
    </row>
    <row r="16651" spans="1:10" ht="15" x14ac:dyDescent="0.2">
      <c r="A16651" s="733">
        <v>45182</v>
      </c>
      <c r="B16651" s="62" t="s">
        <v>10377</v>
      </c>
      <c r="C16651" s="62" t="s">
        <v>5740</v>
      </c>
      <c r="D16651" s="182" t="s">
        <v>369</v>
      </c>
      <c r="E16651" s="125">
        <v>2700</v>
      </c>
      <c r="F16651" s="57"/>
      <c r="G16651" s="57">
        <f t="shared" si="266"/>
        <v>-2700</v>
      </c>
      <c r="H16651" s="704" t="s">
        <v>10950</v>
      </c>
    </row>
    <row r="16652" spans="1:10" ht="15" x14ac:dyDescent="0.2">
      <c r="A16652" s="733">
        <v>45182</v>
      </c>
      <c r="B16652" s="62" t="s">
        <v>10906</v>
      </c>
      <c r="C16652" s="62" t="s">
        <v>391</v>
      </c>
      <c r="D16652" s="182" t="s">
        <v>11083</v>
      </c>
      <c r="E16652" s="125">
        <v>7000</v>
      </c>
      <c r="F16652" s="57"/>
      <c r="G16652" s="57">
        <f t="shared" si="266"/>
        <v>-7000</v>
      </c>
      <c r="H16652" s="704" t="s">
        <v>10950</v>
      </c>
      <c r="J16652" s="1075"/>
    </row>
    <row r="16653" spans="1:10" ht="15" x14ac:dyDescent="0.2">
      <c r="A16653" s="733">
        <v>45182</v>
      </c>
      <c r="B16653" s="62" t="s">
        <v>10906</v>
      </c>
      <c r="C16653" s="62" t="s">
        <v>5740</v>
      </c>
      <c r="D16653" s="182" t="s">
        <v>11084</v>
      </c>
      <c r="E16653" s="125">
        <v>10000</v>
      </c>
      <c r="F16653" s="57"/>
      <c r="G16653" s="57">
        <f t="shared" si="266"/>
        <v>-10000</v>
      </c>
      <c r="H16653" s="704" t="s">
        <v>10950</v>
      </c>
      <c r="J16653" s="1075"/>
    </row>
    <row r="16654" spans="1:10" ht="15" x14ac:dyDescent="0.2">
      <c r="A16654" s="733">
        <v>45182</v>
      </c>
      <c r="B16654" s="62" t="s">
        <v>11085</v>
      </c>
      <c r="C16654" s="62" t="s">
        <v>10989</v>
      </c>
      <c r="D16654" s="182" t="s">
        <v>11086</v>
      </c>
      <c r="E16654" s="125">
        <v>1800</v>
      </c>
      <c r="F16654" s="57"/>
      <c r="G16654" s="57">
        <f t="shared" si="266"/>
        <v>-1800</v>
      </c>
      <c r="H16654" s="704" t="s">
        <v>10950</v>
      </c>
    </row>
    <row r="16655" spans="1:10" ht="15" x14ac:dyDescent="0.2">
      <c r="A16655" s="733">
        <v>45182</v>
      </c>
      <c r="B16655" s="62" t="s">
        <v>10906</v>
      </c>
      <c r="C16655" s="62" t="s">
        <v>10989</v>
      </c>
      <c r="D16655" s="182" t="s">
        <v>11087</v>
      </c>
      <c r="E16655" s="125">
        <v>4700</v>
      </c>
      <c r="F16655" s="57"/>
      <c r="G16655" s="57">
        <f t="shared" si="266"/>
        <v>-4700</v>
      </c>
      <c r="H16655" s="704" t="s">
        <v>10950</v>
      </c>
      <c r="J16655" s="1075"/>
    </row>
    <row r="16656" spans="1:10" ht="15" x14ac:dyDescent="0.2">
      <c r="A16656" s="733">
        <v>45182</v>
      </c>
      <c r="B16656" s="62" t="s">
        <v>8557</v>
      </c>
      <c r="C16656" s="62" t="s">
        <v>10989</v>
      </c>
      <c r="D16656" s="182" t="s">
        <v>11088</v>
      </c>
      <c r="E16656" s="125">
        <v>5000</v>
      </c>
      <c r="F16656" s="57"/>
      <c r="G16656" s="57">
        <f t="shared" si="266"/>
        <v>-5000</v>
      </c>
      <c r="H16656" s="704" t="s">
        <v>10950</v>
      </c>
    </row>
    <row r="16657" spans="1:10" ht="15" x14ac:dyDescent="0.2">
      <c r="A16657" s="733">
        <v>45182</v>
      </c>
      <c r="B16657" s="62" t="s">
        <v>9407</v>
      </c>
      <c r="C16657" s="62" t="s">
        <v>10989</v>
      </c>
      <c r="D16657" s="182" t="s">
        <v>11088</v>
      </c>
      <c r="E16657" s="125">
        <v>5000</v>
      </c>
      <c r="F16657" s="57"/>
      <c r="G16657" s="57">
        <f t="shared" si="266"/>
        <v>-5000</v>
      </c>
      <c r="H16657" s="704" t="s">
        <v>10950</v>
      </c>
    </row>
    <row r="16658" spans="1:10" ht="15" x14ac:dyDescent="0.2">
      <c r="A16658" s="733">
        <v>45182</v>
      </c>
      <c r="B16658" s="62" t="s">
        <v>10142</v>
      </c>
      <c r="C16658" s="62" t="s">
        <v>10989</v>
      </c>
      <c r="D16658" s="182" t="s">
        <v>11088</v>
      </c>
      <c r="E16658" s="125">
        <v>61610</v>
      </c>
      <c r="F16658" s="57"/>
      <c r="G16658" s="57">
        <f t="shared" si="266"/>
        <v>-61610</v>
      </c>
      <c r="H16658" s="704" t="s">
        <v>10950</v>
      </c>
    </row>
    <row r="16659" spans="1:10" ht="15" x14ac:dyDescent="0.2">
      <c r="A16659" s="733">
        <v>45183</v>
      </c>
      <c r="B16659" s="62" t="s">
        <v>11089</v>
      </c>
      <c r="C16659" s="62" t="s">
        <v>8249</v>
      </c>
      <c r="D16659" s="182" t="s">
        <v>2710</v>
      </c>
      <c r="E16659" s="125">
        <v>50000</v>
      </c>
      <c r="F16659" s="57"/>
      <c r="G16659" s="57">
        <f t="shared" si="266"/>
        <v>-50000</v>
      </c>
      <c r="H16659" s="704" t="s">
        <v>10950</v>
      </c>
    </row>
    <row r="16660" spans="1:10" ht="15" x14ac:dyDescent="0.2">
      <c r="A16660" s="733">
        <v>45183</v>
      </c>
      <c r="B16660" s="62" t="s">
        <v>9354</v>
      </c>
      <c r="C16660" s="62" t="s">
        <v>8249</v>
      </c>
      <c r="D16660" s="182" t="s">
        <v>2710</v>
      </c>
      <c r="E16660" s="125">
        <v>100000</v>
      </c>
      <c r="F16660" s="57"/>
      <c r="G16660" s="57">
        <f t="shared" si="266"/>
        <v>-100000</v>
      </c>
      <c r="H16660" s="704" t="s">
        <v>10950</v>
      </c>
    </row>
    <row r="16661" spans="1:10" ht="15" x14ac:dyDescent="0.2">
      <c r="A16661" s="733">
        <v>45183</v>
      </c>
      <c r="B16661" s="62" t="s">
        <v>9767</v>
      </c>
      <c r="C16661" s="62" t="s">
        <v>8249</v>
      </c>
      <c r="D16661" s="182" t="s">
        <v>2710</v>
      </c>
      <c r="E16661" s="125">
        <v>50000</v>
      </c>
      <c r="F16661" s="57"/>
      <c r="G16661" s="57">
        <f t="shared" si="266"/>
        <v>-50000</v>
      </c>
      <c r="H16661" s="704" t="s">
        <v>10950</v>
      </c>
    </row>
    <row r="16662" spans="1:10" ht="15" x14ac:dyDescent="0.2">
      <c r="A16662" s="733">
        <v>45183</v>
      </c>
      <c r="B16662" s="62" t="s">
        <v>10907</v>
      </c>
      <c r="C16662" s="62" t="s">
        <v>11106</v>
      </c>
      <c r="D16662" s="182" t="s">
        <v>11107</v>
      </c>
      <c r="E16662" s="125">
        <v>500000</v>
      </c>
      <c r="F16662" s="57"/>
      <c r="G16662" s="57">
        <f t="shared" si="266"/>
        <v>-500000</v>
      </c>
      <c r="H16662" s="704" t="s">
        <v>10950</v>
      </c>
      <c r="J16662" s="1075"/>
    </row>
    <row r="16663" spans="1:10" ht="15" x14ac:dyDescent="0.2">
      <c r="A16663" s="733">
        <v>45184</v>
      </c>
      <c r="B16663" s="62" t="s">
        <v>10377</v>
      </c>
      <c r="C16663" s="62" t="s">
        <v>5740</v>
      </c>
      <c r="D16663" s="182" t="s">
        <v>11090</v>
      </c>
      <c r="E16663" s="125">
        <v>1000</v>
      </c>
      <c r="F16663" s="57"/>
      <c r="G16663" s="57">
        <f t="shared" si="266"/>
        <v>-1000</v>
      </c>
      <c r="H16663" s="704" t="s">
        <v>10950</v>
      </c>
    </row>
    <row r="16664" spans="1:10" ht="15" x14ac:dyDescent="0.2">
      <c r="A16664" s="733">
        <v>45184</v>
      </c>
      <c r="B16664" s="62" t="s">
        <v>25</v>
      </c>
      <c r="C16664" s="62" t="s">
        <v>8148</v>
      </c>
      <c r="D16664" s="182" t="s">
        <v>7324</v>
      </c>
      <c r="E16664" s="125">
        <v>2500</v>
      </c>
      <c r="F16664" s="57"/>
      <c r="G16664" s="57">
        <f t="shared" si="266"/>
        <v>-2500</v>
      </c>
      <c r="H16664" s="704" t="s">
        <v>10950</v>
      </c>
    </row>
    <row r="16665" spans="1:10" ht="15" x14ac:dyDescent="0.2">
      <c r="A16665" s="733">
        <v>45184</v>
      </c>
      <c r="B16665" s="62" t="s">
        <v>103</v>
      </c>
      <c r="C16665" s="62" t="s">
        <v>8148</v>
      </c>
      <c r="D16665" s="182" t="s">
        <v>7324</v>
      </c>
      <c r="E16665" s="125">
        <v>8000</v>
      </c>
      <c r="F16665" s="57"/>
      <c r="G16665" s="57">
        <f t="shared" si="266"/>
        <v>-8000</v>
      </c>
      <c r="H16665" s="704" t="s">
        <v>10950</v>
      </c>
    </row>
    <row r="16666" spans="1:10" ht="15" x14ac:dyDescent="0.2">
      <c r="A16666" s="733">
        <v>45184</v>
      </c>
      <c r="B16666" s="62" t="s">
        <v>10230</v>
      </c>
      <c r="C16666" s="62" t="s">
        <v>10989</v>
      </c>
      <c r="D16666" s="182" t="s">
        <v>11091</v>
      </c>
      <c r="E16666" s="125">
        <v>15200</v>
      </c>
      <c r="F16666" s="57"/>
      <c r="G16666" s="57">
        <f t="shared" si="266"/>
        <v>-15200</v>
      </c>
      <c r="H16666" s="704" t="s">
        <v>10950</v>
      </c>
    </row>
    <row r="16667" spans="1:10" ht="15" x14ac:dyDescent="0.2">
      <c r="A16667" s="733">
        <v>45184</v>
      </c>
      <c r="B16667" s="62" t="s">
        <v>9354</v>
      </c>
      <c r="C16667" s="62" t="s">
        <v>10989</v>
      </c>
      <c r="D16667" s="182" t="s">
        <v>11092</v>
      </c>
      <c r="E16667" s="125">
        <v>9400</v>
      </c>
      <c r="F16667" s="57"/>
      <c r="G16667" s="57">
        <f t="shared" si="266"/>
        <v>-9400</v>
      </c>
      <c r="H16667" s="704" t="s">
        <v>10950</v>
      </c>
    </row>
    <row r="16668" spans="1:10" ht="15" x14ac:dyDescent="0.2">
      <c r="A16668" s="733">
        <v>45184</v>
      </c>
      <c r="B16668" s="62" t="s">
        <v>10569</v>
      </c>
      <c r="C16668" s="62" t="s">
        <v>10989</v>
      </c>
      <c r="D16668" s="182" t="s">
        <v>11091</v>
      </c>
      <c r="E16668" s="125">
        <v>780</v>
      </c>
      <c r="F16668" s="57"/>
      <c r="G16668" s="57">
        <f t="shared" si="266"/>
        <v>-780</v>
      </c>
      <c r="H16668" s="704" t="s">
        <v>10950</v>
      </c>
    </row>
    <row r="16669" spans="1:10" ht="15" x14ac:dyDescent="0.2">
      <c r="A16669" s="733">
        <v>45184</v>
      </c>
      <c r="B16669" s="62" t="s">
        <v>10574</v>
      </c>
      <c r="C16669" s="62" t="s">
        <v>8249</v>
      </c>
      <c r="D16669" s="182" t="s">
        <v>10630</v>
      </c>
      <c r="E16669" s="125">
        <v>150000</v>
      </c>
      <c r="F16669" s="57"/>
      <c r="G16669" s="57">
        <f t="shared" si="266"/>
        <v>-150000</v>
      </c>
      <c r="H16669" s="704" t="s">
        <v>10950</v>
      </c>
    </row>
    <row r="16670" spans="1:10" ht="15" x14ac:dyDescent="0.2">
      <c r="A16670" s="733">
        <v>45184</v>
      </c>
      <c r="B16670" s="62" t="s">
        <v>9767</v>
      </c>
      <c r="C16670" s="62" t="s">
        <v>8249</v>
      </c>
      <c r="D16670" s="182" t="s">
        <v>11093</v>
      </c>
      <c r="E16670" s="125">
        <v>5500</v>
      </c>
      <c r="F16670" s="57"/>
      <c r="G16670" s="57">
        <f t="shared" si="266"/>
        <v>-5500</v>
      </c>
      <c r="H16670" s="704" t="s">
        <v>10950</v>
      </c>
    </row>
    <row r="16671" spans="1:10" ht="15" x14ac:dyDescent="0.2">
      <c r="A16671" s="733">
        <v>45184</v>
      </c>
      <c r="B16671" s="62" t="s">
        <v>8866</v>
      </c>
      <c r="C16671" s="62" t="s">
        <v>285</v>
      </c>
      <c r="D16671" s="182" t="s">
        <v>11094</v>
      </c>
      <c r="E16671" s="125">
        <v>500</v>
      </c>
      <c r="F16671" s="57"/>
      <c r="G16671" s="57">
        <f t="shared" si="266"/>
        <v>-500</v>
      </c>
      <c r="H16671" s="704" t="s">
        <v>10950</v>
      </c>
    </row>
    <row r="16672" spans="1:10" ht="15" x14ac:dyDescent="0.2">
      <c r="A16672" s="733">
        <v>45184</v>
      </c>
      <c r="B16672" s="62" t="s">
        <v>103</v>
      </c>
      <c r="C16672" s="62" t="s">
        <v>103</v>
      </c>
      <c r="D16672" s="182" t="s">
        <v>10209</v>
      </c>
      <c r="E16672" s="125">
        <v>3000</v>
      </c>
      <c r="F16672" s="57"/>
      <c r="G16672" s="57">
        <f t="shared" si="266"/>
        <v>-3000</v>
      </c>
      <c r="H16672" s="704" t="s">
        <v>10950</v>
      </c>
    </row>
    <row r="16673" spans="1:8" ht="15" x14ac:dyDescent="0.2">
      <c r="A16673" s="733">
        <v>45184</v>
      </c>
      <c r="B16673" s="62" t="s">
        <v>9767</v>
      </c>
      <c r="C16673" s="62" t="s">
        <v>11095</v>
      </c>
      <c r="D16673" s="182" t="s">
        <v>11096</v>
      </c>
      <c r="E16673" s="125">
        <v>35000</v>
      </c>
      <c r="F16673" s="57"/>
      <c r="G16673" s="57">
        <f t="shared" si="266"/>
        <v>-35000</v>
      </c>
      <c r="H16673" s="704" t="s">
        <v>10950</v>
      </c>
    </row>
    <row r="16674" spans="1:8" ht="15" x14ac:dyDescent="0.2">
      <c r="A16674" s="733">
        <v>45184</v>
      </c>
      <c r="B16674" s="62" t="s">
        <v>8041</v>
      </c>
      <c r="C16674" s="62" t="s">
        <v>11095</v>
      </c>
      <c r="D16674" s="182" t="s">
        <v>11096</v>
      </c>
      <c r="E16674" s="125">
        <v>25000</v>
      </c>
      <c r="F16674" s="57"/>
      <c r="G16674" s="57">
        <f t="shared" si="266"/>
        <v>-25000</v>
      </c>
      <c r="H16674" s="704" t="s">
        <v>10950</v>
      </c>
    </row>
    <row r="16675" spans="1:8" ht="15" x14ac:dyDescent="0.2">
      <c r="A16675" s="733">
        <v>45184</v>
      </c>
      <c r="B16675" s="62" t="s">
        <v>9354</v>
      </c>
      <c r="C16675" s="62" t="s">
        <v>10989</v>
      </c>
      <c r="D16675" s="182" t="s">
        <v>11097</v>
      </c>
      <c r="E16675" s="125">
        <v>16000</v>
      </c>
      <c r="F16675" s="57"/>
      <c r="G16675" s="57">
        <f t="shared" si="266"/>
        <v>-16000</v>
      </c>
      <c r="H16675" s="704" t="s">
        <v>10950</v>
      </c>
    </row>
    <row r="16676" spans="1:8" ht="15" x14ac:dyDescent="0.2">
      <c r="A16676" s="733">
        <v>45184</v>
      </c>
      <c r="B16676" s="62" t="s">
        <v>9767</v>
      </c>
      <c r="C16676" s="62" t="s">
        <v>10989</v>
      </c>
      <c r="D16676" s="182" t="s">
        <v>11098</v>
      </c>
      <c r="E16676" s="125">
        <v>850</v>
      </c>
      <c r="F16676" s="57"/>
      <c r="G16676" s="57">
        <f t="shared" si="266"/>
        <v>-850</v>
      </c>
      <c r="H16676" s="704" t="s">
        <v>10950</v>
      </c>
    </row>
    <row r="16677" spans="1:8" ht="15" x14ac:dyDescent="0.2">
      <c r="A16677" s="733">
        <v>45184</v>
      </c>
      <c r="B16677" s="62" t="s">
        <v>3945</v>
      </c>
      <c r="C16677" s="62" t="s">
        <v>11099</v>
      </c>
      <c r="D16677" s="182" t="s">
        <v>11100</v>
      </c>
      <c r="E16677" s="125">
        <v>100000</v>
      </c>
      <c r="F16677" s="57"/>
      <c r="G16677" s="57">
        <f t="shared" si="266"/>
        <v>-100000</v>
      </c>
      <c r="H16677" s="704" t="s">
        <v>10950</v>
      </c>
    </row>
    <row r="16678" spans="1:8" ht="15" x14ac:dyDescent="0.2">
      <c r="A16678" s="733">
        <v>45184</v>
      </c>
      <c r="B16678" s="62" t="s">
        <v>9354</v>
      </c>
      <c r="C16678" s="62" t="s">
        <v>11101</v>
      </c>
      <c r="D16678" s="182" t="s">
        <v>11103</v>
      </c>
      <c r="E16678" s="125">
        <v>55000</v>
      </c>
      <c r="F16678" s="57"/>
      <c r="G16678" s="57">
        <f t="shared" si="266"/>
        <v>-55000</v>
      </c>
      <c r="H16678" s="704" t="s">
        <v>10950</v>
      </c>
    </row>
    <row r="16679" spans="1:8" ht="15" x14ac:dyDescent="0.2">
      <c r="A16679" s="733">
        <v>45184</v>
      </c>
      <c r="B16679" s="62" t="s">
        <v>10377</v>
      </c>
      <c r="C16679" s="62" t="s">
        <v>11102</v>
      </c>
      <c r="D16679" s="182" t="s">
        <v>11112</v>
      </c>
      <c r="E16679" s="125">
        <v>60000</v>
      </c>
      <c r="F16679" s="57"/>
      <c r="G16679" s="57">
        <f t="shared" si="266"/>
        <v>-60000</v>
      </c>
      <c r="H16679" s="704" t="s">
        <v>10950</v>
      </c>
    </row>
    <row r="16680" spans="1:8" ht="15" x14ac:dyDescent="0.2">
      <c r="A16680" s="733">
        <v>45184</v>
      </c>
      <c r="B16680" s="62" t="s">
        <v>11003</v>
      </c>
      <c r="C16680" s="62" t="s">
        <v>9472</v>
      </c>
      <c r="D16680" s="182" t="s">
        <v>1156</v>
      </c>
      <c r="E16680" s="125">
        <v>20000</v>
      </c>
      <c r="F16680" s="57"/>
      <c r="G16680" s="57">
        <f t="shared" si="266"/>
        <v>-20000</v>
      </c>
      <c r="H16680" s="704" t="s">
        <v>10950</v>
      </c>
    </row>
    <row r="16681" spans="1:8" ht="15" x14ac:dyDescent="0.2">
      <c r="A16681" s="733">
        <v>45184</v>
      </c>
      <c r="B16681" s="62" t="s">
        <v>10230</v>
      </c>
      <c r="C16681" s="62" t="s">
        <v>5740</v>
      </c>
      <c r="D16681" s="182" t="s">
        <v>369</v>
      </c>
      <c r="E16681" s="125">
        <v>1200</v>
      </c>
      <c r="F16681" s="57"/>
      <c r="G16681" s="57">
        <f t="shared" si="266"/>
        <v>-1200</v>
      </c>
      <c r="H16681" s="704" t="s">
        <v>10950</v>
      </c>
    </row>
    <row r="16682" spans="1:8" ht="15" x14ac:dyDescent="0.2">
      <c r="A16682" s="733">
        <v>45184</v>
      </c>
      <c r="B16682" s="62" t="s">
        <v>11085</v>
      </c>
      <c r="C16682" s="62" t="s">
        <v>5740</v>
      </c>
      <c r="D16682" s="182" t="s">
        <v>369</v>
      </c>
      <c r="E16682" s="125">
        <v>1500</v>
      </c>
      <c r="F16682" s="57"/>
      <c r="G16682" s="57">
        <f t="shared" si="266"/>
        <v>-1500</v>
      </c>
      <c r="H16682" s="704" t="s">
        <v>10950</v>
      </c>
    </row>
    <row r="16683" spans="1:8" ht="15" x14ac:dyDescent="0.2">
      <c r="A16683" s="733">
        <v>45184</v>
      </c>
      <c r="B16683" s="62" t="s">
        <v>9354</v>
      </c>
      <c r="C16683" s="62" t="s">
        <v>10881</v>
      </c>
      <c r="D16683" s="182" t="s">
        <v>11104</v>
      </c>
      <c r="E16683" s="125">
        <v>500000</v>
      </c>
      <c r="F16683" s="57"/>
      <c r="G16683" s="57">
        <f t="shared" si="266"/>
        <v>-500000</v>
      </c>
      <c r="H16683" s="704" t="s">
        <v>10950</v>
      </c>
    </row>
    <row r="16684" spans="1:8" ht="15" x14ac:dyDescent="0.2">
      <c r="A16684" s="733">
        <v>45184</v>
      </c>
      <c r="B16684" s="62" t="s">
        <v>9767</v>
      </c>
      <c r="C16684" s="62" t="s">
        <v>391</v>
      </c>
      <c r="D16684" s="182" t="s">
        <v>11105</v>
      </c>
      <c r="E16684" s="125">
        <v>35000</v>
      </c>
      <c r="F16684" s="57"/>
      <c r="G16684" s="57">
        <f t="shared" si="266"/>
        <v>-35000</v>
      </c>
      <c r="H16684" s="704" t="s">
        <v>10950</v>
      </c>
    </row>
    <row r="16685" spans="1:8" ht="15" x14ac:dyDescent="0.2">
      <c r="A16685" s="733">
        <v>45184</v>
      </c>
      <c r="B16685" s="62" t="s">
        <v>9767</v>
      </c>
      <c r="C16685" s="550" t="s">
        <v>10887</v>
      </c>
      <c r="D16685" s="739" t="s">
        <v>11115</v>
      </c>
      <c r="E16685" s="551">
        <v>17100</v>
      </c>
      <c r="F16685" s="57"/>
      <c r="G16685" s="57">
        <f t="shared" si="266"/>
        <v>-17100</v>
      </c>
      <c r="H16685" s="704" t="s">
        <v>10950</v>
      </c>
    </row>
    <row r="16686" spans="1:8" ht="15" x14ac:dyDescent="0.2">
      <c r="A16686" s="733">
        <v>45184</v>
      </c>
      <c r="B16686" s="62" t="s">
        <v>10574</v>
      </c>
      <c r="C16686" s="550" t="s">
        <v>10887</v>
      </c>
      <c r="D16686" s="739" t="s">
        <v>11115</v>
      </c>
      <c r="E16686" s="551">
        <v>188950</v>
      </c>
      <c r="F16686" s="57"/>
      <c r="G16686" s="57">
        <f t="shared" si="266"/>
        <v>-188950</v>
      </c>
      <c r="H16686" s="704" t="s">
        <v>10950</v>
      </c>
    </row>
    <row r="16687" spans="1:8" ht="15" x14ac:dyDescent="0.2">
      <c r="A16687" s="733">
        <v>45184</v>
      </c>
      <c r="B16687" s="62" t="s">
        <v>7805</v>
      </c>
      <c r="C16687" s="550" t="s">
        <v>10887</v>
      </c>
      <c r="D16687" s="739" t="s">
        <v>11115</v>
      </c>
      <c r="E16687" s="551">
        <v>101900</v>
      </c>
      <c r="F16687" s="57"/>
      <c r="G16687" s="57">
        <f t="shared" si="266"/>
        <v>-101900</v>
      </c>
      <c r="H16687" s="704" t="s">
        <v>10950</v>
      </c>
    </row>
    <row r="16688" spans="1:8" ht="15" x14ac:dyDescent="0.2">
      <c r="A16688" s="733">
        <v>45184</v>
      </c>
      <c r="B16688" s="62" t="s">
        <v>10230</v>
      </c>
      <c r="C16688" s="550" t="s">
        <v>10887</v>
      </c>
      <c r="D16688" s="739" t="s">
        <v>11115</v>
      </c>
      <c r="E16688" s="551">
        <v>49200</v>
      </c>
      <c r="F16688" s="57"/>
      <c r="G16688" s="57">
        <f t="shared" si="266"/>
        <v>-49200</v>
      </c>
      <c r="H16688" s="704" t="s">
        <v>10950</v>
      </c>
    </row>
    <row r="16689" spans="1:10" ht="15" x14ac:dyDescent="0.2">
      <c r="A16689" s="733">
        <v>45184</v>
      </c>
      <c r="B16689" s="62" t="s">
        <v>10907</v>
      </c>
      <c r="C16689" s="550" t="s">
        <v>10887</v>
      </c>
      <c r="D16689" s="739" t="s">
        <v>11116</v>
      </c>
      <c r="E16689" s="551">
        <v>26850</v>
      </c>
      <c r="F16689" s="57"/>
      <c r="G16689" s="57">
        <f t="shared" si="266"/>
        <v>-26850</v>
      </c>
      <c r="H16689" s="704" t="s">
        <v>10950</v>
      </c>
      <c r="J16689" s="1075"/>
    </row>
    <row r="16690" spans="1:10" ht="15" x14ac:dyDescent="0.2">
      <c r="A16690" s="733">
        <v>45184</v>
      </c>
      <c r="B16690" s="62" t="s">
        <v>10574</v>
      </c>
      <c r="C16690" s="62" t="s">
        <v>11021</v>
      </c>
      <c r="D16690" s="182" t="s">
        <v>11108</v>
      </c>
      <c r="E16690" s="125">
        <v>9500</v>
      </c>
      <c r="F16690" s="57"/>
      <c r="G16690" s="57">
        <f t="shared" si="266"/>
        <v>-9500</v>
      </c>
      <c r="H16690" s="704" t="s">
        <v>10950</v>
      </c>
    </row>
    <row r="16691" spans="1:10" ht="15" x14ac:dyDescent="0.2">
      <c r="A16691" s="733">
        <v>45184</v>
      </c>
      <c r="B16691" s="62" t="s">
        <v>9354</v>
      </c>
      <c r="C16691" s="62" t="s">
        <v>9458</v>
      </c>
      <c r="D16691" s="182" t="s">
        <v>11111</v>
      </c>
      <c r="E16691" s="125">
        <v>100000</v>
      </c>
      <c r="F16691" s="57"/>
      <c r="G16691" s="57">
        <f t="shared" si="266"/>
        <v>-100000</v>
      </c>
      <c r="H16691" s="704" t="s">
        <v>10950</v>
      </c>
    </row>
    <row r="16692" spans="1:10" ht="15" x14ac:dyDescent="0.2">
      <c r="A16692" s="733">
        <v>45185</v>
      </c>
      <c r="B16692" s="62" t="s">
        <v>9354</v>
      </c>
      <c r="C16692" s="62" t="s">
        <v>5740</v>
      </c>
      <c r="D16692" s="182" t="s">
        <v>369</v>
      </c>
      <c r="E16692" s="125">
        <v>1800</v>
      </c>
      <c r="F16692" s="57"/>
      <c r="G16692" s="57">
        <f t="shared" si="266"/>
        <v>-1800</v>
      </c>
      <c r="H16692" s="704" t="s">
        <v>10950</v>
      </c>
    </row>
    <row r="16693" spans="1:10" ht="15" x14ac:dyDescent="0.2">
      <c r="A16693" s="733">
        <v>45185</v>
      </c>
      <c r="B16693" s="62" t="s">
        <v>10230</v>
      </c>
      <c r="C16693" s="62" t="s">
        <v>5740</v>
      </c>
      <c r="D16693" s="182" t="s">
        <v>5740</v>
      </c>
      <c r="E16693" s="125">
        <v>900</v>
      </c>
      <c r="F16693" s="57"/>
      <c r="G16693" s="57">
        <f t="shared" si="266"/>
        <v>-900</v>
      </c>
      <c r="H16693" s="704" t="s">
        <v>10950</v>
      </c>
    </row>
    <row r="16694" spans="1:10" ht="15" x14ac:dyDescent="0.2">
      <c r="A16694" s="733">
        <v>45185</v>
      </c>
      <c r="B16694" s="62" t="s">
        <v>10906</v>
      </c>
      <c r="C16694" s="62" t="s">
        <v>5740</v>
      </c>
      <c r="D16694" s="182" t="s">
        <v>10335</v>
      </c>
      <c r="E16694" s="125">
        <v>210</v>
      </c>
      <c r="F16694" s="57"/>
      <c r="G16694" s="57">
        <f t="shared" si="266"/>
        <v>-210</v>
      </c>
      <c r="H16694" s="704" t="s">
        <v>10950</v>
      </c>
      <c r="J16694" s="1075"/>
    </row>
    <row r="16695" spans="1:10" ht="15" x14ac:dyDescent="0.2">
      <c r="A16695" s="733">
        <v>45185</v>
      </c>
      <c r="B16695" s="62" t="s">
        <v>10906</v>
      </c>
      <c r="C16695" s="62" t="s">
        <v>3144</v>
      </c>
      <c r="D16695" s="182" t="s">
        <v>11119</v>
      </c>
      <c r="E16695" s="125">
        <v>16350</v>
      </c>
      <c r="F16695" s="57"/>
      <c r="G16695" s="57">
        <f t="shared" si="266"/>
        <v>-16350</v>
      </c>
      <c r="H16695" s="704" t="s">
        <v>10950</v>
      </c>
    </row>
    <row r="16696" spans="1:10" ht="15" x14ac:dyDescent="0.2">
      <c r="A16696" s="733">
        <v>45185</v>
      </c>
      <c r="B16696" s="62" t="s">
        <v>103</v>
      </c>
      <c r="C16696" s="62" t="s">
        <v>2995</v>
      </c>
      <c r="D16696" s="182" t="s">
        <v>369</v>
      </c>
      <c r="E16696" s="125">
        <v>4670</v>
      </c>
      <c r="F16696" s="57"/>
      <c r="G16696" s="57">
        <f t="shared" si="266"/>
        <v>-4670</v>
      </c>
      <c r="H16696" s="704" t="s">
        <v>10950</v>
      </c>
    </row>
    <row r="16697" spans="1:10" ht="15" x14ac:dyDescent="0.2">
      <c r="A16697" s="733">
        <v>45185</v>
      </c>
      <c r="B16697" s="62" t="s">
        <v>103</v>
      </c>
      <c r="C16697" s="62" t="s">
        <v>391</v>
      </c>
      <c r="D16697" s="182" t="s">
        <v>11120</v>
      </c>
      <c r="E16697" s="125">
        <v>1100</v>
      </c>
      <c r="F16697" s="57"/>
      <c r="G16697" s="57">
        <f t="shared" si="266"/>
        <v>-1100</v>
      </c>
      <c r="H16697" s="704" t="s">
        <v>10950</v>
      </c>
    </row>
    <row r="16698" spans="1:10" ht="15" x14ac:dyDescent="0.2">
      <c r="A16698" s="733">
        <v>45185</v>
      </c>
      <c r="B16698" s="62" t="s">
        <v>9767</v>
      </c>
      <c r="C16698" s="62" t="s">
        <v>10234</v>
      </c>
      <c r="D16698" s="182" t="s">
        <v>11121</v>
      </c>
      <c r="E16698" s="125">
        <v>71200</v>
      </c>
      <c r="F16698" s="57"/>
      <c r="G16698" s="57">
        <f t="shared" si="266"/>
        <v>-71200</v>
      </c>
      <c r="H16698" s="704" t="s">
        <v>10950</v>
      </c>
    </row>
    <row r="16699" spans="1:10" ht="15" x14ac:dyDescent="0.2">
      <c r="A16699" s="733">
        <v>45185</v>
      </c>
      <c r="B16699" s="62" t="s">
        <v>9407</v>
      </c>
      <c r="C16699" s="62" t="s">
        <v>3144</v>
      </c>
      <c r="D16699" s="182" t="s">
        <v>6056</v>
      </c>
      <c r="E16699" s="125">
        <v>10060</v>
      </c>
      <c r="F16699" s="57"/>
      <c r="G16699" s="57">
        <f t="shared" si="266"/>
        <v>-10060</v>
      </c>
      <c r="H16699" s="704" t="s">
        <v>10950</v>
      </c>
    </row>
    <row r="16700" spans="1:10" ht="15" x14ac:dyDescent="0.2">
      <c r="A16700" s="733">
        <v>45187</v>
      </c>
      <c r="B16700" s="62" t="s">
        <v>10230</v>
      </c>
      <c r="C16700" s="62" t="s">
        <v>10989</v>
      </c>
      <c r="D16700" s="182" t="s">
        <v>11122</v>
      </c>
      <c r="E16700" s="125">
        <v>8450</v>
      </c>
      <c r="F16700" s="57"/>
      <c r="G16700" s="57">
        <f t="shared" si="266"/>
        <v>-8450</v>
      </c>
      <c r="H16700" s="704" t="s">
        <v>10950</v>
      </c>
    </row>
    <row r="16701" spans="1:10" ht="15" x14ac:dyDescent="0.2">
      <c r="A16701" s="733">
        <v>45187</v>
      </c>
      <c r="B16701" s="62" t="s">
        <v>10906</v>
      </c>
      <c r="C16701" s="62" t="s">
        <v>10989</v>
      </c>
      <c r="D16701" s="182" t="s">
        <v>11123</v>
      </c>
      <c r="E16701" s="125">
        <v>62125</v>
      </c>
      <c r="F16701" s="57"/>
      <c r="G16701" s="57">
        <f t="shared" si="266"/>
        <v>-62125</v>
      </c>
      <c r="H16701" s="704" t="s">
        <v>10950</v>
      </c>
    </row>
    <row r="16702" spans="1:10" ht="15" x14ac:dyDescent="0.2">
      <c r="A16702" s="733">
        <v>45187</v>
      </c>
      <c r="B16702" s="62" t="s">
        <v>9984</v>
      </c>
      <c r="C16702" s="62" t="s">
        <v>10989</v>
      </c>
      <c r="D16702" s="182" t="s">
        <v>2271</v>
      </c>
      <c r="E16702" s="125">
        <v>1885</v>
      </c>
      <c r="F16702" s="57"/>
      <c r="G16702" s="57">
        <f t="shared" si="266"/>
        <v>-1885</v>
      </c>
      <c r="H16702" s="704" t="s">
        <v>10950</v>
      </c>
    </row>
    <row r="16703" spans="1:10" ht="15" x14ac:dyDescent="0.2">
      <c r="A16703" s="733">
        <v>45187</v>
      </c>
      <c r="B16703" s="62" t="s">
        <v>10149</v>
      </c>
      <c r="C16703" s="62" t="s">
        <v>10989</v>
      </c>
      <c r="D16703" s="182" t="s">
        <v>11124</v>
      </c>
      <c r="E16703" s="125">
        <v>6500</v>
      </c>
      <c r="F16703" s="57"/>
      <c r="G16703" s="57">
        <f t="shared" ref="G16703:G16766" si="267">F16703-E16703</f>
        <v>-6500</v>
      </c>
      <c r="H16703" s="704" t="s">
        <v>10950</v>
      </c>
    </row>
    <row r="16704" spans="1:10" ht="15" x14ac:dyDescent="0.2">
      <c r="A16704" s="733">
        <v>45187</v>
      </c>
      <c r="B16704" s="62" t="s">
        <v>10906</v>
      </c>
      <c r="C16704" s="62" t="s">
        <v>5740</v>
      </c>
      <c r="D16704" s="182" t="s">
        <v>369</v>
      </c>
      <c r="E16704" s="125">
        <v>3000</v>
      </c>
      <c r="F16704" s="57"/>
      <c r="G16704" s="57">
        <f t="shared" si="267"/>
        <v>-3000</v>
      </c>
      <c r="H16704" s="704" t="s">
        <v>10950</v>
      </c>
    </row>
    <row r="16705" spans="1:8" ht="15" x14ac:dyDescent="0.2">
      <c r="A16705" s="733">
        <v>45187</v>
      </c>
      <c r="B16705" s="62" t="s">
        <v>9984</v>
      </c>
      <c r="C16705" s="62" t="s">
        <v>5740</v>
      </c>
      <c r="D16705" s="182" t="s">
        <v>369</v>
      </c>
      <c r="E16705" s="125">
        <v>800</v>
      </c>
      <c r="F16705" s="57"/>
      <c r="G16705" s="57">
        <f t="shared" si="267"/>
        <v>-800</v>
      </c>
      <c r="H16705" s="704" t="s">
        <v>10950</v>
      </c>
    </row>
    <row r="16706" spans="1:8" ht="15" x14ac:dyDescent="0.2">
      <c r="A16706" s="733">
        <v>45188</v>
      </c>
      <c r="B16706" s="62" t="s">
        <v>9354</v>
      </c>
      <c r="C16706" s="62" t="s">
        <v>10989</v>
      </c>
      <c r="D16706" s="182" t="s">
        <v>11125</v>
      </c>
      <c r="E16706" s="125">
        <v>5080</v>
      </c>
      <c r="F16706" s="57"/>
      <c r="G16706" s="57">
        <f t="shared" si="267"/>
        <v>-5080</v>
      </c>
      <c r="H16706" s="704" t="s">
        <v>10950</v>
      </c>
    </row>
    <row r="16707" spans="1:8" ht="15" x14ac:dyDescent="0.2">
      <c r="A16707" s="733">
        <v>45188</v>
      </c>
      <c r="B16707" s="62" t="s">
        <v>103</v>
      </c>
      <c r="C16707" s="62" t="s">
        <v>103</v>
      </c>
      <c r="D16707" s="182" t="s">
        <v>10209</v>
      </c>
      <c r="E16707" s="125">
        <v>3000</v>
      </c>
      <c r="F16707" s="57"/>
      <c r="G16707" s="57">
        <f t="shared" si="267"/>
        <v>-3000</v>
      </c>
      <c r="H16707" s="704" t="s">
        <v>10950</v>
      </c>
    </row>
    <row r="16708" spans="1:8" ht="15" x14ac:dyDescent="0.2">
      <c r="A16708" s="733">
        <v>45188</v>
      </c>
      <c r="B16708" s="62" t="s">
        <v>10907</v>
      </c>
      <c r="C16708" s="550" t="s">
        <v>3144</v>
      </c>
      <c r="D16708" s="739" t="s">
        <v>11126</v>
      </c>
      <c r="E16708" s="551">
        <v>9417</v>
      </c>
      <c r="F16708" s="57"/>
      <c r="G16708" s="57">
        <f t="shared" si="267"/>
        <v>-9417</v>
      </c>
      <c r="H16708" s="704" t="s">
        <v>10950</v>
      </c>
    </row>
    <row r="16709" spans="1:8" ht="15" x14ac:dyDescent="0.2">
      <c r="A16709" s="733">
        <v>45188</v>
      </c>
      <c r="B16709" s="62" t="s">
        <v>10574</v>
      </c>
      <c r="C16709" s="550" t="s">
        <v>3144</v>
      </c>
      <c r="D16709" s="739" t="s">
        <v>11126</v>
      </c>
      <c r="E16709" s="551">
        <v>9417</v>
      </c>
      <c r="F16709" s="57"/>
      <c r="G16709" s="57">
        <f t="shared" si="267"/>
        <v>-9417</v>
      </c>
      <c r="H16709" s="704" t="s">
        <v>10950</v>
      </c>
    </row>
    <row r="16710" spans="1:8" ht="15" x14ac:dyDescent="0.2">
      <c r="A16710" s="733">
        <v>45188</v>
      </c>
      <c r="B16710" s="62" t="s">
        <v>10230</v>
      </c>
      <c r="C16710" s="550" t="s">
        <v>3144</v>
      </c>
      <c r="D16710" s="739" t="s">
        <v>11126</v>
      </c>
      <c r="E16710" s="551">
        <v>9417</v>
      </c>
      <c r="F16710" s="57"/>
      <c r="G16710" s="57">
        <f t="shared" si="267"/>
        <v>-9417</v>
      </c>
      <c r="H16710" s="704" t="s">
        <v>10950</v>
      </c>
    </row>
    <row r="16711" spans="1:8" ht="36" x14ac:dyDescent="0.2">
      <c r="A16711" s="733">
        <v>45188</v>
      </c>
      <c r="B16711" s="62" t="s">
        <v>9354</v>
      </c>
      <c r="C16711" s="62" t="s">
        <v>10989</v>
      </c>
      <c r="D16711" s="182" t="s">
        <v>11127</v>
      </c>
      <c r="E16711" s="125">
        <v>395000</v>
      </c>
      <c r="F16711" s="57"/>
      <c r="G16711" s="125">
        <f t="shared" si="267"/>
        <v>-395000</v>
      </c>
      <c r="H16711" s="704" t="s">
        <v>10950</v>
      </c>
    </row>
    <row r="16712" spans="1:8" ht="15" x14ac:dyDescent="0.2">
      <c r="A16712" s="733">
        <v>45188</v>
      </c>
      <c r="B16712" s="62" t="s">
        <v>9354</v>
      </c>
      <c r="C16712" s="62" t="s">
        <v>11128</v>
      </c>
      <c r="D16712" s="182" t="s">
        <v>11129</v>
      </c>
      <c r="E16712" s="125">
        <v>42300</v>
      </c>
      <c r="F16712" s="57"/>
      <c r="G16712" s="125">
        <f t="shared" si="267"/>
        <v>-42300</v>
      </c>
      <c r="H16712" s="704" t="s">
        <v>10950</v>
      </c>
    </row>
    <row r="16713" spans="1:8" ht="15" x14ac:dyDescent="0.2">
      <c r="A16713" s="733">
        <v>45188</v>
      </c>
      <c r="B16713" s="62" t="s">
        <v>10906</v>
      </c>
      <c r="C16713" s="62" t="s">
        <v>5740</v>
      </c>
      <c r="D16713" s="182" t="s">
        <v>369</v>
      </c>
      <c r="E16713" s="125">
        <v>800</v>
      </c>
      <c r="F16713" s="57"/>
      <c r="G16713" s="125">
        <f t="shared" si="267"/>
        <v>-800</v>
      </c>
      <c r="H16713" s="704" t="s">
        <v>10950</v>
      </c>
    </row>
    <row r="16714" spans="1:8" ht="15" customHeight="1" x14ac:dyDescent="0.2">
      <c r="A16714" s="733">
        <v>45188</v>
      </c>
      <c r="B16714" s="62" t="s">
        <v>2932</v>
      </c>
      <c r="C16714" s="62" t="s">
        <v>3144</v>
      </c>
      <c r="D16714" s="182" t="s">
        <v>3587</v>
      </c>
      <c r="E16714" s="125">
        <v>9180</v>
      </c>
      <c r="F16714" s="57"/>
      <c r="G16714" s="57">
        <f t="shared" si="267"/>
        <v>-9180</v>
      </c>
      <c r="H16714" s="704" t="s">
        <v>10950</v>
      </c>
    </row>
    <row r="16715" spans="1:8" ht="15" customHeight="1" x14ac:dyDescent="0.2">
      <c r="A16715" s="733">
        <v>45188</v>
      </c>
      <c r="B16715" s="62" t="s">
        <v>10907</v>
      </c>
      <c r="C16715" s="62" t="s">
        <v>3144</v>
      </c>
      <c r="D16715" s="182" t="s">
        <v>11140</v>
      </c>
      <c r="E16715" s="125">
        <v>10450</v>
      </c>
      <c r="F16715" s="57"/>
      <c r="G16715" s="57">
        <f t="shared" si="267"/>
        <v>-10450</v>
      </c>
      <c r="H16715" s="704" t="s">
        <v>10950</v>
      </c>
    </row>
    <row r="16716" spans="1:8" ht="15" x14ac:dyDescent="0.2">
      <c r="A16716" s="733">
        <v>45188</v>
      </c>
      <c r="B16716" s="62" t="s">
        <v>9354</v>
      </c>
      <c r="C16716" s="62" t="s">
        <v>10989</v>
      </c>
      <c r="D16716" s="182" t="s">
        <v>11130</v>
      </c>
      <c r="E16716" s="125">
        <v>1800</v>
      </c>
      <c r="F16716" s="57"/>
      <c r="G16716" s="57">
        <f t="shared" si="267"/>
        <v>-1800</v>
      </c>
      <c r="H16716" s="704" t="s">
        <v>10950</v>
      </c>
    </row>
    <row r="16717" spans="1:8" ht="15" x14ac:dyDescent="0.2">
      <c r="A16717" s="733">
        <v>45188</v>
      </c>
      <c r="B16717" s="62" t="s">
        <v>9984</v>
      </c>
      <c r="C16717" s="62" t="s">
        <v>6850</v>
      </c>
      <c r="D16717" s="182" t="s">
        <v>11129</v>
      </c>
      <c r="E16717" s="125">
        <v>45000</v>
      </c>
      <c r="F16717" s="57"/>
      <c r="G16717" s="57">
        <f t="shared" si="267"/>
        <v>-45000</v>
      </c>
      <c r="H16717" s="704" t="s">
        <v>10950</v>
      </c>
    </row>
    <row r="16718" spans="1:8" ht="15" x14ac:dyDescent="0.2">
      <c r="A16718" s="733">
        <v>45188</v>
      </c>
      <c r="B16718" s="62" t="s">
        <v>11131</v>
      </c>
      <c r="C16718" s="62" t="s">
        <v>6850</v>
      </c>
      <c r="D16718" s="182" t="s">
        <v>11129</v>
      </c>
      <c r="E16718" s="125">
        <v>5000</v>
      </c>
      <c r="F16718" s="57"/>
      <c r="G16718" s="57">
        <f t="shared" si="267"/>
        <v>-5000</v>
      </c>
      <c r="H16718" s="704" t="s">
        <v>10950</v>
      </c>
    </row>
    <row r="16719" spans="1:8" ht="15" x14ac:dyDescent="0.2">
      <c r="A16719" s="733">
        <v>45188</v>
      </c>
      <c r="B16719" s="62" t="s">
        <v>10230</v>
      </c>
      <c r="C16719" s="550" t="s">
        <v>10989</v>
      </c>
      <c r="D16719" s="739" t="s">
        <v>11133</v>
      </c>
      <c r="E16719" s="551">
        <v>19139</v>
      </c>
      <c r="F16719" s="57"/>
      <c r="G16719" s="57">
        <f t="shared" si="267"/>
        <v>-19139</v>
      </c>
      <c r="H16719" s="704" t="s">
        <v>10950</v>
      </c>
    </row>
    <row r="16720" spans="1:8" ht="15" x14ac:dyDescent="0.2">
      <c r="A16720" s="733">
        <v>45188</v>
      </c>
      <c r="B16720" s="62" t="s">
        <v>9354</v>
      </c>
      <c r="C16720" s="550" t="s">
        <v>10989</v>
      </c>
      <c r="D16720" s="739" t="s">
        <v>11133</v>
      </c>
      <c r="E16720" s="551">
        <v>19139</v>
      </c>
      <c r="F16720" s="57"/>
      <c r="G16720" s="57">
        <f t="shared" si="267"/>
        <v>-19139</v>
      </c>
      <c r="H16720" s="704" t="s">
        <v>10950</v>
      </c>
    </row>
    <row r="16721" spans="1:8" ht="15" x14ac:dyDescent="0.2">
      <c r="A16721" s="733">
        <v>45188</v>
      </c>
      <c r="B16721" s="62" t="s">
        <v>10574</v>
      </c>
      <c r="C16721" s="550" t="s">
        <v>10989</v>
      </c>
      <c r="D16721" s="739" t="s">
        <v>11133</v>
      </c>
      <c r="E16721" s="551">
        <v>19139</v>
      </c>
      <c r="F16721" s="57"/>
      <c r="G16721" s="57">
        <f t="shared" si="267"/>
        <v>-19139</v>
      </c>
      <c r="H16721" s="704" t="s">
        <v>10950</v>
      </c>
    </row>
    <row r="16722" spans="1:8" ht="15" x14ac:dyDescent="0.2">
      <c r="A16722" s="733">
        <v>45188</v>
      </c>
      <c r="B16722" s="62" t="s">
        <v>10907</v>
      </c>
      <c r="C16722" s="550" t="s">
        <v>10989</v>
      </c>
      <c r="D16722" s="739" t="s">
        <v>11133</v>
      </c>
      <c r="E16722" s="551">
        <v>19139</v>
      </c>
      <c r="F16722" s="57"/>
      <c r="G16722" s="57">
        <f t="shared" si="267"/>
        <v>-19139</v>
      </c>
      <c r="H16722" s="704" t="s">
        <v>10950</v>
      </c>
    </row>
    <row r="16723" spans="1:8" ht="15" x14ac:dyDescent="0.2">
      <c r="A16723" s="733">
        <v>45188</v>
      </c>
      <c r="B16723" s="62" t="s">
        <v>10230</v>
      </c>
      <c r="C16723" s="669" t="s">
        <v>10989</v>
      </c>
      <c r="D16723" s="906" t="s">
        <v>11134</v>
      </c>
      <c r="E16723" s="671">
        <v>11722</v>
      </c>
      <c r="F16723" s="57"/>
      <c r="G16723" s="57">
        <f t="shared" si="267"/>
        <v>-11722</v>
      </c>
      <c r="H16723" s="704" t="s">
        <v>10950</v>
      </c>
    </row>
    <row r="16724" spans="1:8" ht="15" x14ac:dyDescent="0.2">
      <c r="A16724" s="733">
        <v>45188</v>
      </c>
      <c r="B16724" s="62" t="s">
        <v>9354</v>
      </c>
      <c r="C16724" s="669" t="s">
        <v>10989</v>
      </c>
      <c r="D16724" s="906" t="s">
        <v>11134</v>
      </c>
      <c r="E16724" s="671">
        <v>11722</v>
      </c>
      <c r="F16724" s="57"/>
      <c r="G16724" s="57">
        <f t="shared" si="267"/>
        <v>-11722</v>
      </c>
      <c r="H16724" s="704" t="s">
        <v>10950</v>
      </c>
    </row>
    <row r="16725" spans="1:8" ht="15" x14ac:dyDescent="0.2">
      <c r="A16725" s="733">
        <v>45188</v>
      </c>
      <c r="B16725" s="62" t="s">
        <v>10574</v>
      </c>
      <c r="C16725" s="669" t="s">
        <v>10989</v>
      </c>
      <c r="D16725" s="906" t="s">
        <v>11134</v>
      </c>
      <c r="E16725" s="671">
        <v>11722</v>
      </c>
      <c r="F16725" s="57"/>
      <c r="G16725" s="57">
        <f t="shared" si="267"/>
        <v>-11722</v>
      </c>
      <c r="H16725" s="704" t="s">
        <v>10950</v>
      </c>
    </row>
    <row r="16726" spans="1:8" ht="15" x14ac:dyDescent="0.2">
      <c r="A16726" s="733">
        <v>45188</v>
      </c>
      <c r="B16726" s="62" t="s">
        <v>10574</v>
      </c>
      <c r="C16726" s="62" t="s">
        <v>10989</v>
      </c>
      <c r="D16726" s="182" t="s">
        <v>11132</v>
      </c>
      <c r="E16726" s="125">
        <v>913</v>
      </c>
      <c r="F16726" s="57"/>
      <c r="G16726" s="57">
        <f t="shared" si="267"/>
        <v>-913</v>
      </c>
      <c r="H16726" s="704" t="s">
        <v>10950</v>
      </c>
    </row>
    <row r="16727" spans="1:8" ht="15" x14ac:dyDescent="0.2">
      <c r="A16727" s="733">
        <v>45188</v>
      </c>
      <c r="B16727" s="62" t="s">
        <v>10907</v>
      </c>
      <c r="C16727" s="62" t="s">
        <v>5740</v>
      </c>
      <c r="D16727" s="182" t="s">
        <v>369</v>
      </c>
      <c r="E16727" s="125">
        <v>1500</v>
      </c>
      <c r="F16727" s="57"/>
      <c r="G16727" s="57">
        <f t="shared" si="267"/>
        <v>-1500</v>
      </c>
      <c r="H16727" s="704" t="s">
        <v>10950</v>
      </c>
    </row>
    <row r="16728" spans="1:8" ht="15" x14ac:dyDescent="0.2">
      <c r="A16728" s="733">
        <v>45188</v>
      </c>
      <c r="B16728" s="62" t="s">
        <v>10230</v>
      </c>
      <c r="C16728" s="62" t="s">
        <v>5740</v>
      </c>
      <c r="D16728" s="182" t="s">
        <v>369</v>
      </c>
      <c r="E16728" s="125">
        <v>300</v>
      </c>
      <c r="F16728" s="57"/>
      <c r="G16728" s="57">
        <f t="shared" si="267"/>
        <v>-300</v>
      </c>
      <c r="H16728" s="704" t="s">
        <v>10950</v>
      </c>
    </row>
    <row r="16729" spans="1:8" s="681" customFormat="1" ht="24" customHeight="1" x14ac:dyDescent="0.25">
      <c r="A16729" s="733">
        <v>45188</v>
      </c>
      <c r="B16729" s="62" t="s">
        <v>10907</v>
      </c>
      <c r="C16729" s="62" t="s">
        <v>11106</v>
      </c>
      <c r="D16729" s="182" t="s">
        <v>11135</v>
      </c>
      <c r="E16729" s="125">
        <v>1000000</v>
      </c>
      <c r="F16729" s="125"/>
      <c r="G16729" s="125">
        <f t="shared" si="267"/>
        <v>-1000000</v>
      </c>
      <c r="H16729" s="704" t="s">
        <v>10950</v>
      </c>
    </row>
    <row r="16730" spans="1:8" s="681" customFormat="1" ht="36" customHeight="1" x14ac:dyDescent="0.25">
      <c r="A16730" s="733">
        <v>45188</v>
      </c>
      <c r="B16730" s="62" t="s">
        <v>10907</v>
      </c>
      <c r="C16730" s="62" t="s">
        <v>11106</v>
      </c>
      <c r="D16730" s="182" t="s">
        <v>11136</v>
      </c>
      <c r="E16730" s="125">
        <v>1000000</v>
      </c>
      <c r="F16730" s="125"/>
      <c r="G16730" s="125">
        <f t="shared" si="267"/>
        <v>-1000000</v>
      </c>
      <c r="H16730" s="704" t="s">
        <v>10950</v>
      </c>
    </row>
    <row r="16731" spans="1:8" ht="15" x14ac:dyDescent="0.2">
      <c r="A16731" s="733">
        <v>45188</v>
      </c>
      <c r="B16731" s="62" t="s">
        <v>10230</v>
      </c>
      <c r="C16731" s="62" t="s">
        <v>9547</v>
      </c>
      <c r="D16731" s="182" t="s">
        <v>11138</v>
      </c>
      <c r="E16731" s="125">
        <v>50000</v>
      </c>
      <c r="F16731" s="57"/>
      <c r="G16731" s="57">
        <f t="shared" si="267"/>
        <v>-50000</v>
      </c>
      <c r="H16731" s="704" t="s">
        <v>10950</v>
      </c>
    </row>
    <row r="16732" spans="1:8" ht="15" x14ac:dyDescent="0.2">
      <c r="A16732" s="733">
        <v>45189</v>
      </c>
      <c r="B16732" s="62" t="s">
        <v>11089</v>
      </c>
      <c r="C16732" s="62" t="s">
        <v>6704</v>
      </c>
      <c r="D16732" s="182" t="s">
        <v>11141</v>
      </c>
      <c r="E16732" s="125">
        <v>996000</v>
      </c>
      <c r="F16732" s="57"/>
      <c r="G16732" s="57">
        <f t="shared" si="267"/>
        <v>-996000</v>
      </c>
      <c r="H16732" s="704" t="s">
        <v>10950</v>
      </c>
    </row>
    <row r="16733" spans="1:8" ht="15" x14ac:dyDescent="0.2">
      <c r="A16733" s="733">
        <v>45189</v>
      </c>
      <c r="B16733" s="735" t="s">
        <v>10230</v>
      </c>
      <c r="C16733" s="62" t="s">
        <v>10443</v>
      </c>
      <c r="D16733" s="182" t="s">
        <v>11143</v>
      </c>
      <c r="E16733" s="125">
        <v>850000</v>
      </c>
      <c r="F16733" s="57"/>
      <c r="G16733" s="57">
        <f t="shared" si="267"/>
        <v>-850000</v>
      </c>
      <c r="H16733" s="704" t="s">
        <v>10950</v>
      </c>
    </row>
    <row r="16734" spans="1:8" ht="15" x14ac:dyDescent="0.2">
      <c r="A16734" s="733">
        <v>45189</v>
      </c>
      <c r="B16734" s="62" t="s">
        <v>9354</v>
      </c>
      <c r="C16734" s="62" t="s">
        <v>10989</v>
      </c>
      <c r="D16734" s="182" t="s">
        <v>11144</v>
      </c>
      <c r="E16734" s="125">
        <v>85170</v>
      </c>
      <c r="F16734" s="57"/>
      <c r="G16734" s="57">
        <f t="shared" si="267"/>
        <v>-85170</v>
      </c>
      <c r="H16734" s="704" t="s">
        <v>10950</v>
      </c>
    </row>
    <row r="16735" spans="1:8" ht="15" x14ac:dyDescent="0.2">
      <c r="A16735" s="733">
        <v>45189</v>
      </c>
      <c r="B16735" s="62" t="s">
        <v>9407</v>
      </c>
      <c r="C16735" s="550" t="s">
        <v>378</v>
      </c>
      <c r="D16735" s="739" t="s">
        <v>11145</v>
      </c>
      <c r="E16735" s="551">
        <v>4370</v>
      </c>
      <c r="F16735" s="57"/>
      <c r="G16735" s="57">
        <f t="shared" si="267"/>
        <v>-4370</v>
      </c>
      <c r="H16735" s="704" t="s">
        <v>10950</v>
      </c>
    </row>
    <row r="16736" spans="1:8" ht="15" x14ac:dyDescent="0.2">
      <c r="A16736" s="733">
        <v>45189</v>
      </c>
      <c r="B16736" s="62" t="s">
        <v>9965</v>
      </c>
      <c r="C16736" s="550" t="s">
        <v>378</v>
      </c>
      <c r="D16736" s="739" t="s">
        <v>11145</v>
      </c>
      <c r="E16736" s="551">
        <v>1260</v>
      </c>
      <c r="F16736" s="57"/>
      <c r="G16736" s="57">
        <f t="shared" si="267"/>
        <v>-1260</v>
      </c>
      <c r="H16736" s="704" t="s">
        <v>10950</v>
      </c>
    </row>
    <row r="16737" spans="1:8" ht="15" x14ac:dyDescent="0.2">
      <c r="A16737" s="733">
        <v>45189</v>
      </c>
      <c r="B16737" s="62" t="s">
        <v>9984</v>
      </c>
      <c r="C16737" s="550" t="s">
        <v>378</v>
      </c>
      <c r="D16737" s="739" t="s">
        <v>11145</v>
      </c>
      <c r="E16737" s="551">
        <v>9626</v>
      </c>
      <c r="F16737" s="57"/>
      <c r="G16737" s="57">
        <f t="shared" si="267"/>
        <v>-9626</v>
      </c>
      <c r="H16737" s="704" t="s">
        <v>10950</v>
      </c>
    </row>
    <row r="16738" spans="1:8" ht="15" x14ac:dyDescent="0.2">
      <c r="A16738" s="733">
        <v>45189</v>
      </c>
      <c r="B16738" s="62" t="s">
        <v>10149</v>
      </c>
      <c r="C16738" s="550" t="s">
        <v>378</v>
      </c>
      <c r="D16738" s="739" t="s">
        <v>11145</v>
      </c>
      <c r="E16738" s="551">
        <v>6023</v>
      </c>
      <c r="F16738" s="57"/>
      <c r="G16738" s="57">
        <f t="shared" si="267"/>
        <v>-6023</v>
      </c>
      <c r="H16738" s="704" t="s">
        <v>10950</v>
      </c>
    </row>
    <row r="16739" spans="1:8" ht="15" x14ac:dyDescent="0.2">
      <c r="A16739" s="733">
        <v>45189</v>
      </c>
      <c r="B16739" s="62" t="s">
        <v>10294</v>
      </c>
      <c r="C16739" s="550" t="s">
        <v>378</v>
      </c>
      <c r="D16739" s="739" t="s">
        <v>11145</v>
      </c>
      <c r="E16739" s="551">
        <v>6055</v>
      </c>
      <c r="F16739" s="57"/>
      <c r="G16739" s="57">
        <f t="shared" si="267"/>
        <v>-6055</v>
      </c>
      <c r="H16739" s="704" t="s">
        <v>10950</v>
      </c>
    </row>
    <row r="16740" spans="1:8" ht="15" x14ac:dyDescent="0.2">
      <c r="A16740" s="733">
        <v>45189</v>
      </c>
      <c r="B16740" s="62" t="s">
        <v>10469</v>
      </c>
      <c r="C16740" s="550" t="s">
        <v>378</v>
      </c>
      <c r="D16740" s="739" t="s">
        <v>11145</v>
      </c>
      <c r="E16740" s="551">
        <v>60002</v>
      </c>
      <c r="F16740" s="57"/>
      <c r="G16740" s="57">
        <f t="shared" si="267"/>
        <v>-60002</v>
      </c>
      <c r="H16740" s="704" t="s">
        <v>10950</v>
      </c>
    </row>
    <row r="16741" spans="1:8" ht="15" x14ac:dyDescent="0.2">
      <c r="A16741" s="733">
        <v>45189</v>
      </c>
      <c r="B16741" s="62" t="s">
        <v>10230</v>
      </c>
      <c r="C16741" s="550" t="s">
        <v>378</v>
      </c>
      <c r="D16741" s="739" t="s">
        <v>11145</v>
      </c>
      <c r="E16741" s="551">
        <v>9551</v>
      </c>
      <c r="F16741" s="57"/>
      <c r="G16741" s="57">
        <f t="shared" si="267"/>
        <v>-9551</v>
      </c>
      <c r="H16741" s="704" t="s">
        <v>10950</v>
      </c>
    </row>
    <row r="16742" spans="1:8" ht="15" x14ac:dyDescent="0.2">
      <c r="A16742" s="733">
        <v>45189</v>
      </c>
      <c r="B16742" s="62" t="s">
        <v>9354</v>
      </c>
      <c r="C16742" s="550" t="s">
        <v>378</v>
      </c>
      <c r="D16742" s="739" t="s">
        <v>11145</v>
      </c>
      <c r="E16742" s="551">
        <v>20807</v>
      </c>
      <c r="F16742" s="57"/>
      <c r="G16742" s="57">
        <f t="shared" si="267"/>
        <v>-20807</v>
      </c>
      <c r="H16742" s="704" t="s">
        <v>10950</v>
      </c>
    </row>
    <row r="16743" spans="1:8" ht="15" x14ac:dyDescent="0.2">
      <c r="A16743" s="733">
        <v>45189</v>
      </c>
      <c r="B16743" s="62" t="s">
        <v>10377</v>
      </c>
      <c r="C16743" s="550" t="s">
        <v>378</v>
      </c>
      <c r="D16743" s="739" t="s">
        <v>11145</v>
      </c>
      <c r="E16743" s="551">
        <v>14924</v>
      </c>
      <c r="F16743" s="57"/>
      <c r="G16743" s="57">
        <f t="shared" si="267"/>
        <v>-14924</v>
      </c>
      <c r="H16743" s="704" t="s">
        <v>10950</v>
      </c>
    </row>
    <row r="16744" spans="1:8" ht="15" x14ac:dyDescent="0.2">
      <c r="A16744" s="733">
        <v>45189</v>
      </c>
      <c r="B16744" s="62" t="s">
        <v>6506</v>
      </c>
      <c r="C16744" s="669" t="s">
        <v>2385</v>
      </c>
      <c r="D16744" s="906" t="s">
        <v>11146</v>
      </c>
      <c r="E16744" s="671">
        <v>28855</v>
      </c>
      <c r="F16744" s="57"/>
      <c r="G16744" s="57">
        <f t="shared" si="267"/>
        <v>-28855</v>
      </c>
      <c r="H16744" s="704" t="s">
        <v>10950</v>
      </c>
    </row>
    <row r="16745" spans="1:8" ht="15" x14ac:dyDescent="0.2">
      <c r="A16745" s="733">
        <v>45189</v>
      </c>
      <c r="B16745" s="62" t="s">
        <v>9407</v>
      </c>
      <c r="C16745" s="669" t="s">
        <v>2385</v>
      </c>
      <c r="D16745" s="906" t="s">
        <v>11146</v>
      </c>
      <c r="E16745" s="671">
        <v>4250</v>
      </c>
      <c r="F16745" s="57"/>
      <c r="G16745" s="57">
        <f t="shared" si="267"/>
        <v>-4250</v>
      </c>
      <c r="H16745" s="704" t="s">
        <v>10950</v>
      </c>
    </row>
    <row r="16746" spans="1:8" ht="15" x14ac:dyDescent="0.2">
      <c r="A16746" s="733">
        <v>45189</v>
      </c>
      <c r="B16746" s="62" t="s">
        <v>10469</v>
      </c>
      <c r="C16746" s="669" t="s">
        <v>2385</v>
      </c>
      <c r="D16746" s="906" t="s">
        <v>11146</v>
      </c>
      <c r="E16746" s="671">
        <v>2880</v>
      </c>
      <c r="F16746" s="57"/>
      <c r="G16746" s="57">
        <f t="shared" si="267"/>
        <v>-2880</v>
      </c>
      <c r="H16746" s="704" t="s">
        <v>10950</v>
      </c>
    </row>
    <row r="16747" spans="1:8" ht="15" x14ac:dyDescent="0.2">
      <c r="A16747" s="733">
        <v>45189</v>
      </c>
      <c r="B16747" s="62" t="s">
        <v>10377</v>
      </c>
      <c r="C16747" s="669" t="s">
        <v>2385</v>
      </c>
      <c r="D16747" s="906" t="s">
        <v>11146</v>
      </c>
      <c r="E16747" s="671">
        <v>69164</v>
      </c>
      <c r="F16747" s="57"/>
      <c r="G16747" s="57">
        <f t="shared" si="267"/>
        <v>-69164</v>
      </c>
      <c r="H16747" s="704" t="s">
        <v>10950</v>
      </c>
    </row>
    <row r="16748" spans="1:8" ht="15" x14ac:dyDescent="0.2">
      <c r="A16748" s="733">
        <v>45189</v>
      </c>
      <c r="B16748" s="62" t="s">
        <v>10230</v>
      </c>
      <c r="C16748" s="62" t="s">
        <v>10989</v>
      </c>
      <c r="D16748" s="182" t="s">
        <v>11147</v>
      </c>
      <c r="E16748" s="125">
        <v>25400</v>
      </c>
      <c r="F16748" s="57"/>
      <c r="G16748" s="57">
        <f t="shared" si="267"/>
        <v>-25400</v>
      </c>
      <c r="H16748" s="704" t="s">
        <v>10950</v>
      </c>
    </row>
    <row r="16749" spans="1:8" ht="15" x14ac:dyDescent="0.2">
      <c r="A16749" s="733">
        <v>45190</v>
      </c>
      <c r="B16749" s="62" t="s">
        <v>11089</v>
      </c>
      <c r="C16749" s="62" t="s">
        <v>10989</v>
      </c>
      <c r="D16749" s="182" t="s">
        <v>11148</v>
      </c>
      <c r="E16749" s="125">
        <v>18950</v>
      </c>
      <c r="F16749" s="57"/>
      <c r="G16749" s="57">
        <f t="shared" si="267"/>
        <v>-18950</v>
      </c>
      <c r="H16749" s="704" t="s">
        <v>10950</v>
      </c>
    </row>
    <row r="16750" spans="1:8" ht="15" x14ac:dyDescent="0.2">
      <c r="A16750" s="733">
        <v>45190</v>
      </c>
      <c r="B16750" s="62" t="s">
        <v>10906</v>
      </c>
      <c r="C16750" s="62" t="s">
        <v>5740</v>
      </c>
      <c r="D16750" s="182" t="s">
        <v>369</v>
      </c>
      <c r="E16750" s="125">
        <v>2900</v>
      </c>
      <c r="F16750" s="57"/>
      <c r="G16750" s="57">
        <f t="shared" si="267"/>
        <v>-2900</v>
      </c>
      <c r="H16750" s="704" t="s">
        <v>10950</v>
      </c>
    </row>
    <row r="16751" spans="1:8" ht="15" x14ac:dyDescent="0.2">
      <c r="A16751" s="733">
        <v>45190</v>
      </c>
      <c r="B16751" s="62" t="s">
        <v>103</v>
      </c>
      <c r="C16751" s="62" t="s">
        <v>103</v>
      </c>
      <c r="D16751" s="182" t="s">
        <v>10209</v>
      </c>
      <c r="E16751" s="125">
        <v>3500</v>
      </c>
      <c r="F16751" s="57"/>
      <c r="G16751" s="57">
        <f t="shared" si="267"/>
        <v>-3500</v>
      </c>
      <c r="H16751" s="704" t="s">
        <v>10950</v>
      </c>
    </row>
    <row r="16752" spans="1:8" ht="15" x14ac:dyDescent="0.2">
      <c r="A16752" s="733">
        <v>45190</v>
      </c>
      <c r="B16752" s="62" t="s">
        <v>10230</v>
      </c>
      <c r="C16752" s="62" t="s">
        <v>10989</v>
      </c>
      <c r="D16752" s="182" t="s">
        <v>11162</v>
      </c>
      <c r="E16752" s="125">
        <v>183000</v>
      </c>
      <c r="F16752" s="57"/>
      <c r="G16752" s="57">
        <f t="shared" si="267"/>
        <v>-183000</v>
      </c>
      <c r="H16752" s="704" t="s">
        <v>10950</v>
      </c>
    </row>
    <row r="16753" spans="1:8" ht="15" x14ac:dyDescent="0.2">
      <c r="A16753" s="733">
        <v>45190</v>
      </c>
      <c r="B16753" s="62" t="s">
        <v>9984</v>
      </c>
      <c r="C16753" s="550" t="s">
        <v>704</v>
      </c>
      <c r="D16753" s="739" t="s">
        <v>11163</v>
      </c>
      <c r="E16753" s="551">
        <v>100000</v>
      </c>
      <c r="F16753" s="57"/>
      <c r="G16753" s="57">
        <f t="shared" si="267"/>
        <v>-100000</v>
      </c>
      <c r="H16753" s="704" t="s">
        <v>10950</v>
      </c>
    </row>
    <row r="16754" spans="1:8" ht="15" x14ac:dyDescent="0.2">
      <c r="A16754" s="733">
        <v>45190</v>
      </c>
      <c r="B16754" s="62" t="s">
        <v>11089</v>
      </c>
      <c r="C16754" s="550" t="s">
        <v>704</v>
      </c>
      <c r="D16754" s="739" t="s">
        <v>11163</v>
      </c>
      <c r="E16754" s="551">
        <v>100000</v>
      </c>
      <c r="F16754" s="57"/>
      <c r="G16754" s="57">
        <f t="shared" si="267"/>
        <v>-100000</v>
      </c>
      <c r="H16754" s="704" t="s">
        <v>10950</v>
      </c>
    </row>
    <row r="16755" spans="1:8" ht="15" x14ac:dyDescent="0.2">
      <c r="A16755" s="733">
        <v>45190</v>
      </c>
      <c r="B16755" s="62" t="s">
        <v>9354</v>
      </c>
      <c r="C16755" s="550" t="s">
        <v>704</v>
      </c>
      <c r="D16755" s="739" t="s">
        <v>11163</v>
      </c>
      <c r="E16755" s="551">
        <v>300000</v>
      </c>
      <c r="F16755" s="57"/>
      <c r="G16755" s="57">
        <f t="shared" si="267"/>
        <v>-300000</v>
      </c>
      <c r="H16755" s="704" t="s">
        <v>10950</v>
      </c>
    </row>
    <row r="16756" spans="1:8" ht="15" x14ac:dyDescent="0.2">
      <c r="A16756" s="733">
        <v>45190</v>
      </c>
      <c r="B16756" s="62" t="s">
        <v>10230</v>
      </c>
      <c r="C16756" s="62" t="s">
        <v>8392</v>
      </c>
      <c r="D16756" s="182" t="s">
        <v>11165</v>
      </c>
      <c r="E16756" s="125">
        <v>500000</v>
      </c>
      <c r="F16756" s="57"/>
      <c r="G16756" s="57">
        <f t="shared" si="267"/>
        <v>-500000</v>
      </c>
      <c r="H16756" s="704" t="s">
        <v>10950</v>
      </c>
    </row>
    <row r="16757" spans="1:8" ht="15" x14ac:dyDescent="0.2">
      <c r="A16757" s="733">
        <v>45190</v>
      </c>
      <c r="B16757" s="62" t="s">
        <v>10907</v>
      </c>
      <c r="C16757" s="62" t="s">
        <v>10989</v>
      </c>
      <c r="D16757" s="182" t="s">
        <v>6385</v>
      </c>
      <c r="E16757" s="125">
        <v>1610</v>
      </c>
      <c r="F16757" s="57"/>
      <c r="G16757" s="57">
        <f t="shared" si="267"/>
        <v>-1610</v>
      </c>
      <c r="H16757" s="704" t="s">
        <v>10950</v>
      </c>
    </row>
    <row r="16758" spans="1:8" ht="15" x14ac:dyDescent="0.2">
      <c r="A16758" s="733">
        <v>45190</v>
      </c>
      <c r="B16758" s="62" t="s">
        <v>9354</v>
      </c>
      <c r="C16758" s="62" t="s">
        <v>10989</v>
      </c>
      <c r="D16758" s="182" t="s">
        <v>11150</v>
      </c>
      <c r="E16758" s="125">
        <v>5612</v>
      </c>
      <c r="F16758" s="57"/>
      <c r="G16758" s="57">
        <f t="shared" si="267"/>
        <v>-5612</v>
      </c>
      <c r="H16758" s="704" t="s">
        <v>10950</v>
      </c>
    </row>
    <row r="16759" spans="1:8" ht="15" x14ac:dyDescent="0.2">
      <c r="A16759" s="733">
        <v>45190</v>
      </c>
      <c r="B16759" s="62" t="s">
        <v>10907</v>
      </c>
      <c r="C16759" s="62" t="s">
        <v>285</v>
      </c>
      <c r="D16759" s="182" t="s">
        <v>8661</v>
      </c>
      <c r="E16759" s="125">
        <v>1000</v>
      </c>
      <c r="F16759" s="57"/>
      <c r="G16759" s="57">
        <f t="shared" si="267"/>
        <v>-1000</v>
      </c>
      <c r="H16759" s="704" t="s">
        <v>10950</v>
      </c>
    </row>
    <row r="16760" spans="1:8" ht="15" x14ac:dyDescent="0.2">
      <c r="A16760" s="733">
        <v>45190</v>
      </c>
      <c r="B16760" s="62" t="s">
        <v>11085</v>
      </c>
      <c r="C16760" s="62" t="s">
        <v>5386</v>
      </c>
      <c r="D16760" s="182" t="s">
        <v>369</v>
      </c>
      <c r="E16760" s="125">
        <v>6000</v>
      </c>
      <c r="F16760" s="57"/>
      <c r="G16760" s="57">
        <f t="shared" si="267"/>
        <v>-6000</v>
      </c>
      <c r="H16760" s="704" t="s">
        <v>10950</v>
      </c>
    </row>
    <row r="16761" spans="1:8" ht="15" x14ac:dyDescent="0.2">
      <c r="A16761" s="733">
        <v>45190</v>
      </c>
      <c r="B16761" s="62" t="s">
        <v>10569</v>
      </c>
      <c r="C16761" s="62" t="s">
        <v>285</v>
      </c>
      <c r="D16761" s="182" t="s">
        <v>8161</v>
      </c>
      <c r="E16761" s="125">
        <v>750</v>
      </c>
      <c r="F16761" s="57"/>
      <c r="G16761" s="57">
        <f t="shared" si="267"/>
        <v>-750</v>
      </c>
      <c r="H16761" s="704" t="s">
        <v>10950</v>
      </c>
    </row>
    <row r="16762" spans="1:8" ht="15" x14ac:dyDescent="0.2">
      <c r="A16762" s="733">
        <v>45191</v>
      </c>
      <c r="B16762" s="62" t="s">
        <v>2932</v>
      </c>
      <c r="C16762" s="62" t="s">
        <v>5740</v>
      </c>
      <c r="D16762" s="182" t="s">
        <v>369</v>
      </c>
      <c r="E16762" s="125">
        <v>1600</v>
      </c>
      <c r="F16762" s="57"/>
      <c r="G16762" s="57">
        <f t="shared" si="267"/>
        <v>-1600</v>
      </c>
      <c r="H16762" s="704" t="s">
        <v>10950</v>
      </c>
    </row>
    <row r="16763" spans="1:8" ht="15" x14ac:dyDescent="0.2">
      <c r="A16763" s="733">
        <v>45191</v>
      </c>
      <c r="B16763" s="62" t="s">
        <v>103</v>
      </c>
      <c r="C16763" s="62" t="s">
        <v>103</v>
      </c>
      <c r="D16763" s="182" t="s">
        <v>10209</v>
      </c>
      <c r="E16763" s="125">
        <v>3500</v>
      </c>
      <c r="F16763" s="57"/>
      <c r="G16763" s="57">
        <f t="shared" si="267"/>
        <v>-3500</v>
      </c>
      <c r="H16763" s="704" t="s">
        <v>10950</v>
      </c>
    </row>
    <row r="16764" spans="1:8" ht="15" x14ac:dyDescent="0.2">
      <c r="A16764" s="733">
        <v>45191</v>
      </c>
      <c r="B16764" s="62" t="s">
        <v>10230</v>
      </c>
      <c r="C16764" s="62" t="s">
        <v>285</v>
      </c>
      <c r="D16764" s="182" t="s">
        <v>8661</v>
      </c>
      <c r="E16764" s="125">
        <v>300</v>
      </c>
      <c r="F16764" s="57"/>
      <c r="G16764" s="57">
        <f t="shared" si="267"/>
        <v>-300</v>
      </c>
      <c r="H16764" s="704" t="s">
        <v>10950</v>
      </c>
    </row>
    <row r="16765" spans="1:8" ht="15" x14ac:dyDescent="0.2">
      <c r="A16765" s="733">
        <v>45191</v>
      </c>
      <c r="B16765" s="62" t="s">
        <v>10569</v>
      </c>
      <c r="C16765" s="62" t="s">
        <v>11052</v>
      </c>
      <c r="D16765" s="182" t="s">
        <v>11151</v>
      </c>
      <c r="E16765" s="125">
        <v>1000</v>
      </c>
      <c r="F16765" s="57"/>
      <c r="G16765" s="57">
        <f t="shared" si="267"/>
        <v>-1000</v>
      </c>
      <c r="H16765" s="704" t="s">
        <v>10950</v>
      </c>
    </row>
    <row r="16766" spans="1:8" ht="15" x14ac:dyDescent="0.2">
      <c r="A16766" s="733">
        <v>45191</v>
      </c>
      <c r="B16766" s="62" t="s">
        <v>10569</v>
      </c>
      <c r="C16766" s="62" t="s">
        <v>11052</v>
      </c>
      <c r="D16766" s="182" t="s">
        <v>11152</v>
      </c>
      <c r="E16766" s="125">
        <v>1500</v>
      </c>
      <c r="F16766" s="57"/>
      <c r="G16766" s="57">
        <f t="shared" si="267"/>
        <v>-1500</v>
      </c>
      <c r="H16766" s="704" t="s">
        <v>10950</v>
      </c>
    </row>
    <row r="16767" spans="1:8" ht="15" x14ac:dyDescent="0.2">
      <c r="A16767" s="733">
        <v>45191</v>
      </c>
      <c r="B16767" s="62" t="s">
        <v>10230</v>
      </c>
      <c r="C16767" s="62" t="s">
        <v>5740</v>
      </c>
      <c r="D16767" s="182" t="s">
        <v>10335</v>
      </c>
      <c r="E16767" s="125">
        <v>200</v>
      </c>
      <c r="F16767" s="57"/>
      <c r="G16767" s="57">
        <f t="shared" ref="G16767:G16830" si="268">F16767-E16767</f>
        <v>-200</v>
      </c>
      <c r="H16767" s="704" t="s">
        <v>10950</v>
      </c>
    </row>
    <row r="16768" spans="1:8" ht="15" x14ac:dyDescent="0.2">
      <c r="A16768" s="733">
        <v>45191</v>
      </c>
      <c r="B16768" s="62" t="s">
        <v>10469</v>
      </c>
      <c r="C16768" s="62" t="s">
        <v>10989</v>
      </c>
      <c r="D16768" s="182" t="s">
        <v>11153</v>
      </c>
      <c r="E16768" s="125">
        <v>57600</v>
      </c>
      <c r="F16768" s="57"/>
      <c r="G16768" s="57">
        <f t="shared" si="268"/>
        <v>-57600</v>
      </c>
      <c r="H16768" s="704" t="s">
        <v>10950</v>
      </c>
    </row>
    <row r="16769" spans="1:8" ht="15" customHeight="1" x14ac:dyDescent="0.2">
      <c r="A16769" s="733">
        <v>45191</v>
      </c>
      <c r="B16769" s="62" t="s">
        <v>10294</v>
      </c>
      <c r="C16769" s="62" t="s">
        <v>11154</v>
      </c>
      <c r="D16769" s="182" t="s">
        <v>369</v>
      </c>
      <c r="E16769" s="125">
        <v>40000</v>
      </c>
      <c r="F16769" s="57"/>
      <c r="G16769" s="57">
        <f t="shared" si="268"/>
        <v>-40000</v>
      </c>
      <c r="H16769" s="704" t="s">
        <v>10950</v>
      </c>
    </row>
    <row r="16770" spans="1:8" ht="15" x14ac:dyDescent="0.2">
      <c r="A16770" s="733">
        <v>45191</v>
      </c>
      <c r="B16770" s="62" t="s">
        <v>10574</v>
      </c>
      <c r="C16770" s="62" t="s">
        <v>255</v>
      </c>
      <c r="D16770" s="182" t="s">
        <v>11155</v>
      </c>
      <c r="E16770" s="125">
        <v>1000000</v>
      </c>
      <c r="F16770" s="57"/>
      <c r="G16770" s="57">
        <f t="shared" si="268"/>
        <v>-1000000</v>
      </c>
      <c r="H16770" s="704" t="s">
        <v>10950</v>
      </c>
    </row>
    <row r="16771" spans="1:8" ht="15" x14ac:dyDescent="0.2">
      <c r="A16771" s="733">
        <v>45191</v>
      </c>
      <c r="B16771" s="62"/>
      <c r="C16771" s="62" t="s">
        <v>1508</v>
      </c>
      <c r="D16771" s="182" t="s">
        <v>11180</v>
      </c>
      <c r="E16771" s="125">
        <v>69000</v>
      </c>
      <c r="F16771" s="57"/>
      <c r="G16771" s="57">
        <f t="shared" si="268"/>
        <v>-69000</v>
      </c>
      <c r="H16771" s="704" t="s">
        <v>10950</v>
      </c>
    </row>
    <row r="16772" spans="1:8" ht="15" x14ac:dyDescent="0.2">
      <c r="A16772" s="733">
        <v>45192</v>
      </c>
      <c r="B16772" s="62" t="s">
        <v>9354</v>
      </c>
      <c r="C16772" s="62" t="s">
        <v>10989</v>
      </c>
      <c r="D16772" s="182" t="s">
        <v>9915</v>
      </c>
      <c r="E16772" s="125">
        <v>12750</v>
      </c>
      <c r="F16772" s="57"/>
      <c r="G16772" s="57">
        <f t="shared" si="268"/>
        <v>-12750</v>
      </c>
      <c r="H16772" s="704" t="s">
        <v>10950</v>
      </c>
    </row>
    <row r="16773" spans="1:8" ht="15" x14ac:dyDescent="0.2">
      <c r="A16773" s="733">
        <v>45194</v>
      </c>
      <c r="B16773" s="62" t="s">
        <v>10574</v>
      </c>
      <c r="C16773" s="62" t="s">
        <v>10989</v>
      </c>
      <c r="D16773" s="182" t="s">
        <v>11147</v>
      </c>
      <c r="E16773" s="125">
        <v>25400</v>
      </c>
      <c r="F16773" s="57"/>
      <c r="G16773" s="57">
        <f t="shared" si="268"/>
        <v>-25400</v>
      </c>
      <c r="H16773" s="704" t="s">
        <v>10950</v>
      </c>
    </row>
    <row r="16774" spans="1:8" ht="15" customHeight="1" x14ac:dyDescent="0.2">
      <c r="A16774" s="733">
        <v>45194</v>
      </c>
      <c r="B16774" s="62" t="s">
        <v>9354</v>
      </c>
      <c r="C16774" s="62" t="s">
        <v>10881</v>
      </c>
      <c r="D16774" s="182" t="s">
        <v>11166</v>
      </c>
      <c r="E16774" s="125">
        <v>340000</v>
      </c>
      <c r="F16774" s="57"/>
      <c r="G16774" s="57">
        <f t="shared" si="268"/>
        <v>-340000</v>
      </c>
      <c r="H16774" s="704" t="s">
        <v>10950</v>
      </c>
    </row>
    <row r="16775" spans="1:8" ht="15" x14ac:dyDescent="0.2">
      <c r="A16775" s="733">
        <v>45194</v>
      </c>
      <c r="B16775" s="62" t="s">
        <v>11089</v>
      </c>
      <c r="C16775" s="62" t="s">
        <v>7465</v>
      </c>
      <c r="D16775" s="182" t="s">
        <v>11167</v>
      </c>
      <c r="E16775" s="125">
        <v>500000</v>
      </c>
      <c r="F16775" s="57"/>
      <c r="G16775" s="57">
        <f t="shared" si="268"/>
        <v>-500000</v>
      </c>
      <c r="H16775" s="704" t="s">
        <v>10950</v>
      </c>
    </row>
    <row r="16776" spans="1:8" ht="15" x14ac:dyDescent="0.2">
      <c r="A16776" s="733">
        <v>45194</v>
      </c>
      <c r="B16776" s="62" t="s">
        <v>9965</v>
      </c>
      <c r="C16776" s="550" t="s">
        <v>3032</v>
      </c>
      <c r="D16776" s="739" t="s">
        <v>11171</v>
      </c>
      <c r="E16776" s="551">
        <v>16667</v>
      </c>
      <c r="F16776" s="57"/>
      <c r="G16776" s="57">
        <f t="shared" si="268"/>
        <v>-16667</v>
      </c>
      <c r="H16776" s="704" t="s">
        <v>10950</v>
      </c>
    </row>
    <row r="16777" spans="1:8" ht="15" customHeight="1" x14ac:dyDescent="0.2">
      <c r="A16777" s="733">
        <v>45194</v>
      </c>
      <c r="B16777" s="62" t="s">
        <v>10469</v>
      </c>
      <c r="C16777" s="550" t="s">
        <v>3032</v>
      </c>
      <c r="D16777" s="739" t="s">
        <v>11171</v>
      </c>
      <c r="E16777" s="551">
        <v>16667</v>
      </c>
      <c r="F16777" s="57"/>
      <c r="G16777" s="57">
        <f t="shared" si="268"/>
        <v>-16667</v>
      </c>
      <c r="H16777" s="704" t="s">
        <v>10950</v>
      </c>
    </row>
    <row r="16778" spans="1:8" ht="15" customHeight="1" x14ac:dyDescent="0.2">
      <c r="A16778" s="733">
        <v>45194</v>
      </c>
      <c r="B16778" s="62" t="s">
        <v>9354</v>
      </c>
      <c r="C16778" s="550" t="s">
        <v>3032</v>
      </c>
      <c r="D16778" s="739" t="s">
        <v>11171</v>
      </c>
      <c r="E16778" s="551">
        <v>16666</v>
      </c>
      <c r="F16778" s="57"/>
      <c r="G16778" s="57">
        <f t="shared" si="268"/>
        <v>-16666</v>
      </c>
      <c r="H16778" s="704" t="s">
        <v>10950</v>
      </c>
    </row>
    <row r="16779" spans="1:8" ht="15" x14ac:dyDescent="0.2">
      <c r="A16779" s="733">
        <v>45194</v>
      </c>
      <c r="B16779" s="62" t="s">
        <v>9354</v>
      </c>
      <c r="C16779" s="669" t="s">
        <v>9869</v>
      </c>
      <c r="D16779" s="906" t="s">
        <v>11174</v>
      </c>
      <c r="E16779" s="671">
        <v>76276</v>
      </c>
      <c r="F16779" s="57"/>
      <c r="G16779" s="57">
        <f t="shared" si="268"/>
        <v>-76276</v>
      </c>
      <c r="H16779" s="704" t="s">
        <v>10950</v>
      </c>
    </row>
    <row r="16780" spans="1:8" ht="15" x14ac:dyDescent="0.2">
      <c r="A16780" s="733">
        <v>45194</v>
      </c>
      <c r="B16780" s="62" t="s">
        <v>9984</v>
      </c>
      <c r="C16780" s="669" t="s">
        <v>9869</v>
      </c>
      <c r="D16780" s="906" t="s">
        <v>11174</v>
      </c>
      <c r="E16780" s="671">
        <v>63499</v>
      </c>
      <c r="F16780" s="57"/>
      <c r="G16780" s="57">
        <f t="shared" si="268"/>
        <v>-63499</v>
      </c>
      <c r="H16780" s="704" t="s">
        <v>10950</v>
      </c>
    </row>
    <row r="16781" spans="1:8" ht="15" x14ac:dyDescent="0.2">
      <c r="A16781" s="733">
        <v>45194</v>
      </c>
      <c r="B16781" s="62" t="s">
        <v>8041</v>
      </c>
      <c r="C16781" s="62" t="s">
        <v>11172</v>
      </c>
      <c r="D16781" s="182" t="s">
        <v>11173</v>
      </c>
      <c r="E16781" s="125">
        <v>30000</v>
      </c>
      <c r="F16781" s="57"/>
      <c r="G16781" s="57">
        <f t="shared" si="268"/>
        <v>-30000</v>
      </c>
      <c r="H16781" s="704" t="s">
        <v>10950</v>
      </c>
    </row>
    <row r="16782" spans="1:8" ht="15" x14ac:dyDescent="0.2">
      <c r="A16782" s="733">
        <v>45194</v>
      </c>
      <c r="B16782" s="62" t="s">
        <v>10574</v>
      </c>
      <c r="C16782" s="62" t="s">
        <v>2018</v>
      </c>
      <c r="D16782" s="182" t="s">
        <v>11175</v>
      </c>
      <c r="E16782" s="125">
        <v>400000</v>
      </c>
      <c r="F16782" s="57"/>
      <c r="G16782" s="57">
        <f t="shared" si="268"/>
        <v>-400000</v>
      </c>
      <c r="H16782" s="704" t="s">
        <v>10950</v>
      </c>
    </row>
    <row r="16783" spans="1:8" ht="15" x14ac:dyDescent="0.2">
      <c r="A16783" s="733">
        <v>45194</v>
      </c>
      <c r="B16783" s="62" t="s">
        <v>10230</v>
      </c>
      <c r="C16783" s="62" t="s">
        <v>10443</v>
      </c>
      <c r="D16783" s="182" t="s">
        <v>11311</v>
      </c>
      <c r="E16783" s="125">
        <v>150000</v>
      </c>
      <c r="F16783" s="57"/>
      <c r="G16783" s="57">
        <f t="shared" si="268"/>
        <v>-150000</v>
      </c>
      <c r="H16783" s="704" t="s">
        <v>10950</v>
      </c>
    </row>
    <row r="16784" spans="1:8" ht="15" x14ac:dyDescent="0.2">
      <c r="A16784" s="733">
        <v>45194</v>
      </c>
      <c r="B16784" s="62" t="s">
        <v>10574</v>
      </c>
      <c r="C16784" s="62" t="s">
        <v>11025</v>
      </c>
      <c r="D16784" s="182" t="s">
        <v>6925</v>
      </c>
      <c r="E16784" s="125">
        <v>100000</v>
      </c>
      <c r="F16784" s="57"/>
      <c r="G16784" s="57">
        <f t="shared" si="268"/>
        <v>-100000</v>
      </c>
      <c r="H16784" s="704" t="s">
        <v>10950</v>
      </c>
    </row>
    <row r="16785" spans="1:8" ht="15" x14ac:dyDescent="0.2">
      <c r="A16785" s="733">
        <v>45194</v>
      </c>
      <c r="B16785" s="62" t="s">
        <v>10230</v>
      </c>
      <c r="C16785" s="669" t="s">
        <v>8085</v>
      </c>
      <c r="D16785" s="906" t="s">
        <v>11176</v>
      </c>
      <c r="E16785" s="671">
        <v>13600</v>
      </c>
      <c r="F16785" s="57"/>
      <c r="G16785" s="57">
        <f t="shared" si="268"/>
        <v>-13600</v>
      </c>
      <c r="H16785" s="704" t="s">
        <v>10950</v>
      </c>
    </row>
    <row r="16786" spans="1:8" ht="15" x14ac:dyDescent="0.2">
      <c r="A16786" s="733">
        <v>45194</v>
      </c>
      <c r="B16786" s="62" t="s">
        <v>10574</v>
      </c>
      <c r="C16786" s="669" t="s">
        <v>8085</v>
      </c>
      <c r="D16786" s="906" t="s">
        <v>11176</v>
      </c>
      <c r="E16786" s="671">
        <v>13600</v>
      </c>
      <c r="F16786" s="57"/>
      <c r="G16786" s="57">
        <f t="shared" si="268"/>
        <v>-13600</v>
      </c>
      <c r="H16786" s="704" t="s">
        <v>10950</v>
      </c>
    </row>
    <row r="16787" spans="1:8" ht="15" x14ac:dyDescent="0.2">
      <c r="A16787" s="733">
        <v>45194</v>
      </c>
      <c r="B16787" s="62" t="s">
        <v>10907</v>
      </c>
      <c r="C16787" s="669" t="s">
        <v>8085</v>
      </c>
      <c r="D16787" s="906" t="s">
        <v>11176</v>
      </c>
      <c r="E16787" s="671">
        <v>13600</v>
      </c>
      <c r="F16787" s="57"/>
      <c r="G16787" s="57">
        <f t="shared" si="268"/>
        <v>-13600</v>
      </c>
      <c r="H16787" s="704" t="s">
        <v>10950</v>
      </c>
    </row>
    <row r="16788" spans="1:8" ht="15" x14ac:dyDescent="0.2">
      <c r="A16788" s="733">
        <v>45194</v>
      </c>
      <c r="B16788" s="62" t="s">
        <v>9354</v>
      </c>
      <c r="C16788" s="669" t="s">
        <v>8085</v>
      </c>
      <c r="D16788" s="906" t="s">
        <v>11176</v>
      </c>
      <c r="E16788" s="671">
        <v>13600</v>
      </c>
      <c r="F16788" s="57"/>
      <c r="G16788" s="57">
        <f t="shared" si="268"/>
        <v>-13600</v>
      </c>
      <c r="H16788" s="704" t="s">
        <v>10950</v>
      </c>
    </row>
    <row r="16789" spans="1:8" ht="15" customHeight="1" x14ac:dyDescent="0.2">
      <c r="A16789" s="733">
        <v>45194</v>
      </c>
      <c r="B16789" s="62" t="s">
        <v>10574</v>
      </c>
      <c r="C16789" s="550" t="s">
        <v>10989</v>
      </c>
      <c r="D16789" s="739" t="s">
        <v>11178</v>
      </c>
      <c r="E16789" s="551">
        <v>8730</v>
      </c>
      <c r="F16789" s="57"/>
      <c r="G16789" s="57">
        <f t="shared" si="268"/>
        <v>-8730</v>
      </c>
      <c r="H16789" s="704" t="s">
        <v>10950</v>
      </c>
    </row>
    <row r="16790" spans="1:8" ht="15" x14ac:dyDescent="0.2">
      <c r="A16790" s="733">
        <v>45194</v>
      </c>
      <c r="B16790" s="62" t="s">
        <v>10906</v>
      </c>
      <c r="C16790" s="550" t="s">
        <v>10989</v>
      </c>
      <c r="D16790" s="739" t="s">
        <v>11178</v>
      </c>
      <c r="E16790" s="551">
        <v>8730</v>
      </c>
      <c r="F16790" s="57"/>
      <c r="G16790" s="57">
        <f t="shared" si="268"/>
        <v>-8730</v>
      </c>
      <c r="H16790" s="704" t="s">
        <v>10950</v>
      </c>
    </row>
    <row r="16791" spans="1:8" ht="15" x14ac:dyDescent="0.2">
      <c r="A16791" s="733">
        <v>45194</v>
      </c>
      <c r="B16791" s="62" t="s">
        <v>10230</v>
      </c>
      <c r="C16791" s="550" t="s">
        <v>10989</v>
      </c>
      <c r="D16791" s="739" t="s">
        <v>11178</v>
      </c>
      <c r="E16791" s="551">
        <v>8730</v>
      </c>
      <c r="F16791" s="57"/>
      <c r="G16791" s="57">
        <f t="shared" si="268"/>
        <v>-8730</v>
      </c>
      <c r="H16791" s="704" t="s">
        <v>10950</v>
      </c>
    </row>
    <row r="16792" spans="1:8" ht="15" x14ac:dyDescent="0.2">
      <c r="A16792" s="733">
        <v>45194</v>
      </c>
      <c r="B16792" s="62" t="s">
        <v>10906</v>
      </c>
      <c r="C16792" s="62" t="s">
        <v>5740</v>
      </c>
      <c r="D16792" s="182" t="s">
        <v>369</v>
      </c>
      <c r="E16792" s="125">
        <v>1850</v>
      </c>
      <c r="F16792" s="57"/>
      <c r="G16792" s="57">
        <f t="shared" si="268"/>
        <v>-1850</v>
      </c>
      <c r="H16792" s="704" t="s">
        <v>10950</v>
      </c>
    </row>
    <row r="16793" spans="1:8" ht="15" x14ac:dyDescent="0.2">
      <c r="A16793" s="733">
        <v>45194</v>
      </c>
      <c r="B16793" s="62" t="s">
        <v>8866</v>
      </c>
      <c r="C16793" s="62" t="s">
        <v>285</v>
      </c>
      <c r="D16793" s="182" t="s">
        <v>11177</v>
      </c>
      <c r="E16793" s="125">
        <v>1000</v>
      </c>
      <c r="F16793" s="57"/>
      <c r="G16793" s="57">
        <f t="shared" si="268"/>
        <v>-1000</v>
      </c>
      <c r="H16793" s="704" t="s">
        <v>10950</v>
      </c>
    </row>
    <row r="16794" spans="1:8" ht="15" x14ac:dyDescent="0.2">
      <c r="A16794" s="733">
        <v>45194</v>
      </c>
      <c r="B16794" s="62" t="s">
        <v>103</v>
      </c>
      <c r="C16794" s="62" t="s">
        <v>103</v>
      </c>
      <c r="D16794" s="182" t="s">
        <v>10209</v>
      </c>
      <c r="E16794" s="125">
        <v>3000</v>
      </c>
      <c r="F16794" s="57"/>
      <c r="G16794" s="57">
        <f t="shared" si="268"/>
        <v>-3000</v>
      </c>
      <c r="H16794" s="704" t="s">
        <v>10950</v>
      </c>
    </row>
    <row r="16795" spans="1:8" ht="15" x14ac:dyDescent="0.2">
      <c r="A16795" s="733">
        <v>45194</v>
      </c>
      <c r="B16795" s="62" t="s">
        <v>11003</v>
      </c>
      <c r="C16795" s="62" t="s">
        <v>5740</v>
      </c>
      <c r="D16795" s="182" t="s">
        <v>369</v>
      </c>
      <c r="E16795" s="125">
        <v>1500</v>
      </c>
      <c r="F16795" s="57"/>
      <c r="G16795" s="57">
        <f t="shared" si="268"/>
        <v>-1500</v>
      </c>
      <c r="H16795" s="704" t="s">
        <v>10950</v>
      </c>
    </row>
    <row r="16796" spans="1:8" ht="15" x14ac:dyDescent="0.2">
      <c r="A16796" s="733">
        <v>45194</v>
      </c>
      <c r="B16796" s="62" t="s">
        <v>10574</v>
      </c>
      <c r="C16796" s="669" t="s">
        <v>8085</v>
      </c>
      <c r="D16796" s="906" t="s">
        <v>11179</v>
      </c>
      <c r="E16796" s="671">
        <v>9000</v>
      </c>
      <c r="F16796" s="57"/>
      <c r="G16796" s="57">
        <f t="shared" si="268"/>
        <v>-9000</v>
      </c>
      <c r="H16796" s="704" t="s">
        <v>10950</v>
      </c>
    </row>
    <row r="16797" spans="1:8" ht="15" x14ac:dyDescent="0.2">
      <c r="A16797" s="733">
        <v>45194</v>
      </c>
      <c r="B16797" s="62" t="s">
        <v>10907</v>
      </c>
      <c r="C16797" s="669" t="s">
        <v>8085</v>
      </c>
      <c r="D16797" s="906" t="s">
        <v>11179</v>
      </c>
      <c r="E16797" s="671">
        <v>9000</v>
      </c>
      <c r="F16797" s="57"/>
      <c r="G16797" s="57">
        <f t="shared" si="268"/>
        <v>-9000</v>
      </c>
      <c r="H16797" s="704" t="s">
        <v>10950</v>
      </c>
    </row>
    <row r="16798" spans="1:8" ht="15" x14ac:dyDescent="0.2">
      <c r="A16798" s="733">
        <v>45194</v>
      </c>
      <c r="B16798" s="62" t="s">
        <v>9354</v>
      </c>
      <c r="C16798" s="669" t="s">
        <v>8085</v>
      </c>
      <c r="D16798" s="906" t="s">
        <v>11179</v>
      </c>
      <c r="E16798" s="671">
        <v>9000</v>
      </c>
      <c r="F16798" s="57"/>
      <c r="G16798" s="57">
        <f t="shared" si="268"/>
        <v>-9000</v>
      </c>
      <c r="H16798" s="704" t="s">
        <v>10950</v>
      </c>
    </row>
    <row r="16799" spans="1:8" ht="15" x14ac:dyDescent="0.2">
      <c r="A16799" s="733">
        <v>45194</v>
      </c>
      <c r="B16799" s="62" t="s">
        <v>9354</v>
      </c>
      <c r="C16799" s="62" t="s">
        <v>10989</v>
      </c>
      <c r="D16799" s="182" t="s">
        <v>11181</v>
      </c>
      <c r="E16799" s="125">
        <v>850</v>
      </c>
      <c r="F16799" s="57"/>
      <c r="G16799" s="57">
        <f t="shared" si="268"/>
        <v>-850</v>
      </c>
      <c r="H16799" s="704" t="s">
        <v>10950</v>
      </c>
    </row>
    <row r="16800" spans="1:8" ht="15" x14ac:dyDescent="0.2">
      <c r="A16800" s="733">
        <v>45194</v>
      </c>
      <c r="B16800" s="62" t="s">
        <v>10574</v>
      </c>
      <c r="C16800" s="62" t="s">
        <v>10989</v>
      </c>
      <c r="D16800" s="182" t="s">
        <v>11182</v>
      </c>
      <c r="E16800" s="125">
        <v>1000</v>
      </c>
      <c r="F16800" s="57"/>
      <c r="G16800" s="57">
        <f t="shared" si="268"/>
        <v>-1000</v>
      </c>
      <c r="H16800" s="704" t="s">
        <v>10950</v>
      </c>
    </row>
    <row r="16801" spans="1:8" ht="15" x14ac:dyDescent="0.2">
      <c r="A16801" s="733">
        <v>45194</v>
      </c>
      <c r="B16801" s="62" t="s">
        <v>10574</v>
      </c>
      <c r="C16801" s="62" t="s">
        <v>5740</v>
      </c>
      <c r="D16801" s="182" t="s">
        <v>369</v>
      </c>
      <c r="E16801" s="125">
        <v>2000</v>
      </c>
      <c r="F16801" s="57"/>
      <c r="G16801" s="57">
        <f t="shared" si="268"/>
        <v>-2000</v>
      </c>
      <c r="H16801" s="704" t="s">
        <v>10950</v>
      </c>
    </row>
    <row r="16802" spans="1:8" ht="15" x14ac:dyDescent="0.2">
      <c r="A16802" s="733">
        <v>45195</v>
      </c>
      <c r="B16802" s="62" t="s">
        <v>10377</v>
      </c>
      <c r="C16802" s="62" t="s">
        <v>6475</v>
      </c>
      <c r="D16802" s="182" t="s">
        <v>1156</v>
      </c>
      <c r="E16802" s="125">
        <v>30000</v>
      </c>
      <c r="F16802" s="57"/>
      <c r="G16802" s="57">
        <f t="shared" si="268"/>
        <v>-30000</v>
      </c>
      <c r="H16802" s="704" t="s">
        <v>10950</v>
      </c>
    </row>
    <row r="16803" spans="1:8" ht="15" x14ac:dyDescent="0.2">
      <c r="A16803" s="733">
        <v>45195</v>
      </c>
      <c r="B16803" s="62" t="s">
        <v>10906</v>
      </c>
      <c r="C16803" s="62" t="s">
        <v>10989</v>
      </c>
      <c r="D16803" s="182" t="s">
        <v>11183</v>
      </c>
      <c r="E16803" s="125">
        <v>46590</v>
      </c>
      <c r="F16803" s="57"/>
      <c r="G16803" s="57">
        <f t="shared" si="268"/>
        <v>-46590</v>
      </c>
      <c r="H16803" s="704" t="s">
        <v>10950</v>
      </c>
    </row>
    <row r="16804" spans="1:8" ht="15" x14ac:dyDescent="0.2">
      <c r="A16804" s="733">
        <v>45195</v>
      </c>
      <c r="B16804" s="62" t="s">
        <v>103</v>
      </c>
      <c r="C16804" s="62" t="s">
        <v>8814</v>
      </c>
      <c r="D16804" s="182" t="s">
        <v>11184</v>
      </c>
      <c r="E16804" s="125">
        <v>21820</v>
      </c>
      <c r="F16804" s="57"/>
      <c r="G16804" s="57">
        <f t="shared" si="268"/>
        <v>-21820</v>
      </c>
      <c r="H16804" s="704" t="s">
        <v>10950</v>
      </c>
    </row>
    <row r="16805" spans="1:8" ht="15" x14ac:dyDescent="0.2">
      <c r="A16805" s="733">
        <v>45195</v>
      </c>
      <c r="B16805" s="62" t="s">
        <v>10906</v>
      </c>
      <c r="C16805" s="62" t="s">
        <v>5740</v>
      </c>
      <c r="D16805" s="182" t="s">
        <v>369</v>
      </c>
      <c r="E16805" s="125">
        <v>900</v>
      </c>
      <c r="F16805" s="57"/>
      <c r="G16805" s="57">
        <f t="shared" si="268"/>
        <v>-900</v>
      </c>
      <c r="H16805" s="704" t="s">
        <v>10950</v>
      </c>
    </row>
    <row r="16806" spans="1:8" ht="15" x14ac:dyDescent="0.2">
      <c r="A16806" s="733">
        <v>45195</v>
      </c>
      <c r="B16806" s="62" t="s">
        <v>10906</v>
      </c>
      <c r="C16806" s="62" t="s">
        <v>5740</v>
      </c>
      <c r="D16806" s="182" t="s">
        <v>10335</v>
      </c>
      <c r="E16806" s="125">
        <v>150</v>
      </c>
      <c r="F16806" s="57"/>
      <c r="G16806" s="57">
        <f t="shared" si="268"/>
        <v>-150</v>
      </c>
      <c r="H16806" s="704" t="s">
        <v>10950</v>
      </c>
    </row>
    <row r="16807" spans="1:8" ht="15" x14ac:dyDescent="0.2">
      <c r="A16807" s="733">
        <v>45195</v>
      </c>
      <c r="B16807" s="62" t="s">
        <v>103</v>
      </c>
      <c r="C16807" s="62" t="s">
        <v>5740</v>
      </c>
      <c r="D16807" s="182" t="s">
        <v>11185</v>
      </c>
      <c r="E16807" s="125">
        <v>530</v>
      </c>
      <c r="F16807" s="57"/>
      <c r="G16807" s="57">
        <f t="shared" si="268"/>
        <v>-530</v>
      </c>
      <c r="H16807" s="704" t="s">
        <v>10950</v>
      </c>
    </row>
    <row r="16808" spans="1:8" ht="15" x14ac:dyDescent="0.2">
      <c r="A16808" s="733">
        <v>45195</v>
      </c>
      <c r="B16808" s="62" t="s">
        <v>10230</v>
      </c>
      <c r="C16808" s="550" t="s">
        <v>10989</v>
      </c>
      <c r="D16808" s="739" t="s">
        <v>11226</v>
      </c>
      <c r="E16808" s="551">
        <v>8000</v>
      </c>
      <c r="F16808" s="57"/>
      <c r="G16808" s="57">
        <f t="shared" si="268"/>
        <v>-8000</v>
      </c>
      <c r="H16808" s="704" t="s">
        <v>10950</v>
      </c>
    </row>
    <row r="16809" spans="1:8" ht="15" x14ac:dyDescent="0.2">
      <c r="A16809" s="733">
        <v>45195</v>
      </c>
      <c r="B16809" s="62" t="s">
        <v>10907</v>
      </c>
      <c r="C16809" s="550" t="s">
        <v>10989</v>
      </c>
      <c r="D16809" s="739" t="s">
        <v>11226</v>
      </c>
      <c r="E16809" s="551">
        <v>8000</v>
      </c>
      <c r="F16809" s="57"/>
      <c r="G16809" s="57">
        <f t="shared" si="268"/>
        <v>-8000</v>
      </c>
      <c r="H16809" s="704" t="s">
        <v>10950</v>
      </c>
    </row>
    <row r="16810" spans="1:8" ht="15" x14ac:dyDescent="0.2">
      <c r="A16810" s="733">
        <v>45195</v>
      </c>
      <c r="B16810" s="62" t="s">
        <v>9354</v>
      </c>
      <c r="C16810" s="550" t="s">
        <v>10989</v>
      </c>
      <c r="D16810" s="739" t="s">
        <v>11226</v>
      </c>
      <c r="E16810" s="551">
        <v>8000</v>
      </c>
      <c r="F16810" s="57"/>
      <c r="G16810" s="57">
        <f t="shared" si="268"/>
        <v>-8000</v>
      </c>
      <c r="H16810" s="704" t="s">
        <v>10950</v>
      </c>
    </row>
    <row r="16811" spans="1:8" ht="15" x14ac:dyDescent="0.2">
      <c r="A16811" s="733">
        <v>45195</v>
      </c>
      <c r="B16811" s="62" t="s">
        <v>10230</v>
      </c>
      <c r="C16811" s="669" t="s">
        <v>10989</v>
      </c>
      <c r="D16811" s="906" t="s">
        <v>11227</v>
      </c>
      <c r="E16811" s="671">
        <v>8784</v>
      </c>
      <c r="F16811" s="57"/>
      <c r="G16811" s="57">
        <f t="shared" si="268"/>
        <v>-8784</v>
      </c>
      <c r="H16811" s="704" t="s">
        <v>10950</v>
      </c>
    </row>
    <row r="16812" spans="1:8" ht="15" x14ac:dyDescent="0.2">
      <c r="A16812" s="733">
        <v>45195</v>
      </c>
      <c r="B16812" s="62" t="s">
        <v>10907</v>
      </c>
      <c r="C16812" s="669" t="s">
        <v>10989</v>
      </c>
      <c r="D16812" s="906" t="s">
        <v>11227</v>
      </c>
      <c r="E16812" s="671">
        <v>8784</v>
      </c>
      <c r="F16812" s="57"/>
      <c r="G16812" s="57">
        <f t="shared" si="268"/>
        <v>-8784</v>
      </c>
      <c r="H16812" s="704" t="s">
        <v>10950</v>
      </c>
    </row>
    <row r="16813" spans="1:8" ht="15" x14ac:dyDescent="0.2">
      <c r="A16813" s="733">
        <v>45195</v>
      </c>
      <c r="B16813" s="62" t="s">
        <v>9354</v>
      </c>
      <c r="C16813" s="669" t="s">
        <v>10989</v>
      </c>
      <c r="D16813" s="906" t="s">
        <v>11227</v>
      </c>
      <c r="E16813" s="671">
        <v>8784</v>
      </c>
      <c r="F16813" s="57"/>
      <c r="G16813" s="57">
        <f t="shared" si="268"/>
        <v>-8784</v>
      </c>
      <c r="H16813" s="704" t="s">
        <v>10950</v>
      </c>
    </row>
    <row r="16814" spans="1:8" ht="15" x14ac:dyDescent="0.2">
      <c r="A16814" s="733">
        <v>45195</v>
      </c>
      <c r="B16814" s="62" t="s">
        <v>10907</v>
      </c>
      <c r="C16814" s="62" t="s">
        <v>10989</v>
      </c>
      <c r="D16814" s="182" t="s">
        <v>11186</v>
      </c>
      <c r="E16814" s="125">
        <v>11400</v>
      </c>
      <c r="F16814" s="57"/>
      <c r="G16814" s="57">
        <f t="shared" si="268"/>
        <v>-11400</v>
      </c>
      <c r="H16814" s="704" t="s">
        <v>10950</v>
      </c>
    </row>
    <row r="16815" spans="1:8" ht="15" x14ac:dyDescent="0.2">
      <c r="A16815" s="733">
        <v>45195</v>
      </c>
      <c r="B16815" s="62" t="s">
        <v>9767</v>
      </c>
      <c r="C16815" s="62" t="s">
        <v>11095</v>
      </c>
      <c r="D16815" s="182" t="s">
        <v>11187</v>
      </c>
      <c r="E16815" s="125">
        <v>15000</v>
      </c>
      <c r="F16815" s="57"/>
      <c r="G16815" s="57">
        <f t="shared" si="268"/>
        <v>-15000</v>
      </c>
      <c r="H16815" s="704" t="s">
        <v>10950</v>
      </c>
    </row>
    <row r="16816" spans="1:8" ht="15" x14ac:dyDescent="0.2">
      <c r="A16816" s="733">
        <v>45195</v>
      </c>
      <c r="B16816" s="62" t="s">
        <v>25</v>
      </c>
      <c r="C16816" s="62" t="s">
        <v>8148</v>
      </c>
      <c r="D16816" s="182" t="s">
        <v>6309</v>
      </c>
      <c r="E16816" s="125">
        <v>210</v>
      </c>
      <c r="F16816" s="57"/>
      <c r="G16816" s="57">
        <f t="shared" si="268"/>
        <v>-210</v>
      </c>
      <c r="H16816" s="704" t="s">
        <v>10950</v>
      </c>
    </row>
    <row r="16817" spans="1:8" ht="15" x14ac:dyDescent="0.2">
      <c r="A16817" s="733">
        <v>45195</v>
      </c>
      <c r="B16817" s="62" t="s">
        <v>103</v>
      </c>
      <c r="C16817" s="62" t="s">
        <v>5340</v>
      </c>
      <c r="D16817" s="182" t="s">
        <v>11188</v>
      </c>
      <c r="E16817" s="125">
        <v>7500</v>
      </c>
      <c r="F16817" s="57"/>
      <c r="G16817" s="57">
        <f t="shared" si="268"/>
        <v>-7500</v>
      </c>
      <c r="H16817" s="704" t="s">
        <v>10950</v>
      </c>
    </row>
    <row r="16818" spans="1:8" ht="15" x14ac:dyDescent="0.2">
      <c r="A16818" s="733">
        <v>45195</v>
      </c>
      <c r="B16818" s="62" t="s">
        <v>103</v>
      </c>
      <c r="C16818" s="62" t="s">
        <v>103</v>
      </c>
      <c r="D16818" s="182" t="s">
        <v>10209</v>
      </c>
      <c r="E16818" s="125">
        <v>3500</v>
      </c>
      <c r="F16818" s="57"/>
      <c r="G16818" s="57">
        <f t="shared" si="268"/>
        <v>-3500</v>
      </c>
      <c r="H16818" s="704" t="s">
        <v>10950</v>
      </c>
    </row>
    <row r="16819" spans="1:8" ht="15" x14ac:dyDescent="0.2">
      <c r="A16819" s="733">
        <v>45195</v>
      </c>
      <c r="B16819" s="62" t="s">
        <v>10906</v>
      </c>
      <c r="C16819" s="62" t="s">
        <v>10989</v>
      </c>
      <c r="D16819" s="182" t="s">
        <v>11189</v>
      </c>
      <c r="E16819" s="125">
        <v>68500</v>
      </c>
      <c r="F16819" s="57"/>
      <c r="G16819" s="57">
        <f t="shared" si="268"/>
        <v>-68500</v>
      </c>
      <c r="H16819" s="704" t="s">
        <v>10950</v>
      </c>
    </row>
    <row r="16820" spans="1:8" ht="15" x14ac:dyDescent="0.2">
      <c r="A16820" s="733">
        <v>45195</v>
      </c>
      <c r="B16820" s="62" t="s">
        <v>10906</v>
      </c>
      <c r="C16820" s="62" t="s">
        <v>5740</v>
      </c>
      <c r="D16820" s="182" t="s">
        <v>369</v>
      </c>
      <c r="E16820" s="125">
        <v>1700</v>
      </c>
      <c r="F16820" s="57"/>
      <c r="G16820" s="57">
        <f t="shared" si="268"/>
        <v>-1700</v>
      </c>
      <c r="H16820" s="704" t="s">
        <v>10950</v>
      </c>
    </row>
    <row r="16821" spans="1:8" ht="24" x14ac:dyDescent="0.2">
      <c r="A16821" s="733">
        <v>45195</v>
      </c>
      <c r="B16821" s="62" t="s">
        <v>11085</v>
      </c>
      <c r="C16821" s="62" t="s">
        <v>6782</v>
      </c>
      <c r="D16821" s="182" t="s">
        <v>11190</v>
      </c>
      <c r="E16821" s="125">
        <v>10000</v>
      </c>
      <c r="F16821" s="57"/>
      <c r="G16821" s="57">
        <f t="shared" si="268"/>
        <v>-10000</v>
      </c>
      <c r="H16821" s="704" t="s">
        <v>10950</v>
      </c>
    </row>
    <row r="16822" spans="1:8" ht="15" x14ac:dyDescent="0.2">
      <c r="A16822" s="733">
        <v>45195</v>
      </c>
      <c r="B16822" s="62" t="s">
        <v>9767</v>
      </c>
      <c r="C16822" s="62" t="s">
        <v>12292</v>
      </c>
      <c r="D16822" s="182" t="s">
        <v>11191</v>
      </c>
      <c r="E16822" s="125">
        <v>10000</v>
      </c>
      <c r="F16822" s="57"/>
      <c r="G16822" s="57">
        <f t="shared" si="268"/>
        <v>-10000</v>
      </c>
      <c r="H16822" s="704" t="s">
        <v>10950</v>
      </c>
    </row>
    <row r="16823" spans="1:8" ht="15" x14ac:dyDescent="0.2">
      <c r="A16823" s="733">
        <v>45195</v>
      </c>
      <c r="B16823" s="62" t="s">
        <v>10230</v>
      </c>
      <c r="C16823" s="62" t="s">
        <v>5740</v>
      </c>
      <c r="D16823" s="182" t="s">
        <v>733</v>
      </c>
      <c r="E16823" s="125">
        <v>1600</v>
      </c>
      <c r="F16823" s="57"/>
      <c r="G16823" s="57">
        <f t="shared" si="268"/>
        <v>-1600</v>
      </c>
      <c r="H16823" s="704" t="s">
        <v>10950</v>
      </c>
    </row>
    <row r="16824" spans="1:8" ht="15" x14ac:dyDescent="0.2">
      <c r="A16824" s="733">
        <v>45195</v>
      </c>
      <c r="B16824" s="62" t="s">
        <v>10574</v>
      </c>
      <c r="C16824" s="62" t="s">
        <v>5740</v>
      </c>
      <c r="D16824" s="182" t="s">
        <v>733</v>
      </c>
      <c r="E16824" s="125">
        <v>1600</v>
      </c>
      <c r="F16824" s="57"/>
      <c r="G16824" s="57">
        <f t="shared" si="268"/>
        <v>-1600</v>
      </c>
      <c r="H16824" s="704" t="s">
        <v>10950</v>
      </c>
    </row>
    <row r="16825" spans="1:8" ht="15" x14ac:dyDescent="0.2">
      <c r="A16825" s="733">
        <v>45195</v>
      </c>
      <c r="B16825" s="62" t="s">
        <v>10907</v>
      </c>
      <c r="C16825" s="62" t="s">
        <v>5740</v>
      </c>
      <c r="D16825" s="182" t="s">
        <v>733</v>
      </c>
      <c r="E16825" s="125">
        <v>1600</v>
      </c>
      <c r="F16825" s="57"/>
      <c r="G16825" s="57">
        <f t="shared" si="268"/>
        <v>-1600</v>
      </c>
      <c r="H16825" s="704" t="s">
        <v>10950</v>
      </c>
    </row>
    <row r="16826" spans="1:8" ht="15" x14ac:dyDescent="0.2">
      <c r="A16826" s="733">
        <v>45195</v>
      </c>
      <c r="B16826" s="62" t="s">
        <v>9830</v>
      </c>
      <c r="C16826" s="62" t="s">
        <v>793</v>
      </c>
      <c r="D16826" s="182" t="s">
        <v>11007</v>
      </c>
      <c r="E16826" s="125">
        <v>25000</v>
      </c>
      <c r="F16826" s="57"/>
      <c r="G16826" s="125">
        <f t="shared" si="268"/>
        <v>-25000</v>
      </c>
      <c r="H16826" s="704" t="s">
        <v>10950</v>
      </c>
    </row>
    <row r="16827" spans="1:8" ht="15" x14ac:dyDescent="0.2">
      <c r="A16827" s="733">
        <v>45195</v>
      </c>
      <c r="B16827" s="62" t="s">
        <v>9984</v>
      </c>
      <c r="C16827" s="62" t="s">
        <v>793</v>
      </c>
      <c r="D16827" s="182" t="s">
        <v>11007</v>
      </c>
      <c r="E16827" s="125">
        <v>25000</v>
      </c>
      <c r="F16827" s="57"/>
      <c r="G16827" s="125">
        <f t="shared" si="268"/>
        <v>-25000</v>
      </c>
      <c r="H16827" s="704" t="s">
        <v>10950</v>
      </c>
    </row>
    <row r="16828" spans="1:8" ht="15" x14ac:dyDescent="0.2">
      <c r="A16828" s="733">
        <v>45195</v>
      </c>
      <c r="B16828" s="62" t="s">
        <v>10230</v>
      </c>
      <c r="C16828" s="62" t="s">
        <v>793</v>
      </c>
      <c r="D16828" s="182" t="s">
        <v>11008</v>
      </c>
      <c r="E16828" s="125">
        <v>25000</v>
      </c>
      <c r="F16828" s="57"/>
      <c r="G16828" s="125">
        <f t="shared" si="268"/>
        <v>-25000</v>
      </c>
      <c r="H16828" s="704" t="s">
        <v>10950</v>
      </c>
    </row>
    <row r="16829" spans="1:8" ht="15" x14ac:dyDescent="0.2">
      <c r="A16829" s="733">
        <v>45195</v>
      </c>
      <c r="B16829" s="62" t="s">
        <v>10574</v>
      </c>
      <c r="C16829" s="62" t="s">
        <v>793</v>
      </c>
      <c r="D16829" s="182" t="s">
        <v>11008</v>
      </c>
      <c r="E16829" s="125">
        <v>25000</v>
      </c>
      <c r="F16829" s="57"/>
      <c r="G16829" s="125">
        <f t="shared" si="268"/>
        <v>-25000</v>
      </c>
      <c r="H16829" s="704" t="s">
        <v>10950</v>
      </c>
    </row>
    <row r="16830" spans="1:8" ht="15" x14ac:dyDescent="0.2">
      <c r="A16830" s="733">
        <v>45195</v>
      </c>
      <c r="B16830" s="62" t="s">
        <v>25</v>
      </c>
      <c r="C16830" s="62" t="s">
        <v>793</v>
      </c>
      <c r="D16830" s="182" t="s">
        <v>11114</v>
      </c>
      <c r="E16830" s="125">
        <v>105000</v>
      </c>
      <c r="F16830" s="57"/>
      <c r="G16830" s="125">
        <f t="shared" si="268"/>
        <v>-105000</v>
      </c>
      <c r="H16830" s="704" t="s">
        <v>10950</v>
      </c>
    </row>
    <row r="16831" spans="1:8" ht="15" customHeight="1" x14ac:dyDescent="0.2">
      <c r="A16831" s="733">
        <v>45195</v>
      </c>
      <c r="B16831" s="62" t="s">
        <v>10177</v>
      </c>
      <c r="C16831" s="62" t="s">
        <v>793</v>
      </c>
      <c r="D16831" s="182" t="s">
        <v>9010</v>
      </c>
      <c r="E16831" s="125">
        <v>5000</v>
      </c>
      <c r="F16831" s="57"/>
      <c r="G16831" s="125">
        <f t="shared" ref="G16831:G16894" si="269">F16831-E16831</f>
        <v>-5000</v>
      </c>
      <c r="H16831" s="704" t="s">
        <v>10950</v>
      </c>
    </row>
    <row r="16832" spans="1:8" ht="15" x14ac:dyDescent="0.2">
      <c r="A16832" s="733">
        <v>45195</v>
      </c>
      <c r="B16832" s="40" t="s">
        <v>103</v>
      </c>
      <c r="C16832" s="62" t="s">
        <v>793</v>
      </c>
      <c r="D16832" s="790" t="s">
        <v>11276</v>
      </c>
      <c r="E16832" s="57">
        <v>22000</v>
      </c>
      <c r="F16832" s="57"/>
      <c r="G16832" s="125">
        <f t="shared" si="269"/>
        <v>-22000</v>
      </c>
      <c r="H16832" s="704" t="s">
        <v>10950</v>
      </c>
    </row>
    <row r="16833" spans="1:8" ht="15" x14ac:dyDescent="0.2">
      <c r="A16833" s="733">
        <v>45195</v>
      </c>
      <c r="B16833" s="40" t="s">
        <v>10021</v>
      </c>
      <c r="C16833" s="62" t="s">
        <v>793</v>
      </c>
      <c r="D16833" s="790" t="s">
        <v>11277</v>
      </c>
      <c r="E16833" s="57">
        <v>207637.5</v>
      </c>
      <c r="F16833" s="57"/>
      <c r="G16833" s="125">
        <f t="shared" si="269"/>
        <v>-207637.5</v>
      </c>
      <c r="H16833" s="704" t="s">
        <v>10950</v>
      </c>
    </row>
    <row r="16834" spans="1:8" ht="15" x14ac:dyDescent="0.2">
      <c r="A16834" s="733">
        <v>45195</v>
      </c>
      <c r="B16834" s="40" t="s">
        <v>37</v>
      </c>
      <c r="C16834" s="62" t="s">
        <v>793</v>
      </c>
      <c r="D16834" s="790" t="s">
        <v>182</v>
      </c>
      <c r="E16834" s="57">
        <v>127466.66666666666</v>
      </c>
      <c r="F16834" s="57"/>
      <c r="G16834" s="125">
        <f t="shared" si="269"/>
        <v>-127466.66666666666</v>
      </c>
      <c r="H16834" s="704" t="s">
        <v>10950</v>
      </c>
    </row>
    <row r="16835" spans="1:8" ht="15" customHeight="1" x14ac:dyDescent="0.2">
      <c r="A16835" s="733">
        <v>45195</v>
      </c>
      <c r="B16835" s="40" t="s">
        <v>2932</v>
      </c>
      <c r="C16835" s="62" t="s">
        <v>793</v>
      </c>
      <c r="D16835" s="790" t="s">
        <v>11278</v>
      </c>
      <c r="E16835" s="57">
        <v>298300.00000000006</v>
      </c>
      <c r="F16835" s="57"/>
      <c r="G16835" s="125">
        <f t="shared" si="269"/>
        <v>-298300.00000000006</v>
      </c>
      <c r="H16835" s="704" t="s">
        <v>10950</v>
      </c>
    </row>
    <row r="16836" spans="1:8" ht="15" customHeight="1" x14ac:dyDescent="0.2">
      <c r="A16836" s="733">
        <v>45195</v>
      </c>
      <c r="B16836" s="40" t="s">
        <v>9354</v>
      </c>
      <c r="C16836" s="62" t="s">
        <v>793</v>
      </c>
      <c r="D16836" s="790" t="s">
        <v>11279</v>
      </c>
      <c r="E16836" s="57">
        <v>168295.83333333331</v>
      </c>
      <c r="F16836" s="57"/>
      <c r="G16836" s="125">
        <f t="shared" si="269"/>
        <v>-168295.83333333331</v>
      </c>
      <c r="H16836" s="704" t="s">
        <v>10950</v>
      </c>
    </row>
    <row r="16837" spans="1:8" ht="15" x14ac:dyDescent="0.2">
      <c r="A16837" s="733">
        <v>45195</v>
      </c>
      <c r="B16837" s="40" t="s">
        <v>10230</v>
      </c>
      <c r="C16837" s="62" t="s">
        <v>793</v>
      </c>
      <c r="D16837" s="790" t="s">
        <v>11280</v>
      </c>
      <c r="E16837" s="57">
        <v>45000</v>
      </c>
      <c r="F16837" s="57"/>
      <c r="G16837" s="125">
        <f t="shared" si="269"/>
        <v>-45000</v>
      </c>
      <c r="H16837" s="704" t="s">
        <v>10950</v>
      </c>
    </row>
    <row r="16838" spans="1:8" ht="15" x14ac:dyDescent="0.2">
      <c r="A16838" s="733">
        <v>45195</v>
      </c>
      <c r="B16838" s="40" t="s">
        <v>3945</v>
      </c>
      <c r="C16838" s="62" t="s">
        <v>793</v>
      </c>
      <c r="D16838" s="790" t="s">
        <v>11289</v>
      </c>
      <c r="E16838" s="57">
        <v>151879</v>
      </c>
      <c r="F16838" s="57"/>
      <c r="G16838" s="125">
        <f t="shared" si="269"/>
        <v>-151879</v>
      </c>
      <c r="H16838" s="704" t="s">
        <v>10950</v>
      </c>
    </row>
    <row r="16839" spans="1:8" ht="15" x14ac:dyDescent="0.2">
      <c r="A16839" s="733">
        <v>45195</v>
      </c>
      <c r="B16839" s="40" t="s">
        <v>103</v>
      </c>
      <c r="C16839" s="62" t="s">
        <v>793</v>
      </c>
      <c r="D16839" s="790" t="s">
        <v>10135</v>
      </c>
      <c r="E16839" s="57">
        <v>208000</v>
      </c>
      <c r="F16839" s="57"/>
      <c r="G16839" s="125">
        <f t="shared" si="269"/>
        <v>-208000</v>
      </c>
      <c r="H16839" s="704" t="s">
        <v>10950</v>
      </c>
    </row>
    <row r="16840" spans="1:8" ht="15" x14ac:dyDescent="0.2">
      <c r="A16840" s="733">
        <v>45195</v>
      </c>
      <c r="B16840" s="40" t="s">
        <v>3944</v>
      </c>
      <c r="C16840" s="62" t="s">
        <v>793</v>
      </c>
      <c r="D16840" s="790" t="s">
        <v>11291</v>
      </c>
      <c r="E16840" s="57">
        <v>126700</v>
      </c>
      <c r="F16840" s="57"/>
      <c r="G16840" s="125">
        <f t="shared" si="269"/>
        <v>-126700</v>
      </c>
      <c r="H16840" s="704" t="s">
        <v>10950</v>
      </c>
    </row>
    <row r="16841" spans="1:8" ht="15" x14ac:dyDescent="0.2">
      <c r="A16841" s="733">
        <v>45195</v>
      </c>
      <c r="B16841" s="40" t="s">
        <v>10574</v>
      </c>
      <c r="C16841" s="62" t="s">
        <v>793</v>
      </c>
      <c r="D16841" s="790" t="s">
        <v>11292</v>
      </c>
      <c r="E16841" s="57">
        <v>45000</v>
      </c>
      <c r="F16841" s="57"/>
      <c r="G16841" s="125">
        <f t="shared" si="269"/>
        <v>-45000</v>
      </c>
      <c r="H16841" s="704" t="s">
        <v>10950</v>
      </c>
    </row>
    <row r="16842" spans="1:8" ht="15" customHeight="1" x14ac:dyDescent="0.2">
      <c r="A16842" s="733">
        <v>45195</v>
      </c>
      <c r="B16842" s="40" t="s">
        <v>10230</v>
      </c>
      <c r="C16842" s="62" t="s">
        <v>793</v>
      </c>
      <c r="D16842" s="790" t="s">
        <v>11293</v>
      </c>
      <c r="E16842" s="57">
        <v>76670</v>
      </c>
      <c r="F16842" s="57"/>
      <c r="G16842" s="125">
        <f t="shared" si="269"/>
        <v>-76670</v>
      </c>
      <c r="H16842" s="704" t="s">
        <v>10950</v>
      </c>
    </row>
    <row r="16843" spans="1:8" ht="15" x14ac:dyDescent="0.2">
      <c r="A16843" s="733">
        <v>45195</v>
      </c>
      <c r="B16843" s="40" t="s">
        <v>10294</v>
      </c>
      <c r="C16843" s="62" t="s">
        <v>793</v>
      </c>
      <c r="D16843" s="790" t="s">
        <v>10747</v>
      </c>
      <c r="E16843" s="57">
        <v>66710</v>
      </c>
      <c r="F16843" s="57"/>
      <c r="G16843" s="125">
        <f t="shared" si="269"/>
        <v>-66710</v>
      </c>
      <c r="H16843" s="704" t="s">
        <v>10950</v>
      </c>
    </row>
    <row r="16844" spans="1:8" ht="15" x14ac:dyDescent="0.2">
      <c r="A16844" s="733">
        <v>45195</v>
      </c>
      <c r="B16844" s="40" t="s">
        <v>9407</v>
      </c>
      <c r="C16844" s="62" t="s">
        <v>793</v>
      </c>
      <c r="D16844" s="790" t="s">
        <v>11310</v>
      </c>
      <c r="E16844" s="57">
        <v>6230</v>
      </c>
      <c r="F16844" s="57"/>
      <c r="G16844" s="125">
        <f t="shared" si="269"/>
        <v>-6230</v>
      </c>
      <c r="H16844" s="704" t="s">
        <v>10950</v>
      </c>
    </row>
    <row r="16845" spans="1:8" ht="15" x14ac:dyDescent="0.2">
      <c r="A16845" s="733">
        <v>45195</v>
      </c>
      <c r="B16845" s="40" t="s">
        <v>11022</v>
      </c>
      <c r="C16845" s="62" t="s">
        <v>793</v>
      </c>
      <c r="D16845" s="790" t="s">
        <v>11032</v>
      </c>
      <c r="E16845" s="57">
        <v>26350</v>
      </c>
      <c r="F16845" s="57"/>
      <c r="G16845" s="125">
        <f t="shared" si="269"/>
        <v>-26350</v>
      </c>
      <c r="H16845" s="704" t="s">
        <v>10950</v>
      </c>
    </row>
    <row r="16846" spans="1:8" ht="15" x14ac:dyDescent="0.2">
      <c r="A16846" s="733">
        <v>45195</v>
      </c>
      <c r="B16846" s="40" t="s">
        <v>10574</v>
      </c>
      <c r="C16846" s="62" t="s">
        <v>2502</v>
      </c>
      <c r="D16846" s="790" t="s">
        <v>11361</v>
      </c>
      <c r="E16846" s="57">
        <v>24000</v>
      </c>
      <c r="F16846" s="57"/>
      <c r="G16846" s="125">
        <f t="shared" si="269"/>
        <v>-24000</v>
      </c>
      <c r="H16846" s="704" t="s">
        <v>10950</v>
      </c>
    </row>
    <row r="16847" spans="1:8" ht="15" x14ac:dyDescent="0.2">
      <c r="A16847" s="733">
        <v>45195</v>
      </c>
      <c r="B16847" s="40" t="s">
        <v>11089</v>
      </c>
      <c r="C16847" s="62" t="s">
        <v>793</v>
      </c>
      <c r="D16847" s="790" t="s">
        <v>11460</v>
      </c>
      <c r="E16847" s="57">
        <v>32000</v>
      </c>
      <c r="F16847" s="57"/>
      <c r="G16847" s="125">
        <f t="shared" si="269"/>
        <v>-32000</v>
      </c>
      <c r="H16847" s="704" t="s">
        <v>10950</v>
      </c>
    </row>
    <row r="16848" spans="1:8" ht="15" x14ac:dyDescent="0.2">
      <c r="A16848" s="733">
        <v>45195</v>
      </c>
      <c r="B16848" s="62" t="s">
        <v>103</v>
      </c>
      <c r="C16848" s="62" t="s">
        <v>2995</v>
      </c>
      <c r="D16848" s="182" t="s">
        <v>369</v>
      </c>
      <c r="E16848" s="125">
        <v>5360</v>
      </c>
      <c r="F16848" s="57"/>
      <c r="G16848" s="57">
        <f t="shared" si="269"/>
        <v>-5360</v>
      </c>
      <c r="H16848" s="704" t="s">
        <v>10950</v>
      </c>
    </row>
    <row r="16849" spans="1:8" ht="15" x14ac:dyDescent="0.2">
      <c r="A16849" s="733">
        <v>45195</v>
      </c>
      <c r="B16849" s="62" t="s">
        <v>103</v>
      </c>
      <c r="C16849" s="62" t="s">
        <v>8148</v>
      </c>
      <c r="D16849" s="182" t="s">
        <v>6336</v>
      </c>
      <c r="E16849" s="125">
        <v>36259</v>
      </c>
      <c r="F16849" s="57"/>
      <c r="G16849" s="57">
        <f t="shared" si="269"/>
        <v>-36259</v>
      </c>
      <c r="H16849" s="704" t="s">
        <v>10950</v>
      </c>
    </row>
    <row r="16850" spans="1:8" ht="15" customHeight="1" x14ac:dyDescent="0.2">
      <c r="A16850" s="733">
        <v>45195</v>
      </c>
      <c r="B16850" s="62" t="s">
        <v>25</v>
      </c>
      <c r="C16850" s="62" t="s">
        <v>8148</v>
      </c>
      <c r="D16850" s="182" t="s">
        <v>6336</v>
      </c>
      <c r="E16850" s="125">
        <v>16436</v>
      </c>
      <c r="F16850" s="57"/>
      <c r="G16850" s="57">
        <f t="shared" si="269"/>
        <v>-16436</v>
      </c>
      <c r="H16850" s="704" t="s">
        <v>10950</v>
      </c>
    </row>
    <row r="16851" spans="1:8" ht="15" x14ac:dyDescent="0.2">
      <c r="A16851" s="733">
        <v>45195</v>
      </c>
      <c r="B16851" s="62" t="s">
        <v>25</v>
      </c>
      <c r="C16851" s="62" t="s">
        <v>8148</v>
      </c>
      <c r="D16851" s="182" t="s">
        <v>6966</v>
      </c>
      <c r="E16851" s="125">
        <v>46501</v>
      </c>
      <c r="F16851" s="57"/>
      <c r="G16851" s="57">
        <f t="shared" si="269"/>
        <v>-46501</v>
      </c>
      <c r="H16851" s="704" t="s">
        <v>10950</v>
      </c>
    </row>
    <row r="16852" spans="1:8" ht="15" x14ac:dyDescent="0.2">
      <c r="A16852" s="733">
        <v>45195</v>
      </c>
      <c r="B16852" s="62" t="s">
        <v>10149</v>
      </c>
      <c r="C16852" s="649" t="s">
        <v>8392</v>
      </c>
      <c r="D16852" s="905" t="s">
        <v>11220</v>
      </c>
      <c r="E16852" s="650">
        <v>158496</v>
      </c>
      <c r="F16852" s="57"/>
      <c r="G16852" s="57">
        <f t="shared" si="269"/>
        <v>-158496</v>
      </c>
      <c r="H16852" s="704" t="s">
        <v>10950</v>
      </c>
    </row>
    <row r="16853" spans="1:8" ht="15" x14ac:dyDescent="0.2">
      <c r="A16853" s="733">
        <v>45195</v>
      </c>
      <c r="B16853" s="62" t="s">
        <v>10569</v>
      </c>
      <c r="C16853" s="649" t="s">
        <v>8392</v>
      </c>
      <c r="D16853" s="905" t="s">
        <v>11220</v>
      </c>
      <c r="E16853" s="650">
        <v>11574</v>
      </c>
      <c r="F16853" s="57"/>
      <c r="G16853" s="57">
        <f t="shared" si="269"/>
        <v>-11574</v>
      </c>
      <c r="H16853" s="704" t="s">
        <v>10950</v>
      </c>
    </row>
    <row r="16854" spans="1:8" ht="15" x14ac:dyDescent="0.2">
      <c r="A16854" s="733">
        <v>45195</v>
      </c>
      <c r="B16854" s="62" t="s">
        <v>9354</v>
      </c>
      <c r="C16854" s="649" t="s">
        <v>8392</v>
      </c>
      <c r="D16854" s="905" t="s">
        <v>11220</v>
      </c>
      <c r="E16854" s="650">
        <v>120076</v>
      </c>
      <c r="F16854" s="57"/>
      <c r="G16854" s="57">
        <f t="shared" si="269"/>
        <v>-120076</v>
      </c>
      <c r="H16854" s="704" t="s">
        <v>10950</v>
      </c>
    </row>
    <row r="16855" spans="1:8" ht="15" x14ac:dyDescent="0.2">
      <c r="A16855" s="733">
        <v>45195</v>
      </c>
      <c r="B16855" s="62" t="s">
        <v>10377</v>
      </c>
      <c r="C16855" s="649" t="s">
        <v>8392</v>
      </c>
      <c r="D16855" s="905" t="s">
        <v>11220</v>
      </c>
      <c r="E16855" s="650">
        <v>209438</v>
      </c>
      <c r="F16855" s="57"/>
      <c r="G16855" s="57">
        <f t="shared" si="269"/>
        <v>-209438</v>
      </c>
      <c r="H16855" s="704" t="s">
        <v>10950</v>
      </c>
    </row>
    <row r="16856" spans="1:8" ht="15" x14ac:dyDescent="0.2">
      <c r="A16856" s="733">
        <v>45195</v>
      </c>
      <c r="B16856" s="62" t="s">
        <v>11071</v>
      </c>
      <c r="C16856" s="649" t="s">
        <v>8392</v>
      </c>
      <c r="D16856" s="905" t="s">
        <v>11220</v>
      </c>
      <c r="E16856" s="650">
        <v>203556</v>
      </c>
      <c r="F16856" s="57"/>
      <c r="G16856" s="57">
        <f t="shared" si="269"/>
        <v>-203556</v>
      </c>
      <c r="H16856" s="704" t="s">
        <v>10950</v>
      </c>
    </row>
    <row r="16857" spans="1:8" ht="15" x14ac:dyDescent="0.2">
      <c r="A16857" s="733">
        <v>45195</v>
      </c>
      <c r="B16857" s="62" t="s">
        <v>10574</v>
      </c>
      <c r="C16857" s="649" t="s">
        <v>8392</v>
      </c>
      <c r="D16857" s="905" t="s">
        <v>11220</v>
      </c>
      <c r="E16857" s="650">
        <v>296860</v>
      </c>
      <c r="F16857" s="57"/>
      <c r="G16857" s="57">
        <f t="shared" si="269"/>
        <v>-296860</v>
      </c>
      <c r="H16857" s="704" t="s">
        <v>10950</v>
      </c>
    </row>
    <row r="16858" spans="1:8" ht="15" customHeight="1" x14ac:dyDescent="0.2">
      <c r="A16858" s="733">
        <v>45195</v>
      </c>
      <c r="B16858" s="62" t="s">
        <v>10569</v>
      </c>
      <c r="C16858" s="669" t="s">
        <v>7465</v>
      </c>
      <c r="D16858" s="906" t="s">
        <v>11210</v>
      </c>
      <c r="E16858" s="671">
        <v>586928</v>
      </c>
      <c r="F16858" s="57"/>
      <c r="G16858" s="57">
        <f t="shared" si="269"/>
        <v>-586928</v>
      </c>
      <c r="H16858" s="704" t="s">
        <v>10950</v>
      </c>
    </row>
    <row r="16859" spans="1:8" ht="15" customHeight="1" x14ac:dyDescent="0.2">
      <c r="A16859" s="733">
        <v>45195</v>
      </c>
      <c r="B16859" s="62" t="s">
        <v>9659</v>
      </c>
      <c r="C16859" s="669" t="s">
        <v>7465</v>
      </c>
      <c r="D16859" s="906" t="s">
        <v>11210</v>
      </c>
      <c r="E16859" s="671">
        <v>130436</v>
      </c>
      <c r="F16859" s="57"/>
      <c r="G16859" s="57">
        <f t="shared" si="269"/>
        <v>-130436</v>
      </c>
      <c r="H16859" s="704" t="s">
        <v>10950</v>
      </c>
    </row>
    <row r="16860" spans="1:8" ht="15" x14ac:dyDescent="0.2">
      <c r="A16860" s="733">
        <v>45195</v>
      </c>
      <c r="B16860" s="62" t="s">
        <v>10294</v>
      </c>
      <c r="C16860" s="669" t="s">
        <v>7465</v>
      </c>
      <c r="D16860" s="906" t="s">
        <v>11210</v>
      </c>
      <c r="E16860" s="671">
        <v>82636</v>
      </c>
      <c r="F16860" s="57"/>
      <c r="G16860" s="57">
        <f t="shared" si="269"/>
        <v>-82636</v>
      </c>
      <c r="H16860" s="704" t="s">
        <v>10950</v>
      </c>
    </row>
    <row r="16861" spans="1:8" ht="19.5" customHeight="1" x14ac:dyDescent="0.2">
      <c r="A16861" s="733">
        <v>45195</v>
      </c>
      <c r="B16861" s="62" t="s">
        <v>10230</v>
      </c>
      <c r="C16861" s="550" t="s">
        <v>10989</v>
      </c>
      <c r="D16861" s="739" t="s">
        <v>11193</v>
      </c>
      <c r="E16861" s="551">
        <v>47817</v>
      </c>
      <c r="F16861" s="57"/>
      <c r="G16861" s="57">
        <f t="shared" si="269"/>
        <v>-47817</v>
      </c>
      <c r="H16861" s="704" t="s">
        <v>10950</v>
      </c>
    </row>
    <row r="16862" spans="1:8" ht="19.5" customHeight="1" x14ac:dyDescent="0.2">
      <c r="A16862" s="733">
        <v>45195</v>
      </c>
      <c r="B16862" s="62" t="s">
        <v>10907</v>
      </c>
      <c r="C16862" s="550" t="s">
        <v>10989</v>
      </c>
      <c r="D16862" s="739" t="s">
        <v>11193</v>
      </c>
      <c r="E16862" s="551">
        <v>47817</v>
      </c>
      <c r="F16862" s="57"/>
      <c r="G16862" s="57">
        <f t="shared" si="269"/>
        <v>-47817</v>
      </c>
      <c r="H16862" s="704" t="s">
        <v>10950</v>
      </c>
    </row>
    <row r="16863" spans="1:8" ht="19.5" customHeight="1" x14ac:dyDescent="0.2">
      <c r="A16863" s="733">
        <v>45195</v>
      </c>
      <c r="B16863" s="62" t="s">
        <v>10574</v>
      </c>
      <c r="C16863" s="550" t="s">
        <v>10989</v>
      </c>
      <c r="D16863" s="739" t="s">
        <v>11193</v>
      </c>
      <c r="E16863" s="551">
        <v>47817</v>
      </c>
      <c r="F16863" s="57"/>
      <c r="G16863" s="57">
        <f t="shared" si="269"/>
        <v>-47817</v>
      </c>
      <c r="H16863" s="704" t="s">
        <v>10950</v>
      </c>
    </row>
    <row r="16864" spans="1:8" ht="24" customHeight="1" x14ac:dyDescent="0.2">
      <c r="A16864" s="733">
        <v>45195</v>
      </c>
      <c r="B16864" s="62" t="s">
        <v>8866</v>
      </c>
      <c r="C16864" s="62" t="s">
        <v>10989</v>
      </c>
      <c r="D16864" s="182" t="s">
        <v>11192</v>
      </c>
      <c r="E16864" s="125">
        <v>37000</v>
      </c>
      <c r="F16864" s="57"/>
      <c r="G16864" s="57">
        <f t="shared" si="269"/>
        <v>-37000</v>
      </c>
      <c r="H16864" s="704" t="s">
        <v>10950</v>
      </c>
    </row>
    <row r="16865" spans="1:8" ht="15" x14ac:dyDescent="0.2">
      <c r="A16865" s="733">
        <v>45196</v>
      </c>
      <c r="B16865" s="62" t="s">
        <v>9767</v>
      </c>
      <c r="C16865" s="62" t="s">
        <v>10989</v>
      </c>
      <c r="D16865" s="182" t="s">
        <v>6940</v>
      </c>
      <c r="E16865" s="125">
        <v>20300</v>
      </c>
      <c r="F16865" s="57"/>
      <c r="G16865" s="57">
        <f t="shared" si="269"/>
        <v>-20300</v>
      </c>
      <c r="H16865" s="704" t="s">
        <v>10950</v>
      </c>
    </row>
    <row r="16866" spans="1:8" ht="15" x14ac:dyDescent="0.2">
      <c r="A16866" s="733">
        <v>45196</v>
      </c>
      <c r="B16866" s="62" t="s">
        <v>8655</v>
      </c>
      <c r="C16866" s="62" t="s">
        <v>5740</v>
      </c>
      <c r="D16866" s="182" t="s">
        <v>10335</v>
      </c>
      <c r="E16866" s="125">
        <v>250</v>
      </c>
      <c r="F16866" s="57"/>
      <c r="G16866" s="57">
        <f t="shared" si="269"/>
        <v>-250</v>
      </c>
      <c r="H16866" s="704" t="s">
        <v>10950</v>
      </c>
    </row>
    <row r="16867" spans="1:8" ht="15" x14ac:dyDescent="0.2">
      <c r="A16867" s="733">
        <v>45196</v>
      </c>
      <c r="B16867" s="62" t="s">
        <v>9354</v>
      </c>
      <c r="C16867" s="62" t="s">
        <v>10989</v>
      </c>
      <c r="D16867" s="182" t="s">
        <v>11211</v>
      </c>
      <c r="E16867" s="125">
        <v>10300</v>
      </c>
      <c r="F16867" s="57"/>
      <c r="G16867" s="57">
        <f t="shared" si="269"/>
        <v>-10300</v>
      </c>
      <c r="H16867" s="704" t="s">
        <v>10950</v>
      </c>
    </row>
    <row r="16868" spans="1:8" ht="15" x14ac:dyDescent="0.2">
      <c r="A16868" s="733">
        <v>45196</v>
      </c>
      <c r="B16868" s="62" t="s">
        <v>103</v>
      </c>
      <c r="C16868" s="62" t="s">
        <v>391</v>
      </c>
      <c r="D16868" s="182" t="s">
        <v>11212</v>
      </c>
      <c r="E16868" s="125">
        <v>8000</v>
      </c>
      <c r="F16868" s="57"/>
      <c r="G16868" s="57">
        <f t="shared" si="269"/>
        <v>-8000</v>
      </c>
      <c r="H16868" s="704" t="s">
        <v>10950</v>
      </c>
    </row>
    <row r="16869" spans="1:8" ht="15" x14ac:dyDescent="0.2">
      <c r="A16869" s="733">
        <v>45196</v>
      </c>
      <c r="B16869" s="62" t="s">
        <v>10574</v>
      </c>
      <c r="C16869" s="62" t="s">
        <v>5740</v>
      </c>
      <c r="D16869" s="182" t="s">
        <v>10335</v>
      </c>
      <c r="E16869" s="125">
        <v>210</v>
      </c>
      <c r="F16869" s="57"/>
      <c r="G16869" s="57">
        <f t="shared" si="269"/>
        <v>-210</v>
      </c>
      <c r="H16869" s="704" t="s">
        <v>10950</v>
      </c>
    </row>
    <row r="16870" spans="1:8" ht="15" x14ac:dyDescent="0.2">
      <c r="A16870" s="733">
        <v>45196</v>
      </c>
      <c r="B16870" s="62" t="s">
        <v>9407</v>
      </c>
      <c r="C16870" s="62" t="s">
        <v>103</v>
      </c>
      <c r="D16870" s="182" t="s">
        <v>10335</v>
      </c>
      <c r="E16870" s="125">
        <v>250</v>
      </c>
      <c r="F16870" s="57"/>
      <c r="G16870" s="57">
        <f t="shared" si="269"/>
        <v>-250</v>
      </c>
      <c r="H16870" s="704" t="s">
        <v>10950</v>
      </c>
    </row>
    <row r="16871" spans="1:8" ht="15" x14ac:dyDescent="0.2">
      <c r="A16871" s="733">
        <v>45196</v>
      </c>
      <c r="B16871" s="62" t="s">
        <v>10574</v>
      </c>
      <c r="C16871" s="62" t="s">
        <v>5740</v>
      </c>
      <c r="D16871" s="182" t="s">
        <v>10335</v>
      </c>
      <c r="E16871" s="125">
        <v>550</v>
      </c>
      <c r="F16871" s="57"/>
      <c r="G16871" s="57">
        <f t="shared" si="269"/>
        <v>-550</v>
      </c>
      <c r="H16871" s="704" t="s">
        <v>10950</v>
      </c>
    </row>
    <row r="16872" spans="1:8" ht="15" customHeight="1" x14ac:dyDescent="0.2">
      <c r="A16872" s="733">
        <v>45196</v>
      </c>
      <c r="B16872" s="62" t="s">
        <v>9767</v>
      </c>
      <c r="C16872" s="62" t="s">
        <v>10989</v>
      </c>
      <c r="D16872" s="182" t="s">
        <v>11213</v>
      </c>
      <c r="E16872" s="125">
        <v>10950</v>
      </c>
      <c r="F16872" s="57"/>
      <c r="G16872" s="57">
        <f t="shared" si="269"/>
        <v>-10950</v>
      </c>
      <c r="H16872" s="704" t="s">
        <v>10950</v>
      </c>
    </row>
    <row r="16873" spans="1:8" ht="15" customHeight="1" x14ac:dyDescent="0.2">
      <c r="A16873" s="733">
        <v>45197</v>
      </c>
      <c r="B16873" s="62" t="s">
        <v>11003</v>
      </c>
      <c r="C16873" s="62" t="s">
        <v>11214</v>
      </c>
      <c r="D16873" s="182" t="s">
        <v>11215</v>
      </c>
      <c r="E16873" s="125">
        <v>20000</v>
      </c>
      <c r="F16873" s="57"/>
      <c r="G16873" s="57">
        <f t="shared" si="269"/>
        <v>-20000</v>
      </c>
      <c r="H16873" s="704" t="s">
        <v>10950</v>
      </c>
    </row>
    <row r="16874" spans="1:8" ht="15" customHeight="1" x14ac:dyDescent="0.2">
      <c r="A16874" s="733">
        <v>45197</v>
      </c>
      <c r="B16874" s="62" t="s">
        <v>10569</v>
      </c>
      <c r="C16874" s="550" t="s">
        <v>7465</v>
      </c>
      <c r="D16874" s="739" t="s">
        <v>11253</v>
      </c>
      <c r="E16874" s="551">
        <v>32460</v>
      </c>
      <c r="F16874" s="57"/>
      <c r="G16874" s="57">
        <f t="shared" si="269"/>
        <v>-32460</v>
      </c>
      <c r="H16874" s="704" t="s">
        <v>10950</v>
      </c>
    </row>
    <row r="16875" spans="1:8" ht="15" customHeight="1" x14ac:dyDescent="0.2">
      <c r="A16875" s="733">
        <v>45197</v>
      </c>
      <c r="B16875" s="62" t="s">
        <v>10149</v>
      </c>
      <c r="C16875" s="550" t="s">
        <v>7465</v>
      </c>
      <c r="D16875" s="739" t="s">
        <v>11253</v>
      </c>
      <c r="E16875" s="551">
        <v>228360</v>
      </c>
      <c r="F16875" s="57"/>
      <c r="G16875" s="57">
        <f t="shared" si="269"/>
        <v>-228360</v>
      </c>
      <c r="H16875" s="704" t="s">
        <v>10950</v>
      </c>
    </row>
    <row r="16876" spans="1:8" ht="15" customHeight="1" x14ac:dyDescent="0.2">
      <c r="A16876" s="733">
        <v>45197</v>
      </c>
      <c r="B16876" s="62" t="s">
        <v>9984</v>
      </c>
      <c r="C16876" s="550" t="s">
        <v>7465</v>
      </c>
      <c r="D16876" s="739" t="s">
        <v>11253</v>
      </c>
      <c r="E16876" s="551">
        <v>35755</v>
      </c>
      <c r="F16876" s="57"/>
      <c r="G16876" s="57">
        <f t="shared" si="269"/>
        <v>-35755</v>
      </c>
      <c r="H16876" s="704" t="s">
        <v>10950</v>
      </c>
    </row>
    <row r="16877" spans="1:8" ht="15" customHeight="1" x14ac:dyDescent="0.2">
      <c r="A16877" s="733">
        <v>45197</v>
      </c>
      <c r="B16877" s="62" t="s">
        <v>11071</v>
      </c>
      <c r="C16877" s="550" t="s">
        <v>7465</v>
      </c>
      <c r="D16877" s="739" t="s">
        <v>11253</v>
      </c>
      <c r="E16877" s="551">
        <v>203425</v>
      </c>
      <c r="F16877" s="57"/>
      <c r="G16877" s="57">
        <f t="shared" si="269"/>
        <v>-203425</v>
      </c>
      <c r="H16877" s="704" t="s">
        <v>10950</v>
      </c>
    </row>
    <row r="16878" spans="1:8" ht="15" customHeight="1" x14ac:dyDescent="0.2">
      <c r="A16878" s="733">
        <v>45197</v>
      </c>
      <c r="B16878" s="62" t="s">
        <v>10294</v>
      </c>
      <c r="C16878" s="62" t="s">
        <v>10989</v>
      </c>
      <c r="D16878" s="182" t="s">
        <v>11216</v>
      </c>
      <c r="E16878" s="125">
        <v>3700</v>
      </c>
      <c r="F16878" s="57"/>
      <c r="G16878" s="57">
        <f t="shared" si="269"/>
        <v>-3700</v>
      </c>
      <c r="H16878" s="704" t="s">
        <v>10950</v>
      </c>
    </row>
    <row r="16879" spans="1:8" ht="15" x14ac:dyDescent="0.2">
      <c r="A16879" s="733">
        <v>45197</v>
      </c>
      <c r="B16879" s="62" t="s">
        <v>10230</v>
      </c>
      <c r="C16879" s="62" t="s">
        <v>10989</v>
      </c>
      <c r="D16879" s="182" t="s">
        <v>11217</v>
      </c>
      <c r="E16879" s="125">
        <v>5300</v>
      </c>
      <c r="F16879" s="57"/>
      <c r="G16879" s="57">
        <f t="shared" si="269"/>
        <v>-5300</v>
      </c>
      <c r="H16879" s="704" t="s">
        <v>10950</v>
      </c>
    </row>
    <row r="16880" spans="1:8" ht="15" x14ac:dyDescent="0.2">
      <c r="A16880" s="733">
        <v>45197</v>
      </c>
      <c r="B16880" s="62" t="s">
        <v>10230</v>
      </c>
      <c r="C16880" s="62" t="s">
        <v>10989</v>
      </c>
      <c r="D16880" s="182" t="s">
        <v>11218</v>
      </c>
      <c r="E16880" s="125">
        <v>1500</v>
      </c>
      <c r="F16880" s="57"/>
      <c r="G16880" s="57">
        <f t="shared" si="269"/>
        <v>-1500</v>
      </c>
      <c r="H16880" s="704" t="s">
        <v>10950</v>
      </c>
    </row>
    <row r="16881" spans="1:8" ht="15" x14ac:dyDescent="0.2">
      <c r="A16881" s="733">
        <v>45197</v>
      </c>
      <c r="B16881" s="62" t="s">
        <v>10574</v>
      </c>
      <c r="C16881" s="62" t="s">
        <v>10989</v>
      </c>
      <c r="D16881" s="182" t="s">
        <v>11219</v>
      </c>
      <c r="E16881" s="125">
        <v>2555</v>
      </c>
      <c r="F16881" s="57"/>
      <c r="G16881" s="57">
        <f t="shared" si="269"/>
        <v>-2555</v>
      </c>
      <c r="H16881" s="704" t="s">
        <v>10950</v>
      </c>
    </row>
    <row r="16882" spans="1:8" ht="15" x14ac:dyDescent="0.2">
      <c r="A16882" s="733">
        <v>45197</v>
      </c>
      <c r="B16882" s="62" t="s">
        <v>10574</v>
      </c>
      <c r="C16882" s="62" t="s">
        <v>285</v>
      </c>
      <c r="D16882" s="182" t="s">
        <v>8661</v>
      </c>
      <c r="E16882" s="125">
        <v>1100</v>
      </c>
      <c r="F16882" s="57"/>
      <c r="G16882" s="57">
        <f t="shared" si="269"/>
        <v>-1100</v>
      </c>
      <c r="H16882" s="704" t="s">
        <v>10950</v>
      </c>
    </row>
    <row r="16883" spans="1:8" ht="15" x14ac:dyDescent="0.2">
      <c r="A16883" s="733">
        <v>45197</v>
      </c>
      <c r="B16883" s="62" t="s">
        <v>10469</v>
      </c>
      <c r="C16883" s="62" t="s">
        <v>7947</v>
      </c>
      <c r="D16883" s="182" t="s">
        <v>11230</v>
      </c>
      <c r="E16883" s="125">
        <v>20000</v>
      </c>
      <c r="F16883" s="57"/>
      <c r="G16883" s="57">
        <f t="shared" si="269"/>
        <v>-20000</v>
      </c>
      <c r="H16883" s="704" t="s">
        <v>10950</v>
      </c>
    </row>
    <row r="16884" spans="1:8" ht="15" x14ac:dyDescent="0.2">
      <c r="A16884" s="733">
        <v>45197</v>
      </c>
      <c r="B16884" s="62" t="s">
        <v>103</v>
      </c>
      <c r="C16884" s="62" t="s">
        <v>103</v>
      </c>
      <c r="D16884" s="182" t="s">
        <v>10209</v>
      </c>
      <c r="E16884" s="125">
        <v>3500</v>
      </c>
      <c r="F16884" s="57"/>
      <c r="G16884" s="57">
        <f t="shared" si="269"/>
        <v>-3500</v>
      </c>
      <c r="H16884" s="704" t="s">
        <v>10950</v>
      </c>
    </row>
    <row r="16885" spans="1:8" ht="15" x14ac:dyDescent="0.2">
      <c r="A16885" s="733">
        <v>45197</v>
      </c>
      <c r="B16885" s="62" t="s">
        <v>10906</v>
      </c>
      <c r="C16885" s="62" t="s">
        <v>5386</v>
      </c>
      <c r="D16885" s="182" t="s">
        <v>11231</v>
      </c>
      <c r="E16885" s="125">
        <v>12000</v>
      </c>
      <c r="F16885" s="57"/>
      <c r="G16885" s="57">
        <f t="shared" si="269"/>
        <v>-12000</v>
      </c>
      <c r="H16885" s="704" t="s">
        <v>10950</v>
      </c>
    </row>
    <row r="16886" spans="1:8" ht="15" customHeight="1" x14ac:dyDescent="0.2">
      <c r="A16886" s="733">
        <v>45197</v>
      </c>
      <c r="B16886" s="62" t="s">
        <v>10906</v>
      </c>
      <c r="C16886" s="62" t="s">
        <v>10989</v>
      </c>
      <c r="D16886" s="182" t="s">
        <v>11119</v>
      </c>
      <c r="E16886" s="125">
        <v>8820</v>
      </c>
      <c r="F16886" s="57"/>
      <c r="G16886" s="57">
        <f t="shared" si="269"/>
        <v>-8820</v>
      </c>
      <c r="H16886" s="704" t="s">
        <v>10950</v>
      </c>
    </row>
    <row r="16887" spans="1:8" ht="15" customHeight="1" x14ac:dyDescent="0.2">
      <c r="A16887" s="733">
        <v>45197</v>
      </c>
      <c r="B16887" s="62" t="s">
        <v>103</v>
      </c>
      <c r="C16887" s="62" t="s">
        <v>5936</v>
      </c>
      <c r="D16887" s="182" t="s">
        <v>11232</v>
      </c>
      <c r="E16887" s="125">
        <v>25000</v>
      </c>
      <c r="F16887" s="57"/>
      <c r="G16887" s="57">
        <f t="shared" si="269"/>
        <v>-25000</v>
      </c>
      <c r="H16887" s="704" t="s">
        <v>10950</v>
      </c>
    </row>
    <row r="16888" spans="1:8" ht="15" x14ac:dyDescent="0.2">
      <c r="A16888" s="733">
        <v>45199</v>
      </c>
      <c r="B16888" s="62" t="s">
        <v>25</v>
      </c>
      <c r="C16888" s="62" t="s">
        <v>5571</v>
      </c>
      <c r="D16888" s="182" t="s">
        <v>11233</v>
      </c>
      <c r="E16888" s="125">
        <v>5340</v>
      </c>
      <c r="F16888" s="57"/>
      <c r="G16888" s="57">
        <f t="shared" si="269"/>
        <v>-5340</v>
      </c>
      <c r="H16888" s="704" t="s">
        <v>10950</v>
      </c>
    </row>
    <row r="16889" spans="1:8" ht="15" x14ac:dyDescent="0.2">
      <c r="A16889" s="733">
        <v>45199</v>
      </c>
      <c r="B16889" s="62" t="s">
        <v>10230</v>
      </c>
      <c r="C16889" s="62" t="s">
        <v>5740</v>
      </c>
      <c r="D16889" s="182" t="s">
        <v>369</v>
      </c>
      <c r="E16889" s="125">
        <v>1500</v>
      </c>
      <c r="F16889" s="57"/>
      <c r="G16889" s="57">
        <f t="shared" si="269"/>
        <v>-1500</v>
      </c>
      <c r="H16889" s="704" t="s">
        <v>10950</v>
      </c>
    </row>
    <row r="16890" spans="1:8" ht="15" x14ac:dyDescent="0.2">
      <c r="A16890" s="733">
        <v>45199</v>
      </c>
      <c r="B16890" s="62" t="s">
        <v>9354</v>
      </c>
      <c r="C16890" s="62" t="s">
        <v>5740</v>
      </c>
      <c r="D16890" s="182" t="s">
        <v>369</v>
      </c>
      <c r="E16890" s="125">
        <v>2700</v>
      </c>
      <c r="F16890" s="57"/>
      <c r="G16890" s="57">
        <f t="shared" si="269"/>
        <v>-2700</v>
      </c>
      <c r="H16890" s="704" t="s">
        <v>10950</v>
      </c>
    </row>
    <row r="16891" spans="1:8" ht="15" x14ac:dyDescent="0.2">
      <c r="A16891" s="733">
        <v>45199</v>
      </c>
      <c r="B16891" s="62" t="s">
        <v>9354</v>
      </c>
      <c r="C16891" s="62" t="s">
        <v>11101</v>
      </c>
      <c r="D16891" s="182" t="s">
        <v>11234</v>
      </c>
      <c r="E16891" s="125">
        <v>80000</v>
      </c>
      <c r="F16891" s="57"/>
      <c r="G16891" s="57">
        <f t="shared" si="269"/>
        <v>-80000</v>
      </c>
      <c r="H16891" s="704" t="s">
        <v>10950</v>
      </c>
    </row>
    <row r="16892" spans="1:8" ht="24" customHeight="1" x14ac:dyDescent="0.2">
      <c r="A16892" s="733">
        <v>45199</v>
      </c>
      <c r="B16892" s="62" t="s">
        <v>9354</v>
      </c>
      <c r="C16892" s="62" t="s">
        <v>391</v>
      </c>
      <c r="D16892" s="182" t="s">
        <v>11235</v>
      </c>
      <c r="E16892" s="125">
        <v>50250</v>
      </c>
      <c r="F16892" s="57"/>
      <c r="G16892" s="57">
        <f t="shared" si="269"/>
        <v>-50250</v>
      </c>
      <c r="H16892" s="704" t="s">
        <v>10950</v>
      </c>
    </row>
    <row r="16893" spans="1:8" ht="15" x14ac:dyDescent="0.2">
      <c r="A16893" s="733">
        <v>45199</v>
      </c>
      <c r="B16893" s="62" t="s">
        <v>10574</v>
      </c>
      <c r="C16893" s="62" t="s">
        <v>10989</v>
      </c>
      <c r="D16893" s="182" t="s">
        <v>11236</v>
      </c>
      <c r="E16893" s="125">
        <v>10000</v>
      </c>
      <c r="F16893" s="57"/>
      <c r="G16893" s="57">
        <f t="shared" si="269"/>
        <v>-10000</v>
      </c>
      <c r="H16893" s="704" t="s">
        <v>10950</v>
      </c>
    </row>
    <row r="16894" spans="1:8" ht="15" x14ac:dyDescent="0.2">
      <c r="A16894" s="733">
        <v>45199</v>
      </c>
      <c r="B16894" s="62" t="s">
        <v>9354</v>
      </c>
      <c r="C16894" s="62" t="s">
        <v>11128</v>
      </c>
      <c r="D16894" s="182" t="s">
        <v>11237</v>
      </c>
      <c r="E16894" s="125">
        <v>40000</v>
      </c>
      <c r="F16894" s="57"/>
      <c r="G16894" s="57">
        <f t="shared" si="269"/>
        <v>-40000</v>
      </c>
      <c r="H16894" s="704" t="s">
        <v>10950</v>
      </c>
    </row>
    <row r="16895" spans="1:8" ht="15" x14ac:dyDescent="0.2">
      <c r="A16895" s="733">
        <v>45199</v>
      </c>
      <c r="B16895" s="62" t="s">
        <v>9354</v>
      </c>
      <c r="C16895" s="62" t="s">
        <v>9823</v>
      </c>
      <c r="D16895" s="182" t="s">
        <v>11238</v>
      </c>
      <c r="E16895" s="125">
        <v>215000</v>
      </c>
      <c r="F16895" s="57"/>
      <c r="G16895" s="57">
        <f t="shared" ref="G16895:G16958" si="270">F16895-E16895</f>
        <v>-215000</v>
      </c>
      <c r="H16895" s="704" t="s">
        <v>10950</v>
      </c>
    </row>
    <row r="16896" spans="1:8" ht="15" x14ac:dyDescent="0.2">
      <c r="A16896" s="733">
        <v>45199</v>
      </c>
      <c r="B16896" s="62" t="s">
        <v>103</v>
      </c>
      <c r="C16896" s="62" t="s">
        <v>5740</v>
      </c>
      <c r="D16896" s="182" t="s">
        <v>11239</v>
      </c>
      <c r="E16896" s="125">
        <v>250</v>
      </c>
      <c r="F16896" s="57"/>
      <c r="G16896" s="57">
        <f t="shared" si="270"/>
        <v>-250</v>
      </c>
      <c r="H16896" s="704" t="s">
        <v>10950</v>
      </c>
    </row>
    <row r="16897" spans="1:8" ht="15" x14ac:dyDescent="0.2">
      <c r="A16897" s="732">
        <v>45171</v>
      </c>
      <c r="B16897" s="173" t="s">
        <v>10377</v>
      </c>
      <c r="C16897" s="173" t="s">
        <v>8069</v>
      </c>
      <c r="D16897" s="227" t="s">
        <v>10991</v>
      </c>
      <c r="E16897" s="235">
        <v>155000</v>
      </c>
      <c r="F16897" s="122"/>
      <c r="G16897" s="122">
        <f t="shared" si="270"/>
        <v>-155000</v>
      </c>
      <c r="H16897" s="708" t="s">
        <v>10950</v>
      </c>
    </row>
    <row r="16898" spans="1:8" ht="15" x14ac:dyDescent="0.2">
      <c r="A16898" s="732">
        <v>45173</v>
      </c>
      <c r="B16898" s="173" t="s">
        <v>10574</v>
      </c>
      <c r="C16898" s="173" t="s">
        <v>1197</v>
      </c>
      <c r="D16898" s="227" t="s">
        <v>10992</v>
      </c>
      <c r="E16898" s="235">
        <v>500000</v>
      </c>
      <c r="F16898" s="122"/>
      <c r="G16898" s="122">
        <f t="shared" si="270"/>
        <v>-500000</v>
      </c>
      <c r="H16898" s="708" t="s">
        <v>10950</v>
      </c>
    </row>
    <row r="16899" spans="1:8" ht="15" x14ac:dyDescent="0.2">
      <c r="A16899" s="732">
        <v>45173</v>
      </c>
      <c r="B16899" s="173" t="s">
        <v>10574</v>
      </c>
      <c r="C16899" s="173" t="s">
        <v>1197</v>
      </c>
      <c r="D16899" s="227" t="s">
        <v>10993</v>
      </c>
      <c r="E16899" s="235">
        <v>500000</v>
      </c>
      <c r="F16899" s="122"/>
      <c r="G16899" s="122">
        <f t="shared" si="270"/>
        <v>-500000</v>
      </c>
      <c r="H16899" s="708" t="s">
        <v>10950</v>
      </c>
    </row>
    <row r="16900" spans="1:8" ht="15" x14ac:dyDescent="0.2">
      <c r="A16900" s="732">
        <v>45174</v>
      </c>
      <c r="B16900" s="173" t="s">
        <v>9505</v>
      </c>
      <c r="C16900" s="550" t="s">
        <v>9547</v>
      </c>
      <c r="D16900" s="739" t="s">
        <v>10994</v>
      </c>
      <c r="E16900" s="551">
        <v>45000</v>
      </c>
      <c r="F16900" s="122"/>
      <c r="G16900" s="122">
        <f t="shared" si="270"/>
        <v>-45000</v>
      </c>
      <c r="H16900" s="708" t="s">
        <v>10950</v>
      </c>
    </row>
    <row r="16901" spans="1:8" ht="15" x14ac:dyDescent="0.2">
      <c r="A16901" s="732">
        <v>45174</v>
      </c>
      <c r="B16901" s="173" t="s">
        <v>10240</v>
      </c>
      <c r="C16901" s="550" t="s">
        <v>9547</v>
      </c>
      <c r="D16901" s="739" t="s">
        <v>10994</v>
      </c>
      <c r="E16901" s="551">
        <v>61000</v>
      </c>
      <c r="F16901" s="122"/>
      <c r="G16901" s="122">
        <f t="shared" si="270"/>
        <v>-61000</v>
      </c>
      <c r="H16901" s="708" t="s">
        <v>10950</v>
      </c>
    </row>
    <row r="16902" spans="1:8" ht="15" x14ac:dyDescent="0.2">
      <c r="A16902" s="732">
        <v>45174</v>
      </c>
      <c r="B16902" s="173" t="s">
        <v>10574</v>
      </c>
      <c r="C16902" s="173" t="s">
        <v>1197</v>
      </c>
      <c r="D16902" s="227" t="s">
        <v>10995</v>
      </c>
      <c r="E16902" s="235">
        <v>938219</v>
      </c>
      <c r="F16902" s="122"/>
      <c r="G16902" s="122">
        <f t="shared" si="270"/>
        <v>-938219</v>
      </c>
      <c r="H16902" s="708" t="s">
        <v>10950</v>
      </c>
    </row>
    <row r="16903" spans="1:8" ht="15" x14ac:dyDescent="0.2">
      <c r="A16903" s="732">
        <v>45174</v>
      </c>
      <c r="B16903" s="173" t="s">
        <v>9354</v>
      </c>
      <c r="C16903" s="173" t="s">
        <v>7904</v>
      </c>
      <c r="D16903" s="227" t="s">
        <v>10996</v>
      </c>
      <c r="E16903" s="235">
        <v>2112457</v>
      </c>
      <c r="F16903" s="122"/>
      <c r="G16903" s="122">
        <f t="shared" si="270"/>
        <v>-2112457</v>
      </c>
      <c r="H16903" s="708" t="s">
        <v>10950</v>
      </c>
    </row>
    <row r="16904" spans="1:8" ht="15" x14ac:dyDescent="0.2">
      <c r="A16904" s="732">
        <v>45178</v>
      </c>
      <c r="B16904" s="173" t="s">
        <v>10230</v>
      </c>
      <c r="C16904" s="173" t="s">
        <v>6782</v>
      </c>
      <c r="D16904" s="227" t="s">
        <v>10997</v>
      </c>
      <c r="E16904" s="235">
        <v>200000</v>
      </c>
      <c r="F16904" s="122"/>
      <c r="G16904" s="122">
        <f t="shared" si="270"/>
        <v>-200000</v>
      </c>
      <c r="H16904" s="708" t="s">
        <v>10950</v>
      </c>
    </row>
    <row r="16905" spans="1:8" ht="15" customHeight="1" x14ac:dyDescent="0.2">
      <c r="A16905" s="732">
        <v>45178</v>
      </c>
      <c r="B16905" s="173" t="s">
        <v>9767</v>
      </c>
      <c r="C16905" s="173" t="s">
        <v>3291</v>
      </c>
      <c r="D16905" s="227" t="s">
        <v>11001</v>
      </c>
      <c r="E16905" s="235">
        <v>50000</v>
      </c>
      <c r="F16905" s="122"/>
      <c r="G16905" s="122">
        <f t="shared" si="270"/>
        <v>-50000</v>
      </c>
      <c r="H16905" s="708" t="s">
        <v>10950</v>
      </c>
    </row>
    <row r="16906" spans="1:8" ht="15" x14ac:dyDescent="0.2">
      <c r="A16906" s="732">
        <v>45178</v>
      </c>
      <c r="B16906" s="173" t="s">
        <v>10907</v>
      </c>
      <c r="C16906" s="173" t="s">
        <v>4321</v>
      </c>
      <c r="D16906" s="227" t="s">
        <v>11020</v>
      </c>
      <c r="E16906" s="235">
        <v>567008</v>
      </c>
      <c r="F16906" s="122"/>
      <c r="G16906" s="122">
        <f t="shared" si="270"/>
        <v>-567008</v>
      </c>
      <c r="H16906" s="708" t="s">
        <v>10950</v>
      </c>
    </row>
    <row r="16907" spans="1:8" ht="15" x14ac:dyDescent="0.2">
      <c r="A16907" s="732">
        <v>45181</v>
      </c>
      <c r="B16907" s="173" t="s">
        <v>9767</v>
      </c>
      <c r="C16907" s="173" t="s">
        <v>1508</v>
      </c>
      <c r="D16907" s="227" t="s">
        <v>11063</v>
      </c>
      <c r="E16907" s="235">
        <v>100000</v>
      </c>
      <c r="F16907" s="122"/>
      <c r="G16907" s="122">
        <f t="shared" si="270"/>
        <v>-100000</v>
      </c>
      <c r="H16907" s="708" t="s">
        <v>10950</v>
      </c>
    </row>
    <row r="16908" spans="1:8" ht="15" x14ac:dyDescent="0.2">
      <c r="A16908" s="732">
        <v>45181</v>
      </c>
      <c r="B16908" s="173" t="s">
        <v>9767</v>
      </c>
      <c r="C16908" s="173" t="s">
        <v>1508</v>
      </c>
      <c r="D16908" s="227" t="s">
        <v>11064</v>
      </c>
      <c r="E16908" s="235">
        <v>100000</v>
      </c>
      <c r="F16908" s="122"/>
      <c r="G16908" s="122">
        <f t="shared" si="270"/>
        <v>-100000</v>
      </c>
      <c r="H16908" s="708" t="s">
        <v>10950</v>
      </c>
    </row>
    <row r="16909" spans="1:8" ht="15" x14ac:dyDescent="0.2">
      <c r="A16909" s="732">
        <v>45182</v>
      </c>
      <c r="B16909" s="173" t="s">
        <v>10142</v>
      </c>
      <c r="C16909" s="173" t="s">
        <v>9748</v>
      </c>
      <c r="D16909" s="227" t="s">
        <v>11109</v>
      </c>
      <c r="E16909" s="235">
        <v>100000</v>
      </c>
      <c r="F16909" s="122"/>
      <c r="G16909" s="122">
        <f t="shared" si="270"/>
        <v>-100000</v>
      </c>
      <c r="H16909" s="708" t="s">
        <v>10950</v>
      </c>
    </row>
    <row r="16910" spans="1:8" ht="15" x14ac:dyDescent="0.2">
      <c r="A16910" s="732">
        <v>45182</v>
      </c>
      <c r="B16910" s="173" t="s">
        <v>3945</v>
      </c>
      <c r="C16910" s="173" t="s">
        <v>3002</v>
      </c>
      <c r="D16910" s="227" t="s">
        <v>11113</v>
      </c>
      <c r="E16910" s="235">
        <v>32760</v>
      </c>
      <c r="F16910" s="235"/>
      <c r="G16910" s="235">
        <f t="shared" si="270"/>
        <v>-32760</v>
      </c>
      <c r="H16910" s="708" t="s">
        <v>10950</v>
      </c>
    </row>
    <row r="16911" spans="1:8" ht="15" x14ac:dyDescent="0.2">
      <c r="A16911" s="732">
        <v>45182</v>
      </c>
      <c r="B16911" s="173" t="s">
        <v>3944</v>
      </c>
      <c r="C16911" s="173" t="s">
        <v>3002</v>
      </c>
      <c r="D16911" s="227" t="s">
        <v>11113</v>
      </c>
      <c r="E16911" s="235">
        <v>35360</v>
      </c>
      <c r="F16911" s="235"/>
      <c r="G16911" s="235">
        <f t="shared" si="270"/>
        <v>-35360</v>
      </c>
      <c r="H16911" s="708" t="s">
        <v>10950</v>
      </c>
    </row>
    <row r="16912" spans="1:8" ht="15" x14ac:dyDescent="0.2">
      <c r="A16912" s="732">
        <v>45196</v>
      </c>
      <c r="B16912" s="173" t="s">
        <v>10907</v>
      </c>
      <c r="C16912" s="173" t="s">
        <v>4321</v>
      </c>
      <c r="D16912" s="227" t="s">
        <v>11020</v>
      </c>
      <c r="E16912" s="235">
        <v>915945</v>
      </c>
      <c r="F16912" s="235"/>
      <c r="G16912" s="235">
        <f t="shared" si="270"/>
        <v>-915945</v>
      </c>
      <c r="H16912" s="708" t="s">
        <v>10950</v>
      </c>
    </row>
    <row r="16913" spans="1:10" ht="98.25" customHeight="1" x14ac:dyDescent="0.2">
      <c r="A16913" s="729">
        <v>45172</v>
      </c>
      <c r="B16913" s="93" t="s">
        <v>10907</v>
      </c>
      <c r="C16913" s="93" t="s">
        <v>558</v>
      </c>
      <c r="D16913" s="801" t="s">
        <v>12029</v>
      </c>
      <c r="E16913" s="175"/>
      <c r="F16913" s="175">
        <v>6770928</v>
      </c>
      <c r="G16913" s="175">
        <f t="shared" si="270"/>
        <v>6770928</v>
      </c>
      <c r="H16913" s="701" t="s">
        <v>10950</v>
      </c>
    </row>
    <row r="16914" spans="1:10" ht="48" x14ac:dyDescent="0.2">
      <c r="A16914" s="729">
        <v>45172</v>
      </c>
      <c r="B16914" s="93" t="s">
        <v>14</v>
      </c>
      <c r="C16914" s="93"/>
      <c r="D16914" s="801" t="s">
        <v>11676</v>
      </c>
      <c r="E16914" s="175"/>
      <c r="F16914" s="175">
        <v>203128</v>
      </c>
      <c r="G16914" s="175">
        <f t="shared" si="270"/>
        <v>203128</v>
      </c>
      <c r="H16914" s="701" t="s">
        <v>10950</v>
      </c>
    </row>
    <row r="16915" spans="1:10" ht="15" x14ac:dyDescent="0.2">
      <c r="A16915" s="729">
        <v>45172</v>
      </c>
      <c r="B16915" s="93" t="s">
        <v>14</v>
      </c>
      <c r="C16915" s="93" t="s">
        <v>558</v>
      </c>
      <c r="D16915" s="801" t="s">
        <v>10951</v>
      </c>
      <c r="E16915" s="91"/>
      <c r="F16915" s="486">
        <v>-203128</v>
      </c>
      <c r="G16915" s="175">
        <f t="shared" si="270"/>
        <v>-203128</v>
      </c>
      <c r="H16915" s="701" t="s">
        <v>10950</v>
      </c>
    </row>
    <row r="16916" spans="1:10" ht="15" x14ac:dyDescent="0.2">
      <c r="A16916" s="729">
        <v>45172</v>
      </c>
      <c r="B16916" s="93" t="s">
        <v>10906</v>
      </c>
      <c r="C16916" s="93" t="s">
        <v>558</v>
      </c>
      <c r="D16916" s="801" t="s">
        <v>11299</v>
      </c>
      <c r="E16916" s="91">
        <v>69740</v>
      </c>
      <c r="F16916" s="486"/>
      <c r="G16916" s="175">
        <f t="shared" si="270"/>
        <v>-69740</v>
      </c>
      <c r="H16916" s="701" t="s">
        <v>10950</v>
      </c>
      <c r="J16916" s="1075"/>
    </row>
    <row r="16917" spans="1:10" ht="15" x14ac:dyDescent="0.2">
      <c r="A16917" s="729">
        <v>45174</v>
      </c>
      <c r="B16917" s="90" t="s">
        <v>9354</v>
      </c>
      <c r="C16917" s="93" t="s">
        <v>558</v>
      </c>
      <c r="D16917" s="891" t="s">
        <v>10952</v>
      </c>
      <c r="E16917" s="91"/>
      <c r="F16917" s="91">
        <v>938219</v>
      </c>
      <c r="G16917" s="175">
        <f t="shared" si="270"/>
        <v>938219</v>
      </c>
      <c r="H16917" s="701" t="s">
        <v>10950</v>
      </c>
      <c r="J16917" s="1075"/>
    </row>
    <row r="16918" spans="1:10" ht="15" x14ac:dyDescent="0.2">
      <c r="A16918" s="729">
        <v>45174</v>
      </c>
      <c r="B16918" s="90" t="s">
        <v>9354</v>
      </c>
      <c r="C16918" s="93" t="s">
        <v>558</v>
      </c>
      <c r="D16918" s="891" t="s">
        <v>10954</v>
      </c>
      <c r="E16918" s="91"/>
      <c r="F16918" s="91">
        <v>2112457</v>
      </c>
      <c r="G16918" s="175">
        <f t="shared" si="270"/>
        <v>2112457</v>
      </c>
      <c r="H16918" s="701" t="s">
        <v>10950</v>
      </c>
      <c r="J16918" s="1075"/>
    </row>
    <row r="16919" spans="1:10" ht="15" x14ac:dyDescent="0.2">
      <c r="A16919" s="729">
        <v>45174</v>
      </c>
      <c r="B16919" s="90" t="s">
        <v>10377</v>
      </c>
      <c r="C16919" s="93" t="s">
        <v>558</v>
      </c>
      <c r="D16919" s="891" t="s">
        <v>10953</v>
      </c>
      <c r="E16919" s="91"/>
      <c r="F16919" s="91">
        <v>2000000</v>
      </c>
      <c r="G16919" s="175">
        <f t="shared" si="270"/>
        <v>2000000</v>
      </c>
      <c r="H16919" s="701" t="s">
        <v>10950</v>
      </c>
      <c r="J16919" s="1075"/>
    </row>
    <row r="16920" spans="1:10" ht="24" x14ac:dyDescent="0.2">
      <c r="A16920" s="729">
        <v>45175</v>
      </c>
      <c r="B16920" s="93" t="s">
        <v>10294</v>
      </c>
      <c r="C16920" s="93" t="s">
        <v>558</v>
      </c>
      <c r="D16920" s="801" t="s">
        <v>10955</v>
      </c>
      <c r="E16920" s="91"/>
      <c r="F16920" s="175">
        <v>1000000</v>
      </c>
      <c r="G16920" s="91">
        <f t="shared" si="270"/>
        <v>1000000</v>
      </c>
      <c r="H16920" s="701" t="s">
        <v>10950</v>
      </c>
    </row>
    <row r="16921" spans="1:10" ht="24" x14ac:dyDescent="0.2">
      <c r="A16921" s="729">
        <v>45175</v>
      </c>
      <c r="B16921" s="93" t="s">
        <v>10294</v>
      </c>
      <c r="C16921" s="93" t="s">
        <v>558</v>
      </c>
      <c r="D16921" s="801" t="s">
        <v>10956</v>
      </c>
      <c r="E16921" s="91"/>
      <c r="F16921" s="175">
        <v>1000000</v>
      </c>
      <c r="G16921" s="91">
        <f t="shared" si="270"/>
        <v>1000000</v>
      </c>
      <c r="H16921" s="701" t="s">
        <v>10950</v>
      </c>
    </row>
    <row r="16922" spans="1:10" s="681" customFormat="1" ht="24" customHeight="1" x14ac:dyDescent="0.25">
      <c r="A16922" s="729">
        <v>45175</v>
      </c>
      <c r="B16922" s="93" t="s">
        <v>10021</v>
      </c>
      <c r="C16922" s="93" t="s">
        <v>558</v>
      </c>
      <c r="D16922" s="801" t="s">
        <v>11004</v>
      </c>
      <c r="E16922" s="175"/>
      <c r="F16922" s="175">
        <v>2000000</v>
      </c>
      <c r="G16922" s="175">
        <f t="shared" si="270"/>
        <v>2000000</v>
      </c>
      <c r="H16922" s="701" t="s">
        <v>10950</v>
      </c>
    </row>
    <row r="16923" spans="1:10" ht="24" x14ac:dyDescent="0.2">
      <c r="A16923" s="729">
        <v>45177</v>
      </c>
      <c r="B16923" s="90" t="s">
        <v>11003</v>
      </c>
      <c r="C16923" s="93" t="s">
        <v>558</v>
      </c>
      <c r="D16923" s="801" t="s">
        <v>11067</v>
      </c>
      <c r="E16923" s="175"/>
      <c r="F16923" s="175">
        <v>400000</v>
      </c>
      <c r="G16923" s="175">
        <f t="shared" si="270"/>
        <v>400000</v>
      </c>
      <c r="H16923" s="701" t="s">
        <v>10950</v>
      </c>
    </row>
    <row r="16924" spans="1:10" ht="15" x14ac:dyDescent="0.2">
      <c r="A16924" s="729">
        <v>45178</v>
      </c>
      <c r="B16924" s="90" t="s">
        <v>3945</v>
      </c>
      <c r="C16924" s="93" t="s">
        <v>558</v>
      </c>
      <c r="D16924" s="891" t="s">
        <v>11018</v>
      </c>
      <c r="E16924" s="91"/>
      <c r="F16924" s="91">
        <v>359992</v>
      </c>
      <c r="G16924" s="175">
        <f t="shared" si="270"/>
        <v>359992</v>
      </c>
      <c r="H16924" s="701" t="s">
        <v>10950</v>
      </c>
    </row>
    <row r="16925" spans="1:10" ht="24" x14ac:dyDescent="0.2">
      <c r="A16925" s="729">
        <v>45178</v>
      </c>
      <c r="B16925" s="93" t="s">
        <v>10021</v>
      </c>
      <c r="C16925" s="93" t="s">
        <v>558</v>
      </c>
      <c r="D16925" s="801" t="s">
        <v>11004</v>
      </c>
      <c r="E16925" s="175"/>
      <c r="F16925" s="175">
        <v>1000000</v>
      </c>
      <c r="G16925" s="175">
        <f t="shared" si="270"/>
        <v>1000000</v>
      </c>
      <c r="H16925" s="701" t="s">
        <v>10950</v>
      </c>
    </row>
    <row r="16926" spans="1:10" ht="15" x14ac:dyDescent="0.2">
      <c r="A16926" s="729">
        <v>45178</v>
      </c>
      <c r="B16926" s="90" t="s">
        <v>9354</v>
      </c>
      <c r="C16926" s="93" t="s">
        <v>558</v>
      </c>
      <c r="D16926" s="891" t="s">
        <v>11019</v>
      </c>
      <c r="E16926" s="91"/>
      <c r="F16926" s="91">
        <v>567008</v>
      </c>
      <c r="G16926" s="175">
        <f t="shared" si="270"/>
        <v>567008</v>
      </c>
      <c r="H16926" s="701" t="s">
        <v>10950</v>
      </c>
    </row>
    <row r="16927" spans="1:10" ht="15" x14ac:dyDescent="0.2">
      <c r="A16927" s="729">
        <v>45178</v>
      </c>
      <c r="B16927" s="90" t="s">
        <v>9767</v>
      </c>
      <c r="C16927" s="93" t="s">
        <v>558</v>
      </c>
      <c r="D16927" s="891" t="s">
        <v>11068</v>
      </c>
      <c r="E16927" s="91"/>
      <c r="F16927" s="91">
        <v>3426842</v>
      </c>
      <c r="G16927" s="91">
        <f t="shared" si="270"/>
        <v>3426842</v>
      </c>
      <c r="H16927" s="701" t="s">
        <v>10950</v>
      </c>
    </row>
    <row r="16928" spans="1:10" ht="15" x14ac:dyDescent="0.2">
      <c r="A16928" s="729">
        <v>45191</v>
      </c>
      <c r="B16928" s="90" t="s">
        <v>3944</v>
      </c>
      <c r="C16928" s="93" t="s">
        <v>558</v>
      </c>
      <c r="D16928" s="891" t="s">
        <v>11149</v>
      </c>
      <c r="E16928" s="91"/>
      <c r="F16928" s="91">
        <v>333522</v>
      </c>
      <c r="G16928" s="91">
        <f t="shared" si="270"/>
        <v>333522</v>
      </c>
      <c r="H16928" s="701" t="s">
        <v>10950</v>
      </c>
    </row>
    <row r="16929" spans="1:8" ht="15" x14ac:dyDescent="0.2">
      <c r="A16929" s="729">
        <v>45196</v>
      </c>
      <c r="B16929" s="90" t="s">
        <v>9354</v>
      </c>
      <c r="C16929" s="93" t="s">
        <v>558</v>
      </c>
      <c r="D16929" s="891" t="s">
        <v>11019</v>
      </c>
      <c r="E16929" s="91"/>
      <c r="F16929" s="91">
        <v>915945</v>
      </c>
      <c r="G16929" s="175">
        <f t="shared" si="270"/>
        <v>915945</v>
      </c>
      <c r="H16929" s="701" t="s">
        <v>10950</v>
      </c>
    </row>
    <row r="16930" spans="1:8" ht="15" x14ac:dyDescent="0.2">
      <c r="A16930" s="733">
        <v>45201</v>
      </c>
      <c r="B16930" s="40" t="s">
        <v>9659</v>
      </c>
      <c r="C16930" s="62" t="s">
        <v>10989</v>
      </c>
      <c r="D16930" s="790" t="s">
        <v>11241</v>
      </c>
      <c r="E16930" s="57">
        <v>44920</v>
      </c>
      <c r="F16930" s="57"/>
      <c r="G16930" s="125">
        <f t="shared" si="270"/>
        <v>-44920</v>
      </c>
      <c r="H16930" s="704" t="s">
        <v>11240</v>
      </c>
    </row>
    <row r="16931" spans="1:8" ht="15" x14ac:dyDescent="0.2">
      <c r="A16931" s="733">
        <v>45201</v>
      </c>
      <c r="B16931" s="40" t="s">
        <v>9407</v>
      </c>
      <c r="C16931" s="62" t="s">
        <v>10989</v>
      </c>
      <c r="D16931" s="790" t="s">
        <v>4877</v>
      </c>
      <c r="E16931" s="57">
        <v>10230</v>
      </c>
      <c r="F16931" s="57"/>
      <c r="G16931" s="125">
        <f t="shared" si="270"/>
        <v>-10230</v>
      </c>
      <c r="H16931" s="704" t="s">
        <v>11240</v>
      </c>
    </row>
    <row r="16932" spans="1:8" ht="15" x14ac:dyDescent="0.2">
      <c r="A16932" s="733">
        <v>45201</v>
      </c>
      <c r="B16932" s="40" t="s">
        <v>25</v>
      </c>
      <c r="C16932" s="62" t="s">
        <v>2427</v>
      </c>
      <c r="D16932" s="790" t="s">
        <v>11242</v>
      </c>
      <c r="E16932" s="57">
        <v>132000</v>
      </c>
      <c r="F16932" s="57"/>
      <c r="G16932" s="125">
        <f t="shared" si="270"/>
        <v>-132000</v>
      </c>
      <c r="H16932" s="704" t="s">
        <v>11240</v>
      </c>
    </row>
    <row r="16933" spans="1:8" ht="15" x14ac:dyDescent="0.2">
      <c r="A16933" s="733">
        <v>45201</v>
      </c>
      <c r="B16933" s="40" t="s">
        <v>103</v>
      </c>
      <c r="C16933" s="62" t="s">
        <v>8148</v>
      </c>
      <c r="D16933" s="790" t="s">
        <v>6309</v>
      </c>
      <c r="E16933" s="57">
        <v>300</v>
      </c>
      <c r="F16933" s="57"/>
      <c r="G16933" s="125">
        <f t="shared" si="270"/>
        <v>-300</v>
      </c>
      <c r="H16933" s="704" t="s">
        <v>11240</v>
      </c>
    </row>
    <row r="16934" spans="1:8" ht="15" x14ac:dyDescent="0.2">
      <c r="A16934" s="733">
        <v>45201</v>
      </c>
      <c r="B16934" s="40" t="s">
        <v>103</v>
      </c>
      <c r="C16934" s="62" t="s">
        <v>103</v>
      </c>
      <c r="D16934" s="790" t="s">
        <v>10209</v>
      </c>
      <c r="E16934" s="57">
        <v>3500</v>
      </c>
      <c r="F16934" s="57"/>
      <c r="G16934" s="125">
        <f t="shared" si="270"/>
        <v>-3500</v>
      </c>
      <c r="H16934" s="704" t="s">
        <v>11240</v>
      </c>
    </row>
    <row r="16935" spans="1:8" ht="15" x14ac:dyDescent="0.2">
      <c r="A16935" s="733">
        <v>45201</v>
      </c>
      <c r="B16935" s="40" t="s">
        <v>9407</v>
      </c>
      <c r="C16935" s="62" t="s">
        <v>10989</v>
      </c>
      <c r="D16935" s="790" t="s">
        <v>10203</v>
      </c>
      <c r="E16935" s="57">
        <v>18500</v>
      </c>
      <c r="F16935" s="57"/>
      <c r="G16935" s="125">
        <f t="shared" si="270"/>
        <v>-18500</v>
      </c>
      <c r="H16935" s="704" t="s">
        <v>11240</v>
      </c>
    </row>
    <row r="16936" spans="1:8" ht="15" x14ac:dyDescent="0.2">
      <c r="A16936" s="733">
        <v>45201</v>
      </c>
      <c r="B16936" s="40" t="s">
        <v>10469</v>
      </c>
      <c r="C16936" s="62" t="s">
        <v>7947</v>
      </c>
      <c r="D16936" s="790" t="s">
        <v>11129</v>
      </c>
      <c r="E16936" s="57">
        <v>45000</v>
      </c>
      <c r="F16936" s="57"/>
      <c r="G16936" s="125">
        <f t="shared" si="270"/>
        <v>-45000</v>
      </c>
      <c r="H16936" s="704" t="s">
        <v>11240</v>
      </c>
    </row>
    <row r="16937" spans="1:8" ht="15" x14ac:dyDescent="0.2">
      <c r="A16937" s="733">
        <v>45201</v>
      </c>
      <c r="B16937" s="40" t="s">
        <v>9984</v>
      </c>
      <c r="C16937" s="62" t="s">
        <v>5740</v>
      </c>
      <c r="D16937" s="790" t="s">
        <v>369</v>
      </c>
      <c r="E16937" s="57">
        <v>700</v>
      </c>
      <c r="F16937" s="57"/>
      <c r="G16937" s="125">
        <f t="shared" si="270"/>
        <v>-700</v>
      </c>
      <c r="H16937" s="704" t="s">
        <v>11240</v>
      </c>
    </row>
    <row r="16938" spans="1:8" ht="15" x14ac:dyDescent="0.2">
      <c r="A16938" s="733">
        <v>45202</v>
      </c>
      <c r="B16938" s="40" t="s">
        <v>9984</v>
      </c>
      <c r="C16938" s="62" t="s">
        <v>6475</v>
      </c>
      <c r="D16938" s="790" t="s">
        <v>11243</v>
      </c>
      <c r="E16938" s="57">
        <v>40000</v>
      </c>
      <c r="F16938" s="57"/>
      <c r="G16938" s="125">
        <f t="shared" si="270"/>
        <v>-40000</v>
      </c>
      <c r="H16938" s="704" t="s">
        <v>11240</v>
      </c>
    </row>
    <row r="16939" spans="1:8" ht="15" x14ac:dyDescent="0.2">
      <c r="A16939" s="733">
        <v>45202</v>
      </c>
      <c r="B16939" s="40" t="s">
        <v>10906</v>
      </c>
      <c r="C16939" s="62" t="s">
        <v>10989</v>
      </c>
      <c r="D16939" s="790" t="s">
        <v>11244</v>
      </c>
      <c r="E16939" s="57">
        <v>25200</v>
      </c>
      <c r="F16939" s="57"/>
      <c r="G16939" s="125">
        <f t="shared" si="270"/>
        <v>-25200</v>
      </c>
      <c r="H16939" s="704" t="s">
        <v>11240</v>
      </c>
    </row>
    <row r="16940" spans="1:8" ht="15" x14ac:dyDescent="0.2">
      <c r="A16940" s="733">
        <v>45202</v>
      </c>
      <c r="B16940" s="40" t="s">
        <v>10906</v>
      </c>
      <c r="C16940" s="62" t="s">
        <v>10989</v>
      </c>
      <c r="D16940" s="790" t="s">
        <v>11245</v>
      </c>
      <c r="E16940" s="57">
        <v>5000</v>
      </c>
      <c r="F16940" s="57"/>
      <c r="G16940" s="125">
        <f t="shared" si="270"/>
        <v>-5000</v>
      </c>
      <c r="H16940" s="704" t="s">
        <v>11240</v>
      </c>
    </row>
    <row r="16941" spans="1:8" ht="15" x14ac:dyDescent="0.2">
      <c r="A16941" s="733">
        <v>45202</v>
      </c>
      <c r="B16941" s="40" t="s">
        <v>10230</v>
      </c>
      <c r="C16941" s="62" t="s">
        <v>5740</v>
      </c>
      <c r="D16941" s="790" t="s">
        <v>10335</v>
      </c>
      <c r="E16941" s="57">
        <v>250</v>
      </c>
      <c r="F16941" s="57"/>
      <c r="G16941" s="125">
        <f t="shared" si="270"/>
        <v>-250</v>
      </c>
      <c r="H16941" s="704" t="s">
        <v>11240</v>
      </c>
    </row>
    <row r="16942" spans="1:8" ht="15" x14ac:dyDescent="0.2">
      <c r="A16942" s="733">
        <v>45202</v>
      </c>
      <c r="B16942" s="40" t="s">
        <v>37</v>
      </c>
      <c r="C16942" s="62" t="s">
        <v>5740</v>
      </c>
      <c r="D16942" s="790" t="s">
        <v>11246</v>
      </c>
      <c r="E16942" s="57">
        <v>250</v>
      </c>
      <c r="F16942" s="57"/>
      <c r="G16942" s="125">
        <f t="shared" si="270"/>
        <v>-250</v>
      </c>
      <c r="H16942" s="704" t="s">
        <v>11240</v>
      </c>
    </row>
    <row r="16943" spans="1:8" ht="15" x14ac:dyDescent="0.2">
      <c r="A16943" s="733">
        <v>45202</v>
      </c>
      <c r="B16943" s="40" t="s">
        <v>103</v>
      </c>
      <c r="C16943" s="62" t="s">
        <v>103</v>
      </c>
      <c r="D16943" s="790" t="s">
        <v>10209</v>
      </c>
      <c r="E16943" s="57">
        <v>4000</v>
      </c>
      <c r="F16943" s="57"/>
      <c r="G16943" s="125">
        <f t="shared" si="270"/>
        <v>-4000</v>
      </c>
      <c r="H16943" s="704" t="s">
        <v>11240</v>
      </c>
    </row>
    <row r="16944" spans="1:8" ht="15" customHeight="1" x14ac:dyDescent="0.2">
      <c r="A16944" s="733">
        <v>45202</v>
      </c>
      <c r="B16944" s="40" t="s">
        <v>9354</v>
      </c>
      <c r="C16944" s="62" t="s">
        <v>10989</v>
      </c>
      <c r="D16944" s="790" t="s">
        <v>11247</v>
      </c>
      <c r="E16944" s="57">
        <v>6500</v>
      </c>
      <c r="F16944" s="57"/>
      <c r="G16944" s="125">
        <f t="shared" si="270"/>
        <v>-6500</v>
      </c>
      <c r="H16944" s="704" t="s">
        <v>11240</v>
      </c>
    </row>
    <row r="16945" spans="1:8" ht="15" customHeight="1" x14ac:dyDescent="0.2">
      <c r="A16945" s="733">
        <v>45202</v>
      </c>
      <c r="B16945" s="40" t="s">
        <v>10906</v>
      </c>
      <c r="C16945" s="62" t="s">
        <v>5740</v>
      </c>
      <c r="D16945" s="790" t="s">
        <v>369</v>
      </c>
      <c r="E16945" s="57">
        <v>2200</v>
      </c>
      <c r="F16945" s="57"/>
      <c r="G16945" s="125">
        <f t="shared" si="270"/>
        <v>-2200</v>
      </c>
      <c r="H16945" s="704" t="s">
        <v>11240</v>
      </c>
    </row>
    <row r="16946" spans="1:8" ht="15" customHeight="1" x14ac:dyDescent="0.2">
      <c r="A16946" s="733">
        <v>45202</v>
      </c>
      <c r="B16946" s="40" t="s">
        <v>8557</v>
      </c>
      <c r="C16946" s="669" t="s">
        <v>1197</v>
      </c>
      <c r="D16946" s="911" t="s">
        <v>11259</v>
      </c>
      <c r="E16946" s="584">
        <v>83200</v>
      </c>
      <c r="F16946" s="57"/>
      <c r="G16946" s="125">
        <f t="shared" si="270"/>
        <v>-83200</v>
      </c>
      <c r="H16946" s="704" t="s">
        <v>11240</v>
      </c>
    </row>
    <row r="16947" spans="1:8" ht="15" customHeight="1" x14ac:dyDescent="0.2">
      <c r="A16947" s="733">
        <v>45202</v>
      </c>
      <c r="B16947" s="40" t="s">
        <v>8866</v>
      </c>
      <c r="C16947" s="669" t="s">
        <v>1197</v>
      </c>
      <c r="D16947" s="911" t="s">
        <v>11259</v>
      </c>
      <c r="E16947" s="584">
        <v>227720</v>
      </c>
      <c r="F16947" s="57"/>
      <c r="G16947" s="125">
        <f t="shared" si="270"/>
        <v>-227720</v>
      </c>
      <c r="H16947" s="704" t="s">
        <v>11240</v>
      </c>
    </row>
    <row r="16948" spans="1:8" ht="15" customHeight="1" x14ac:dyDescent="0.2">
      <c r="A16948" s="733">
        <v>45202</v>
      </c>
      <c r="B16948" s="40" t="s">
        <v>9505</v>
      </c>
      <c r="C16948" s="669" t="s">
        <v>1197</v>
      </c>
      <c r="D16948" s="911" t="s">
        <v>11259</v>
      </c>
      <c r="E16948" s="584">
        <v>9820</v>
      </c>
      <c r="F16948" s="57"/>
      <c r="G16948" s="125">
        <f t="shared" si="270"/>
        <v>-9820</v>
      </c>
      <c r="H16948" s="704" t="s">
        <v>11240</v>
      </c>
    </row>
    <row r="16949" spans="1:8" ht="15" x14ac:dyDescent="0.2">
      <c r="A16949" s="733">
        <v>45202</v>
      </c>
      <c r="B16949" s="40" t="s">
        <v>10294</v>
      </c>
      <c r="C16949" s="669" t="s">
        <v>1197</v>
      </c>
      <c r="D16949" s="911" t="s">
        <v>11259</v>
      </c>
      <c r="E16949" s="584">
        <v>179260</v>
      </c>
      <c r="F16949" s="57"/>
      <c r="G16949" s="125">
        <f t="shared" si="270"/>
        <v>-179260</v>
      </c>
      <c r="H16949" s="704" t="s">
        <v>11240</v>
      </c>
    </row>
    <row r="16950" spans="1:8" ht="15" x14ac:dyDescent="0.2">
      <c r="A16950" s="733">
        <v>45202</v>
      </c>
      <c r="B16950" s="40" t="s">
        <v>9354</v>
      </c>
      <c r="C16950" s="62" t="s">
        <v>7465</v>
      </c>
      <c r="D16950" s="790" t="s">
        <v>11167</v>
      </c>
      <c r="E16950" s="57">
        <v>200000</v>
      </c>
      <c r="F16950" s="57"/>
      <c r="G16950" s="125">
        <f t="shared" si="270"/>
        <v>-200000</v>
      </c>
      <c r="H16950" s="704" t="s">
        <v>11240</v>
      </c>
    </row>
    <row r="16951" spans="1:8" ht="15" x14ac:dyDescent="0.2">
      <c r="A16951" s="733">
        <v>45202</v>
      </c>
      <c r="B16951" s="40" t="s">
        <v>103</v>
      </c>
      <c r="C16951" s="62" t="s">
        <v>7476</v>
      </c>
      <c r="D16951" s="790" t="s">
        <v>11167</v>
      </c>
      <c r="E16951" s="57">
        <v>15000</v>
      </c>
      <c r="F16951" s="57"/>
      <c r="G16951" s="125">
        <f t="shared" si="270"/>
        <v>-15000</v>
      </c>
      <c r="H16951" s="704" t="s">
        <v>11240</v>
      </c>
    </row>
    <row r="16952" spans="1:8" ht="15" x14ac:dyDescent="0.2">
      <c r="A16952" s="733">
        <v>45202</v>
      </c>
      <c r="B16952" s="40" t="s">
        <v>10906</v>
      </c>
      <c r="C16952" s="62" t="s">
        <v>10989</v>
      </c>
      <c r="D16952" s="790" t="s">
        <v>11261</v>
      </c>
      <c r="E16952" s="57">
        <v>36675</v>
      </c>
      <c r="F16952" s="57"/>
      <c r="G16952" s="125">
        <f t="shared" si="270"/>
        <v>-36675</v>
      </c>
      <c r="H16952" s="704" t="s">
        <v>11240</v>
      </c>
    </row>
    <row r="16953" spans="1:8" ht="15" x14ac:dyDescent="0.2">
      <c r="A16953" s="733">
        <v>45202</v>
      </c>
      <c r="B16953" s="40" t="s">
        <v>11085</v>
      </c>
      <c r="C16953" s="62" t="s">
        <v>10989</v>
      </c>
      <c r="D16953" s="790" t="s">
        <v>11262</v>
      </c>
      <c r="E16953" s="57">
        <v>3500</v>
      </c>
      <c r="F16953" s="57"/>
      <c r="G16953" s="125">
        <f t="shared" si="270"/>
        <v>-3500</v>
      </c>
      <c r="H16953" s="704" t="s">
        <v>11240</v>
      </c>
    </row>
    <row r="16954" spans="1:8" ht="15" x14ac:dyDescent="0.2">
      <c r="A16954" s="733">
        <v>45202</v>
      </c>
      <c r="B16954" s="40" t="s">
        <v>10906</v>
      </c>
      <c r="C16954" s="62" t="s">
        <v>285</v>
      </c>
      <c r="D16954" s="790" t="s">
        <v>8661</v>
      </c>
      <c r="E16954" s="57">
        <v>500</v>
      </c>
      <c r="F16954" s="57"/>
      <c r="G16954" s="125">
        <f t="shared" si="270"/>
        <v>-500</v>
      </c>
      <c r="H16954" s="704" t="s">
        <v>11240</v>
      </c>
    </row>
    <row r="16955" spans="1:8" ht="15" x14ac:dyDescent="0.2">
      <c r="A16955" s="733">
        <v>45202</v>
      </c>
      <c r="B16955" s="40" t="s">
        <v>10906</v>
      </c>
      <c r="C16955" s="62" t="s">
        <v>5740</v>
      </c>
      <c r="D16955" s="790" t="s">
        <v>369</v>
      </c>
      <c r="E16955" s="57">
        <v>1000</v>
      </c>
      <c r="F16955" s="57"/>
      <c r="G16955" s="125">
        <f t="shared" si="270"/>
        <v>-1000</v>
      </c>
      <c r="H16955" s="704" t="s">
        <v>11240</v>
      </c>
    </row>
    <row r="16956" spans="1:8" ht="15" x14ac:dyDescent="0.2">
      <c r="A16956" s="733">
        <v>45202</v>
      </c>
      <c r="B16956" s="40" t="s">
        <v>9354</v>
      </c>
      <c r="C16956" s="62" t="s">
        <v>5740</v>
      </c>
      <c r="D16956" s="790" t="s">
        <v>369</v>
      </c>
      <c r="E16956" s="57">
        <v>2000</v>
      </c>
      <c r="F16956" s="57"/>
      <c r="G16956" s="125">
        <f t="shared" si="270"/>
        <v>-2000</v>
      </c>
      <c r="H16956" s="704" t="s">
        <v>11240</v>
      </c>
    </row>
    <row r="16957" spans="1:8" ht="15" x14ac:dyDescent="0.2">
      <c r="A16957" s="733">
        <v>45202</v>
      </c>
      <c r="B16957" s="40" t="s">
        <v>10906</v>
      </c>
      <c r="C16957" s="62" t="s">
        <v>5740</v>
      </c>
      <c r="D16957" s="790" t="s">
        <v>369</v>
      </c>
      <c r="E16957" s="57">
        <v>1500</v>
      </c>
      <c r="F16957" s="57"/>
      <c r="G16957" s="125">
        <f t="shared" si="270"/>
        <v>-1500</v>
      </c>
      <c r="H16957" s="704" t="s">
        <v>11240</v>
      </c>
    </row>
    <row r="16958" spans="1:8" ht="15" x14ac:dyDescent="0.2">
      <c r="A16958" s="733">
        <v>45202</v>
      </c>
      <c r="B16958" s="40" t="s">
        <v>10906</v>
      </c>
      <c r="C16958" s="62" t="s">
        <v>10989</v>
      </c>
      <c r="D16958" s="790" t="s">
        <v>11263</v>
      </c>
      <c r="E16958" s="57">
        <v>16865</v>
      </c>
      <c r="F16958" s="57"/>
      <c r="G16958" s="125">
        <f t="shared" si="270"/>
        <v>-16865</v>
      </c>
      <c r="H16958" s="704" t="s">
        <v>11240</v>
      </c>
    </row>
    <row r="16959" spans="1:8" ht="15" x14ac:dyDescent="0.2">
      <c r="A16959" s="733">
        <v>45202</v>
      </c>
      <c r="B16959" s="40" t="s">
        <v>9354</v>
      </c>
      <c r="C16959" s="62" t="s">
        <v>10989</v>
      </c>
      <c r="D16959" s="790" t="s">
        <v>4965</v>
      </c>
      <c r="E16959" s="57">
        <v>2220</v>
      </c>
      <c r="F16959" s="57"/>
      <c r="G16959" s="125">
        <f t="shared" ref="G16959:G17022" si="271">F16959-E16959</f>
        <v>-2220</v>
      </c>
      <c r="H16959" s="704" t="s">
        <v>11240</v>
      </c>
    </row>
    <row r="16960" spans="1:8" ht="15" x14ac:dyDescent="0.2">
      <c r="A16960" s="733">
        <v>45203</v>
      </c>
      <c r="B16960" s="40" t="s">
        <v>10907</v>
      </c>
      <c r="C16960" s="62" t="s">
        <v>10989</v>
      </c>
      <c r="D16960" s="790" t="s">
        <v>11264</v>
      </c>
      <c r="E16960" s="57">
        <v>11220</v>
      </c>
      <c r="F16960" s="57"/>
      <c r="G16960" s="125">
        <f t="shared" si="271"/>
        <v>-11220</v>
      </c>
      <c r="H16960" s="704" t="s">
        <v>11240</v>
      </c>
    </row>
    <row r="16961" spans="1:8" ht="15" x14ac:dyDescent="0.2">
      <c r="A16961" s="733">
        <v>45203</v>
      </c>
      <c r="B16961" s="40" t="s">
        <v>10906</v>
      </c>
      <c r="C16961" s="62" t="s">
        <v>285</v>
      </c>
      <c r="D16961" s="790" t="s">
        <v>8661</v>
      </c>
      <c r="E16961" s="57">
        <v>800</v>
      </c>
      <c r="F16961" s="57"/>
      <c r="G16961" s="125">
        <f t="shared" si="271"/>
        <v>-800</v>
      </c>
      <c r="H16961" s="704" t="s">
        <v>11240</v>
      </c>
    </row>
    <row r="16962" spans="1:8" ht="15" x14ac:dyDescent="0.2">
      <c r="A16962" s="733">
        <v>45203</v>
      </c>
      <c r="B16962" s="40" t="s">
        <v>103</v>
      </c>
      <c r="C16962" s="62" t="s">
        <v>103</v>
      </c>
      <c r="D16962" s="790" t="s">
        <v>10209</v>
      </c>
      <c r="E16962" s="57">
        <v>3500</v>
      </c>
      <c r="F16962" s="57"/>
      <c r="G16962" s="125">
        <f t="shared" si="271"/>
        <v>-3500</v>
      </c>
      <c r="H16962" s="704" t="s">
        <v>11240</v>
      </c>
    </row>
    <row r="16963" spans="1:8" ht="15" x14ac:dyDescent="0.2">
      <c r="A16963" s="733">
        <v>45203</v>
      </c>
      <c r="B16963" s="40" t="s">
        <v>10906</v>
      </c>
      <c r="C16963" s="62" t="s">
        <v>5740</v>
      </c>
      <c r="D16963" s="790" t="s">
        <v>369</v>
      </c>
      <c r="E16963" s="57">
        <v>1700</v>
      </c>
      <c r="F16963" s="57"/>
      <c r="G16963" s="125">
        <f t="shared" si="271"/>
        <v>-1700</v>
      </c>
      <c r="H16963" s="704" t="s">
        <v>11240</v>
      </c>
    </row>
    <row r="16964" spans="1:8" ht="15" x14ac:dyDescent="0.2">
      <c r="A16964" s="733">
        <v>45203</v>
      </c>
      <c r="B16964" s="40" t="s">
        <v>2932</v>
      </c>
      <c r="C16964" s="62" t="s">
        <v>391</v>
      </c>
      <c r="D16964" s="790" t="s">
        <v>6385</v>
      </c>
      <c r="E16964" s="57">
        <v>6465</v>
      </c>
      <c r="F16964" s="57"/>
      <c r="G16964" s="125">
        <f t="shared" si="271"/>
        <v>-6465</v>
      </c>
      <c r="H16964" s="704" t="s">
        <v>11240</v>
      </c>
    </row>
    <row r="16965" spans="1:8" ht="15" x14ac:dyDescent="0.2">
      <c r="A16965" s="733">
        <v>45203</v>
      </c>
      <c r="B16965" s="40" t="s">
        <v>10230</v>
      </c>
      <c r="C16965" s="62" t="s">
        <v>5740</v>
      </c>
      <c r="D16965" s="790" t="s">
        <v>369</v>
      </c>
      <c r="E16965" s="57">
        <v>3300</v>
      </c>
      <c r="F16965" s="57"/>
      <c r="G16965" s="125">
        <f t="shared" si="271"/>
        <v>-3300</v>
      </c>
      <c r="H16965" s="704" t="s">
        <v>11240</v>
      </c>
    </row>
    <row r="16966" spans="1:8" ht="15" x14ac:dyDescent="0.2">
      <c r="A16966" s="733">
        <v>45203</v>
      </c>
      <c r="B16966" s="40" t="s">
        <v>10906</v>
      </c>
      <c r="C16966" s="62" t="s">
        <v>10989</v>
      </c>
      <c r="D16966" s="790" t="s">
        <v>11265</v>
      </c>
      <c r="E16966" s="57">
        <v>400</v>
      </c>
      <c r="F16966" s="57"/>
      <c r="G16966" s="125">
        <f t="shared" si="271"/>
        <v>-400</v>
      </c>
      <c r="H16966" s="704" t="s">
        <v>11240</v>
      </c>
    </row>
    <row r="16967" spans="1:8" ht="15" x14ac:dyDescent="0.2">
      <c r="A16967" s="733">
        <v>45203</v>
      </c>
      <c r="B16967" s="40" t="s">
        <v>10574</v>
      </c>
      <c r="C16967" s="62" t="s">
        <v>5740</v>
      </c>
      <c r="D16967" s="790" t="s">
        <v>369</v>
      </c>
      <c r="E16967" s="57">
        <v>1000</v>
      </c>
      <c r="F16967" s="57"/>
      <c r="G16967" s="125">
        <f t="shared" si="271"/>
        <v>-1000</v>
      </c>
      <c r="H16967" s="704" t="s">
        <v>11240</v>
      </c>
    </row>
    <row r="16968" spans="1:8" ht="15" x14ac:dyDescent="0.2">
      <c r="A16968" s="733">
        <v>45203</v>
      </c>
      <c r="B16968" s="40" t="s">
        <v>10574</v>
      </c>
      <c r="C16968" s="62" t="s">
        <v>255</v>
      </c>
      <c r="D16968" s="790" t="s">
        <v>11014</v>
      </c>
      <c r="E16968" s="57">
        <v>500000</v>
      </c>
      <c r="F16968" s="57"/>
      <c r="G16968" s="125">
        <f t="shared" si="271"/>
        <v>-500000</v>
      </c>
      <c r="H16968" s="704" t="s">
        <v>11240</v>
      </c>
    </row>
    <row r="16969" spans="1:8" ht="15" x14ac:dyDescent="0.2">
      <c r="A16969" s="733">
        <v>45205</v>
      </c>
      <c r="B16969" s="40" t="s">
        <v>10469</v>
      </c>
      <c r="C16969" s="62" t="s">
        <v>5740</v>
      </c>
      <c r="D16969" s="790" t="s">
        <v>369</v>
      </c>
      <c r="E16969" s="57">
        <v>2300</v>
      </c>
      <c r="F16969" s="57"/>
      <c r="G16969" s="125">
        <f t="shared" si="271"/>
        <v>-2300</v>
      </c>
      <c r="H16969" s="704" t="s">
        <v>11240</v>
      </c>
    </row>
    <row r="16970" spans="1:8" ht="15" x14ac:dyDescent="0.2">
      <c r="A16970" s="733">
        <v>45205</v>
      </c>
      <c r="B16970" s="40" t="s">
        <v>11089</v>
      </c>
      <c r="C16970" s="62" t="s">
        <v>10989</v>
      </c>
      <c r="D16970" s="790" t="s">
        <v>11273</v>
      </c>
      <c r="E16970" s="57">
        <v>800</v>
      </c>
      <c r="F16970" s="57"/>
      <c r="G16970" s="125">
        <f t="shared" si="271"/>
        <v>-800</v>
      </c>
      <c r="H16970" s="704" t="s">
        <v>11240</v>
      </c>
    </row>
    <row r="16971" spans="1:8" ht="15" x14ac:dyDescent="0.2">
      <c r="A16971" s="733">
        <v>45205</v>
      </c>
      <c r="B16971" s="40" t="s">
        <v>103</v>
      </c>
      <c r="C16971" s="62" t="s">
        <v>103</v>
      </c>
      <c r="D16971" s="790" t="s">
        <v>10209</v>
      </c>
      <c r="E16971" s="57">
        <v>3500</v>
      </c>
      <c r="F16971" s="57"/>
      <c r="G16971" s="125">
        <f t="shared" si="271"/>
        <v>-3500</v>
      </c>
      <c r="H16971" s="704" t="s">
        <v>11240</v>
      </c>
    </row>
    <row r="16972" spans="1:8" ht="15" x14ac:dyDescent="0.2">
      <c r="A16972" s="733">
        <v>45205</v>
      </c>
      <c r="B16972" s="40" t="s">
        <v>9354</v>
      </c>
      <c r="C16972" s="62" t="s">
        <v>10970</v>
      </c>
      <c r="D16972" s="790" t="s">
        <v>11129</v>
      </c>
      <c r="E16972" s="57">
        <v>15000</v>
      </c>
      <c r="F16972" s="57"/>
      <c r="G16972" s="125">
        <f t="shared" si="271"/>
        <v>-15000</v>
      </c>
      <c r="H16972" s="704" t="s">
        <v>11240</v>
      </c>
    </row>
    <row r="16973" spans="1:8" ht="15" x14ac:dyDescent="0.2">
      <c r="A16973" s="733">
        <v>45205</v>
      </c>
      <c r="B16973" s="40" t="s">
        <v>10906</v>
      </c>
      <c r="C16973" s="550" t="s">
        <v>10989</v>
      </c>
      <c r="D16973" s="903" t="s">
        <v>11364</v>
      </c>
      <c r="E16973" s="582">
        <v>8000</v>
      </c>
      <c r="F16973" s="57"/>
      <c r="G16973" s="125">
        <f t="shared" si="271"/>
        <v>-8000</v>
      </c>
      <c r="H16973" s="704" t="s">
        <v>11240</v>
      </c>
    </row>
    <row r="16974" spans="1:8" ht="15" x14ac:dyDescent="0.2">
      <c r="A16974" s="733">
        <v>45205</v>
      </c>
      <c r="B16974" s="40" t="s">
        <v>9354</v>
      </c>
      <c r="C16974" s="550" t="s">
        <v>10989</v>
      </c>
      <c r="D16974" s="903" t="s">
        <v>11364</v>
      </c>
      <c r="E16974" s="582">
        <v>8000</v>
      </c>
      <c r="F16974" s="57"/>
      <c r="G16974" s="125">
        <f t="shared" si="271"/>
        <v>-8000</v>
      </c>
      <c r="H16974" s="704" t="s">
        <v>11240</v>
      </c>
    </row>
    <row r="16975" spans="1:8" ht="15" x14ac:dyDescent="0.2">
      <c r="A16975" s="733">
        <v>45205</v>
      </c>
      <c r="B16975" s="40" t="s">
        <v>10230</v>
      </c>
      <c r="C16975" s="550" t="s">
        <v>10989</v>
      </c>
      <c r="D16975" s="903" t="s">
        <v>11364</v>
      </c>
      <c r="E16975" s="582">
        <v>8000</v>
      </c>
      <c r="F16975" s="57"/>
      <c r="G16975" s="125">
        <f t="shared" si="271"/>
        <v>-8000</v>
      </c>
      <c r="H16975" s="704" t="s">
        <v>11240</v>
      </c>
    </row>
    <row r="16976" spans="1:8" ht="15" x14ac:dyDescent="0.2">
      <c r="A16976" s="733">
        <v>45205</v>
      </c>
      <c r="B16976" s="40" t="s">
        <v>11089</v>
      </c>
      <c r="C16976" s="62" t="s">
        <v>10989</v>
      </c>
      <c r="D16976" s="790" t="s">
        <v>11274</v>
      </c>
      <c r="E16976" s="57">
        <v>6370</v>
      </c>
      <c r="F16976" s="57"/>
      <c r="G16976" s="125">
        <f t="shared" si="271"/>
        <v>-6370</v>
      </c>
      <c r="H16976" s="704" t="s">
        <v>11240</v>
      </c>
    </row>
    <row r="16977" spans="1:8" ht="15" x14ac:dyDescent="0.2">
      <c r="A16977" s="733">
        <v>45205</v>
      </c>
      <c r="B16977" s="40" t="s">
        <v>10574</v>
      </c>
      <c r="C16977" s="62" t="s">
        <v>10989</v>
      </c>
      <c r="D16977" s="790" t="s">
        <v>11274</v>
      </c>
      <c r="E16977" s="57">
        <v>36500</v>
      </c>
      <c r="F16977" s="57"/>
      <c r="G16977" s="125">
        <f t="shared" si="271"/>
        <v>-36500</v>
      </c>
      <c r="H16977" s="704" t="s">
        <v>11240</v>
      </c>
    </row>
    <row r="16978" spans="1:8" ht="15" x14ac:dyDescent="0.2">
      <c r="A16978" s="733">
        <v>45205</v>
      </c>
      <c r="B16978" s="40" t="s">
        <v>10469</v>
      </c>
      <c r="C16978" s="62" t="s">
        <v>10989</v>
      </c>
      <c r="D16978" s="790" t="s">
        <v>11275</v>
      </c>
      <c r="E16978" s="57">
        <v>2800</v>
      </c>
      <c r="F16978" s="57"/>
      <c r="G16978" s="125">
        <f t="shared" si="271"/>
        <v>-2800</v>
      </c>
      <c r="H16978" s="704" t="s">
        <v>11240</v>
      </c>
    </row>
    <row r="16979" spans="1:8" ht="15" x14ac:dyDescent="0.2">
      <c r="A16979" s="733">
        <v>45206</v>
      </c>
      <c r="B16979" s="40" t="s">
        <v>10469</v>
      </c>
      <c r="C16979" s="62" t="s">
        <v>5740</v>
      </c>
      <c r="D16979" s="790" t="s">
        <v>369</v>
      </c>
      <c r="E16979" s="57">
        <v>1400</v>
      </c>
      <c r="F16979" s="57"/>
      <c r="G16979" s="125">
        <f t="shared" si="271"/>
        <v>-1400</v>
      </c>
      <c r="H16979" s="704" t="s">
        <v>11240</v>
      </c>
    </row>
    <row r="16980" spans="1:8" ht="15" x14ac:dyDescent="0.2">
      <c r="A16980" s="733">
        <v>45206</v>
      </c>
      <c r="B16980" s="40" t="s">
        <v>10906</v>
      </c>
      <c r="C16980" s="62" t="s">
        <v>10989</v>
      </c>
      <c r="D16980" s="790" t="s">
        <v>11281</v>
      </c>
      <c r="E16980" s="57">
        <v>66400</v>
      </c>
      <c r="F16980" s="57"/>
      <c r="G16980" s="125">
        <f t="shared" si="271"/>
        <v>-66400</v>
      </c>
      <c r="H16980" s="704" t="s">
        <v>11240</v>
      </c>
    </row>
    <row r="16981" spans="1:8" ht="15" x14ac:dyDescent="0.2">
      <c r="A16981" s="733">
        <v>45206</v>
      </c>
      <c r="B16981" s="40" t="s">
        <v>103</v>
      </c>
      <c r="C16981" s="62" t="s">
        <v>1494</v>
      </c>
      <c r="D16981" s="790" t="s">
        <v>733</v>
      </c>
      <c r="E16981" s="57">
        <v>2100</v>
      </c>
      <c r="F16981" s="57"/>
      <c r="G16981" s="125">
        <f t="shared" si="271"/>
        <v>-2100</v>
      </c>
      <c r="H16981" s="704" t="s">
        <v>11240</v>
      </c>
    </row>
    <row r="16982" spans="1:8" ht="15" x14ac:dyDescent="0.2">
      <c r="A16982" s="733">
        <v>45206</v>
      </c>
      <c r="B16982" s="40" t="s">
        <v>9984</v>
      </c>
      <c r="C16982" s="62" t="s">
        <v>10989</v>
      </c>
      <c r="D16982" s="790" t="s">
        <v>11282</v>
      </c>
      <c r="E16982" s="57">
        <v>15180</v>
      </c>
      <c r="F16982" s="57"/>
      <c r="G16982" s="125">
        <f t="shared" si="271"/>
        <v>-15180</v>
      </c>
      <c r="H16982" s="704" t="s">
        <v>11240</v>
      </c>
    </row>
    <row r="16983" spans="1:8" ht="15" x14ac:dyDescent="0.2">
      <c r="A16983" s="733">
        <v>45206</v>
      </c>
      <c r="B16983" s="40" t="s">
        <v>9984</v>
      </c>
      <c r="C16983" s="62" t="s">
        <v>285</v>
      </c>
      <c r="D16983" s="790" t="s">
        <v>11283</v>
      </c>
      <c r="E16983" s="57">
        <v>300</v>
      </c>
      <c r="F16983" s="57"/>
      <c r="G16983" s="125">
        <f t="shared" si="271"/>
        <v>-300</v>
      </c>
      <c r="H16983" s="704" t="s">
        <v>11240</v>
      </c>
    </row>
    <row r="16984" spans="1:8" ht="15" x14ac:dyDescent="0.2">
      <c r="A16984" s="733">
        <v>45206</v>
      </c>
      <c r="B16984" s="40" t="s">
        <v>10907</v>
      </c>
      <c r="C16984" s="62" t="s">
        <v>11284</v>
      </c>
      <c r="D16984" s="790" t="s">
        <v>11285</v>
      </c>
      <c r="E16984" s="57">
        <v>30000</v>
      </c>
      <c r="F16984" s="57"/>
      <c r="G16984" s="125">
        <f t="shared" si="271"/>
        <v>-30000</v>
      </c>
      <c r="H16984" s="704" t="s">
        <v>11240</v>
      </c>
    </row>
    <row r="16985" spans="1:8" ht="15" x14ac:dyDescent="0.2">
      <c r="A16985" s="733">
        <v>45206</v>
      </c>
      <c r="B16985" s="40" t="s">
        <v>37</v>
      </c>
      <c r="C16985" s="62" t="s">
        <v>11286</v>
      </c>
      <c r="D16985" s="790" t="s">
        <v>10099</v>
      </c>
      <c r="E16985" s="57">
        <v>3000</v>
      </c>
      <c r="F16985" s="57"/>
      <c r="G16985" s="125">
        <f t="shared" si="271"/>
        <v>-3000</v>
      </c>
      <c r="H16985" s="704" t="s">
        <v>11240</v>
      </c>
    </row>
    <row r="16986" spans="1:8" ht="15" x14ac:dyDescent="0.2">
      <c r="A16986" s="733">
        <v>45206</v>
      </c>
      <c r="B16986" s="40" t="s">
        <v>10574</v>
      </c>
      <c r="C16986" s="62" t="s">
        <v>11287</v>
      </c>
      <c r="D16986" s="790" t="s">
        <v>2710</v>
      </c>
      <c r="E16986" s="57">
        <v>200000</v>
      </c>
      <c r="F16986" s="57"/>
      <c r="G16986" s="125">
        <f t="shared" si="271"/>
        <v>-200000</v>
      </c>
      <c r="H16986" s="704" t="s">
        <v>11240</v>
      </c>
    </row>
    <row r="16987" spans="1:8" ht="15" x14ac:dyDescent="0.2">
      <c r="A16987" s="733">
        <v>45206</v>
      </c>
      <c r="B16987" s="40" t="s">
        <v>10907</v>
      </c>
      <c r="C16987" s="62" t="s">
        <v>5740</v>
      </c>
      <c r="D16987" s="790" t="s">
        <v>369</v>
      </c>
      <c r="E16987" s="57">
        <v>800</v>
      </c>
      <c r="F16987" s="57"/>
      <c r="G16987" s="125">
        <f t="shared" si="271"/>
        <v>-800</v>
      </c>
      <c r="H16987" s="704" t="s">
        <v>11240</v>
      </c>
    </row>
    <row r="16988" spans="1:8" ht="15" x14ac:dyDescent="0.2">
      <c r="A16988" s="733">
        <v>45206</v>
      </c>
      <c r="B16988" s="40" t="s">
        <v>103</v>
      </c>
      <c r="C16988" s="62" t="s">
        <v>2671</v>
      </c>
      <c r="D16988" s="790" t="s">
        <v>8115</v>
      </c>
      <c r="E16988" s="57">
        <v>1400</v>
      </c>
      <c r="F16988" s="57"/>
      <c r="G16988" s="125">
        <f t="shared" si="271"/>
        <v>-1400</v>
      </c>
      <c r="H16988" s="704" t="s">
        <v>11240</v>
      </c>
    </row>
    <row r="16989" spans="1:8" ht="15" x14ac:dyDescent="0.2">
      <c r="A16989" s="733">
        <v>45206</v>
      </c>
      <c r="B16989" s="40" t="s">
        <v>10907</v>
      </c>
      <c r="C16989" s="62" t="s">
        <v>5740</v>
      </c>
      <c r="D16989" s="790" t="s">
        <v>369</v>
      </c>
      <c r="E16989" s="57">
        <v>3390</v>
      </c>
      <c r="F16989" s="57"/>
      <c r="G16989" s="125">
        <f t="shared" si="271"/>
        <v>-3390</v>
      </c>
      <c r="H16989" s="704" t="s">
        <v>11240</v>
      </c>
    </row>
    <row r="16990" spans="1:8" ht="15" x14ac:dyDescent="0.2">
      <c r="A16990" s="733">
        <v>45206</v>
      </c>
      <c r="B16990" s="40" t="s">
        <v>9984</v>
      </c>
      <c r="C16990" s="62" t="s">
        <v>10989</v>
      </c>
      <c r="D16990" s="790" t="s">
        <v>11288</v>
      </c>
      <c r="E16990" s="57">
        <v>58000</v>
      </c>
      <c r="F16990" s="57"/>
      <c r="G16990" s="125">
        <f t="shared" si="271"/>
        <v>-58000</v>
      </c>
      <c r="H16990" s="704" t="s">
        <v>11240</v>
      </c>
    </row>
    <row r="16991" spans="1:8" ht="15" x14ac:dyDescent="0.2">
      <c r="A16991" s="733">
        <v>45206</v>
      </c>
      <c r="B16991" s="40" t="s">
        <v>10230</v>
      </c>
      <c r="C16991" s="62" t="s">
        <v>11294</v>
      </c>
      <c r="D16991" s="790" t="s">
        <v>11295</v>
      </c>
      <c r="E16991" s="57">
        <v>72000</v>
      </c>
      <c r="F16991" s="57"/>
      <c r="G16991" s="125">
        <f t="shared" si="271"/>
        <v>-72000</v>
      </c>
      <c r="H16991" s="704" t="s">
        <v>11240</v>
      </c>
    </row>
    <row r="16992" spans="1:8" ht="15" x14ac:dyDescent="0.2">
      <c r="A16992" s="733">
        <v>45206</v>
      </c>
      <c r="B16992" s="40" t="s">
        <v>103</v>
      </c>
      <c r="C16992" s="62" t="s">
        <v>11021</v>
      </c>
      <c r="D16992" s="790" t="s">
        <v>11290</v>
      </c>
      <c r="E16992" s="57">
        <v>5000</v>
      </c>
      <c r="F16992" s="57"/>
      <c r="G16992" s="125">
        <f t="shared" si="271"/>
        <v>-5000</v>
      </c>
      <c r="H16992" s="704" t="s">
        <v>11240</v>
      </c>
    </row>
    <row r="16993" spans="1:8" ht="15" x14ac:dyDescent="0.2">
      <c r="A16993" s="733">
        <v>45208</v>
      </c>
      <c r="B16993" s="40" t="s">
        <v>10230</v>
      </c>
      <c r="C16993" s="62" t="s">
        <v>10989</v>
      </c>
      <c r="D16993" s="790" t="s">
        <v>11296</v>
      </c>
      <c r="E16993" s="57">
        <v>3000</v>
      </c>
      <c r="F16993" s="57"/>
      <c r="G16993" s="125">
        <f t="shared" si="271"/>
        <v>-3000</v>
      </c>
      <c r="H16993" s="704" t="s">
        <v>11240</v>
      </c>
    </row>
    <row r="16994" spans="1:8" ht="15" x14ac:dyDescent="0.2">
      <c r="A16994" s="733">
        <v>45208</v>
      </c>
      <c r="B16994" s="40" t="s">
        <v>103</v>
      </c>
      <c r="C16994" s="62" t="s">
        <v>103</v>
      </c>
      <c r="D16994" s="790" t="s">
        <v>10209</v>
      </c>
      <c r="E16994" s="57">
        <v>3500</v>
      </c>
      <c r="F16994" s="57"/>
      <c r="G16994" s="125">
        <f t="shared" si="271"/>
        <v>-3500</v>
      </c>
      <c r="H16994" s="704" t="s">
        <v>11240</v>
      </c>
    </row>
    <row r="16995" spans="1:8" ht="15" x14ac:dyDescent="0.2">
      <c r="A16995" s="733">
        <v>45208</v>
      </c>
      <c r="B16995" s="40" t="s">
        <v>10230</v>
      </c>
      <c r="C16995" s="62" t="s">
        <v>285</v>
      </c>
      <c r="D16995" s="790" t="s">
        <v>10885</v>
      </c>
      <c r="E16995" s="57">
        <v>1500</v>
      </c>
      <c r="F16995" s="57"/>
      <c r="G16995" s="125">
        <f t="shared" si="271"/>
        <v>-1500</v>
      </c>
      <c r="H16995" s="704" t="s">
        <v>11240</v>
      </c>
    </row>
    <row r="16996" spans="1:8" ht="15" x14ac:dyDescent="0.2">
      <c r="A16996" s="733">
        <v>45208</v>
      </c>
      <c r="B16996" s="40" t="s">
        <v>10906</v>
      </c>
      <c r="C16996" s="62" t="s">
        <v>10989</v>
      </c>
      <c r="D16996" s="790" t="s">
        <v>11297</v>
      </c>
      <c r="E16996" s="57">
        <v>11770</v>
      </c>
      <c r="F16996" s="57"/>
      <c r="G16996" s="125">
        <f t="shared" si="271"/>
        <v>-11770</v>
      </c>
      <c r="H16996" s="704" t="s">
        <v>11240</v>
      </c>
    </row>
    <row r="16997" spans="1:8" ht="15" x14ac:dyDescent="0.2">
      <c r="A16997" s="733">
        <v>45208</v>
      </c>
      <c r="B16997" s="40" t="s">
        <v>10574</v>
      </c>
      <c r="C16997" s="62" t="s">
        <v>12292</v>
      </c>
      <c r="D16997" s="790" t="s">
        <v>11298</v>
      </c>
      <c r="E16997" s="57">
        <v>50000</v>
      </c>
      <c r="F16997" s="57"/>
      <c r="G16997" s="125">
        <f t="shared" si="271"/>
        <v>-50000</v>
      </c>
      <c r="H16997" s="704" t="s">
        <v>11240</v>
      </c>
    </row>
    <row r="16998" spans="1:8" ht="15" x14ac:dyDescent="0.2">
      <c r="A16998" s="733">
        <v>45208</v>
      </c>
      <c r="B16998" s="40" t="s">
        <v>9984</v>
      </c>
      <c r="C16998" s="62" t="s">
        <v>5740</v>
      </c>
      <c r="D16998" s="790" t="s">
        <v>369</v>
      </c>
      <c r="E16998" s="57">
        <v>1500</v>
      </c>
      <c r="F16998" s="57"/>
      <c r="G16998" s="125">
        <f t="shared" si="271"/>
        <v>-1500</v>
      </c>
      <c r="H16998" s="704" t="s">
        <v>11240</v>
      </c>
    </row>
    <row r="16999" spans="1:8" ht="15" x14ac:dyDescent="0.2">
      <c r="A16999" s="733">
        <v>45208</v>
      </c>
      <c r="B16999" s="40" t="s">
        <v>9767</v>
      </c>
      <c r="C16999" s="62" t="s">
        <v>10989</v>
      </c>
      <c r="D16999" s="790" t="s">
        <v>11300</v>
      </c>
      <c r="E16999" s="57">
        <v>600</v>
      </c>
      <c r="F16999" s="57"/>
      <c r="G16999" s="125">
        <f t="shared" si="271"/>
        <v>-600</v>
      </c>
      <c r="H16999" s="704" t="s">
        <v>11240</v>
      </c>
    </row>
    <row r="17000" spans="1:8" ht="15" x14ac:dyDescent="0.2">
      <c r="A17000" s="733">
        <v>45208</v>
      </c>
      <c r="B17000" s="40" t="s">
        <v>11003</v>
      </c>
      <c r="C17000" s="62" t="s">
        <v>9472</v>
      </c>
      <c r="D17000" s="790" t="s">
        <v>11301</v>
      </c>
      <c r="E17000" s="57">
        <v>40000</v>
      </c>
      <c r="F17000" s="57"/>
      <c r="G17000" s="125">
        <f t="shared" si="271"/>
        <v>-40000</v>
      </c>
      <c r="H17000" s="704" t="s">
        <v>11240</v>
      </c>
    </row>
    <row r="17001" spans="1:8" ht="15" x14ac:dyDescent="0.2">
      <c r="A17001" s="733">
        <v>45208</v>
      </c>
      <c r="B17001" s="40" t="s">
        <v>9354</v>
      </c>
      <c r="C17001" s="62" t="s">
        <v>10989</v>
      </c>
      <c r="D17001" s="790" t="s">
        <v>9915</v>
      </c>
      <c r="E17001" s="57">
        <v>15000</v>
      </c>
      <c r="F17001" s="57"/>
      <c r="G17001" s="125">
        <f t="shared" si="271"/>
        <v>-15000</v>
      </c>
      <c r="H17001" s="704" t="s">
        <v>11240</v>
      </c>
    </row>
    <row r="17002" spans="1:8" ht="15" x14ac:dyDescent="0.2">
      <c r="A17002" s="733">
        <v>45209</v>
      </c>
      <c r="B17002" s="40" t="s">
        <v>11303</v>
      </c>
      <c r="C17002" s="62" t="s">
        <v>10061</v>
      </c>
      <c r="D17002" s="790" t="s">
        <v>11304</v>
      </c>
      <c r="E17002" s="57">
        <v>30000</v>
      </c>
      <c r="F17002" s="57"/>
      <c r="G17002" s="125">
        <f t="shared" si="271"/>
        <v>-30000</v>
      </c>
      <c r="H17002" s="704" t="s">
        <v>11240</v>
      </c>
    </row>
    <row r="17003" spans="1:8" ht="15" x14ac:dyDescent="0.2">
      <c r="A17003" s="733">
        <v>45209</v>
      </c>
      <c r="B17003" s="40" t="s">
        <v>10906</v>
      </c>
      <c r="C17003" s="62" t="s">
        <v>10989</v>
      </c>
      <c r="D17003" s="790" t="s">
        <v>9636</v>
      </c>
      <c r="E17003" s="57">
        <v>250</v>
      </c>
      <c r="F17003" s="57"/>
      <c r="G17003" s="125">
        <f t="shared" si="271"/>
        <v>-250</v>
      </c>
      <c r="H17003" s="704" t="s">
        <v>11240</v>
      </c>
    </row>
    <row r="17004" spans="1:8" ht="15" x14ac:dyDescent="0.2">
      <c r="A17004" s="733">
        <v>45209</v>
      </c>
      <c r="B17004" s="40" t="s">
        <v>10906</v>
      </c>
      <c r="C17004" s="62" t="s">
        <v>5740</v>
      </c>
      <c r="D17004" s="790" t="s">
        <v>10335</v>
      </c>
      <c r="E17004" s="57">
        <v>250</v>
      </c>
      <c r="F17004" s="57"/>
      <c r="G17004" s="125">
        <f t="shared" si="271"/>
        <v>-250</v>
      </c>
      <c r="H17004" s="704" t="s">
        <v>11240</v>
      </c>
    </row>
    <row r="17005" spans="1:8" ht="15" x14ac:dyDescent="0.2">
      <c r="A17005" s="733">
        <v>45209</v>
      </c>
      <c r="B17005" s="40" t="s">
        <v>11303</v>
      </c>
      <c r="C17005" s="62" t="s">
        <v>10989</v>
      </c>
      <c r="D17005" s="790" t="s">
        <v>11305</v>
      </c>
      <c r="E17005" s="57">
        <v>16300</v>
      </c>
      <c r="F17005" s="57"/>
      <c r="G17005" s="125">
        <f t="shared" si="271"/>
        <v>-16300</v>
      </c>
      <c r="H17005" s="704" t="s">
        <v>11240</v>
      </c>
    </row>
    <row r="17006" spans="1:8" s="681" customFormat="1" ht="36" customHeight="1" x14ac:dyDescent="0.25">
      <c r="A17006" s="733">
        <v>45209</v>
      </c>
      <c r="B17006" s="62" t="s">
        <v>11085</v>
      </c>
      <c r="C17006" s="62" t="s">
        <v>10989</v>
      </c>
      <c r="D17006" s="182" t="s">
        <v>11307</v>
      </c>
      <c r="E17006" s="125">
        <v>39000</v>
      </c>
      <c r="F17006" s="125"/>
      <c r="G17006" s="125">
        <f t="shared" si="271"/>
        <v>-39000</v>
      </c>
      <c r="H17006" s="704" t="s">
        <v>11240</v>
      </c>
    </row>
    <row r="17007" spans="1:8" ht="15" x14ac:dyDescent="0.2">
      <c r="A17007" s="733">
        <v>45209</v>
      </c>
      <c r="B17007" s="40" t="s">
        <v>10906</v>
      </c>
      <c r="C17007" s="62" t="s">
        <v>5740</v>
      </c>
      <c r="D17007" s="790" t="s">
        <v>369</v>
      </c>
      <c r="E17007" s="57">
        <v>2600</v>
      </c>
      <c r="F17007" s="57"/>
      <c r="G17007" s="125">
        <f t="shared" si="271"/>
        <v>-2600</v>
      </c>
      <c r="H17007" s="704" t="s">
        <v>11240</v>
      </c>
    </row>
    <row r="17008" spans="1:8" ht="15" x14ac:dyDescent="0.2">
      <c r="A17008" s="733">
        <v>45209</v>
      </c>
      <c r="B17008" s="40" t="s">
        <v>10377</v>
      </c>
      <c r="C17008" s="669" t="s">
        <v>789</v>
      </c>
      <c r="D17008" s="911" t="s">
        <v>11308</v>
      </c>
      <c r="E17008" s="584">
        <v>2300</v>
      </c>
      <c r="F17008" s="57"/>
      <c r="G17008" s="125">
        <f t="shared" si="271"/>
        <v>-2300</v>
      </c>
      <c r="H17008" s="704" t="s">
        <v>11240</v>
      </c>
    </row>
    <row r="17009" spans="1:8" ht="15" x14ac:dyDescent="0.2">
      <c r="A17009" s="733">
        <v>45209</v>
      </c>
      <c r="B17009" s="40" t="s">
        <v>9767</v>
      </c>
      <c r="C17009" s="669" t="s">
        <v>789</v>
      </c>
      <c r="D17009" s="911" t="s">
        <v>11308</v>
      </c>
      <c r="E17009" s="584">
        <v>2300</v>
      </c>
      <c r="F17009" s="57"/>
      <c r="G17009" s="125">
        <f t="shared" si="271"/>
        <v>-2300</v>
      </c>
      <c r="H17009" s="704" t="s">
        <v>11240</v>
      </c>
    </row>
    <row r="17010" spans="1:8" ht="15" x14ac:dyDescent="0.2">
      <c r="A17010" s="733">
        <v>45209</v>
      </c>
      <c r="B17010" s="40" t="s">
        <v>10906</v>
      </c>
      <c r="C17010" s="669" t="s">
        <v>789</v>
      </c>
      <c r="D17010" s="911" t="s">
        <v>11308</v>
      </c>
      <c r="E17010" s="584">
        <v>2300</v>
      </c>
      <c r="F17010" s="57"/>
      <c r="G17010" s="125">
        <f t="shared" si="271"/>
        <v>-2300</v>
      </c>
      <c r="H17010" s="704" t="s">
        <v>11240</v>
      </c>
    </row>
    <row r="17011" spans="1:8" ht="15" x14ac:dyDescent="0.2">
      <c r="A17011" s="733">
        <v>45209</v>
      </c>
      <c r="B17011" s="40" t="s">
        <v>9984</v>
      </c>
      <c r="C17011" s="669" t="s">
        <v>789</v>
      </c>
      <c r="D17011" s="911" t="s">
        <v>11308</v>
      </c>
      <c r="E17011" s="584">
        <v>2300</v>
      </c>
      <c r="F17011" s="57"/>
      <c r="G17011" s="125">
        <f t="shared" si="271"/>
        <v>-2300</v>
      </c>
      <c r="H17011" s="704" t="s">
        <v>11240</v>
      </c>
    </row>
    <row r="17012" spans="1:8" ht="15" x14ac:dyDescent="0.2">
      <c r="A17012" s="733">
        <v>45209</v>
      </c>
      <c r="B17012" s="40" t="s">
        <v>10574</v>
      </c>
      <c r="C17012" s="669" t="s">
        <v>789</v>
      </c>
      <c r="D17012" s="911" t="s">
        <v>11308</v>
      </c>
      <c r="E17012" s="584">
        <v>2300</v>
      </c>
      <c r="F17012" s="57"/>
      <c r="G17012" s="125">
        <f t="shared" si="271"/>
        <v>-2300</v>
      </c>
      <c r="H17012" s="704" t="s">
        <v>11240</v>
      </c>
    </row>
    <row r="17013" spans="1:8" ht="15" x14ac:dyDescent="0.2">
      <c r="A17013" s="733">
        <v>45209</v>
      </c>
      <c r="B17013" s="40" t="s">
        <v>11089</v>
      </c>
      <c r="C17013" s="669" t="s">
        <v>789</v>
      </c>
      <c r="D17013" s="911" t="s">
        <v>11308</v>
      </c>
      <c r="E17013" s="584">
        <v>2300</v>
      </c>
      <c r="F17013" s="57"/>
      <c r="G17013" s="125">
        <f t="shared" si="271"/>
        <v>-2300</v>
      </c>
      <c r="H17013" s="704" t="s">
        <v>11240</v>
      </c>
    </row>
    <row r="17014" spans="1:8" ht="15" x14ac:dyDescent="0.2">
      <c r="A17014" s="733">
        <v>45209</v>
      </c>
      <c r="B17014" s="40" t="s">
        <v>11267</v>
      </c>
      <c r="C17014" s="669" t="s">
        <v>789</v>
      </c>
      <c r="D17014" s="911" t="s">
        <v>11308</v>
      </c>
      <c r="E17014" s="584">
        <v>2300</v>
      </c>
      <c r="F17014" s="57"/>
      <c r="G17014" s="125">
        <f t="shared" si="271"/>
        <v>-2300</v>
      </c>
      <c r="H17014" s="704" t="s">
        <v>11240</v>
      </c>
    </row>
    <row r="17015" spans="1:8" ht="15" x14ac:dyDescent="0.2">
      <c r="A17015" s="733">
        <v>45209</v>
      </c>
      <c r="B17015" s="40" t="s">
        <v>11085</v>
      </c>
      <c r="C17015" s="669" t="s">
        <v>789</v>
      </c>
      <c r="D17015" s="911" t="s">
        <v>11308</v>
      </c>
      <c r="E17015" s="584">
        <v>2300</v>
      </c>
      <c r="F17015" s="57"/>
      <c r="G17015" s="125">
        <f t="shared" si="271"/>
        <v>-2300</v>
      </c>
      <c r="H17015" s="704" t="s">
        <v>11240</v>
      </c>
    </row>
    <row r="17016" spans="1:8" ht="15" x14ac:dyDescent="0.2">
      <c r="A17016" s="733">
        <v>45209</v>
      </c>
      <c r="B17016" s="40" t="s">
        <v>11267</v>
      </c>
      <c r="C17016" s="62" t="s">
        <v>10856</v>
      </c>
      <c r="D17016" s="790" t="s">
        <v>11309</v>
      </c>
      <c r="E17016" s="57">
        <v>460000</v>
      </c>
      <c r="F17016" s="57"/>
      <c r="G17016" s="125">
        <f t="shared" si="271"/>
        <v>-460000</v>
      </c>
      <c r="H17016" s="704" t="s">
        <v>11240</v>
      </c>
    </row>
    <row r="17017" spans="1:8" ht="15" x14ac:dyDescent="0.2">
      <c r="A17017" s="733">
        <v>45209</v>
      </c>
      <c r="B17017" s="40" t="s">
        <v>10574</v>
      </c>
      <c r="C17017" s="62" t="s">
        <v>285</v>
      </c>
      <c r="D17017" s="790" t="s">
        <v>9893</v>
      </c>
      <c r="E17017" s="57">
        <v>1100</v>
      </c>
      <c r="F17017" s="57"/>
      <c r="G17017" s="125">
        <f t="shared" si="271"/>
        <v>-1100</v>
      </c>
      <c r="H17017" s="704" t="s">
        <v>11240</v>
      </c>
    </row>
    <row r="17018" spans="1:8" ht="15" x14ac:dyDescent="0.2">
      <c r="A17018" s="733">
        <v>45209</v>
      </c>
      <c r="B17018" s="40" t="s">
        <v>10230</v>
      </c>
      <c r="C17018" s="62" t="s">
        <v>10443</v>
      </c>
      <c r="D17018" s="790" t="s">
        <v>11312</v>
      </c>
      <c r="E17018" s="57">
        <v>1000000</v>
      </c>
      <c r="F17018" s="57"/>
      <c r="G17018" s="125">
        <f t="shared" si="271"/>
        <v>-1000000</v>
      </c>
      <c r="H17018" s="704" t="s">
        <v>11240</v>
      </c>
    </row>
    <row r="17019" spans="1:8" ht="15" x14ac:dyDescent="0.2">
      <c r="A17019" s="733">
        <v>45209</v>
      </c>
      <c r="B17019" s="40" t="s">
        <v>11303</v>
      </c>
      <c r="C17019" s="62" t="s">
        <v>10989</v>
      </c>
      <c r="D17019" s="790" t="s">
        <v>10203</v>
      </c>
      <c r="E17019" s="57">
        <v>11715</v>
      </c>
      <c r="F17019" s="57"/>
      <c r="G17019" s="125">
        <f t="shared" si="271"/>
        <v>-11715</v>
      </c>
      <c r="H17019" s="704" t="s">
        <v>11240</v>
      </c>
    </row>
    <row r="17020" spans="1:8" ht="15" x14ac:dyDescent="0.2">
      <c r="A17020" s="733">
        <v>45209</v>
      </c>
      <c r="B17020" s="40" t="s">
        <v>2932</v>
      </c>
      <c r="C17020" s="62" t="s">
        <v>10989</v>
      </c>
      <c r="D17020" s="790" t="s">
        <v>6485</v>
      </c>
      <c r="E17020" s="57">
        <v>10915</v>
      </c>
      <c r="F17020" s="57"/>
      <c r="G17020" s="125">
        <f t="shared" si="271"/>
        <v>-10915</v>
      </c>
      <c r="H17020" s="704" t="s">
        <v>11240</v>
      </c>
    </row>
    <row r="17021" spans="1:8" ht="15" x14ac:dyDescent="0.2">
      <c r="A17021" s="733">
        <v>45210</v>
      </c>
      <c r="B17021" s="40" t="s">
        <v>37</v>
      </c>
      <c r="C17021" s="669" t="s">
        <v>10989</v>
      </c>
      <c r="D17021" s="911" t="s">
        <v>11313</v>
      </c>
      <c r="E17021" s="584">
        <v>5000</v>
      </c>
      <c r="F17021" s="57"/>
      <c r="G17021" s="125">
        <f t="shared" si="271"/>
        <v>-5000</v>
      </c>
      <c r="H17021" s="704" t="s">
        <v>11240</v>
      </c>
    </row>
    <row r="17022" spans="1:8" ht="15" x14ac:dyDescent="0.2">
      <c r="A17022" s="733">
        <v>45210</v>
      </c>
      <c r="B17022" s="40" t="s">
        <v>11003</v>
      </c>
      <c r="C17022" s="669" t="s">
        <v>10989</v>
      </c>
      <c r="D17022" s="911" t="s">
        <v>11313</v>
      </c>
      <c r="E17022" s="584">
        <v>7000</v>
      </c>
      <c r="F17022" s="57"/>
      <c r="G17022" s="125">
        <f t="shared" si="271"/>
        <v>-7000</v>
      </c>
      <c r="H17022" s="704" t="s">
        <v>11240</v>
      </c>
    </row>
    <row r="17023" spans="1:8" ht="15" x14ac:dyDescent="0.2">
      <c r="A17023" s="733">
        <v>45210</v>
      </c>
      <c r="B17023" s="40" t="s">
        <v>10142</v>
      </c>
      <c r="C17023" s="669" t="s">
        <v>10989</v>
      </c>
      <c r="D17023" s="911" t="s">
        <v>11313</v>
      </c>
      <c r="E17023" s="584">
        <v>7000</v>
      </c>
      <c r="F17023" s="57"/>
      <c r="G17023" s="125">
        <f t="shared" ref="G17023:G17086" si="272">F17023-E17023</f>
        <v>-7000</v>
      </c>
      <c r="H17023" s="704" t="s">
        <v>11240</v>
      </c>
    </row>
    <row r="17024" spans="1:8" ht="15" x14ac:dyDescent="0.2">
      <c r="A17024" s="733">
        <v>45210</v>
      </c>
      <c r="B17024" s="40" t="s">
        <v>10377</v>
      </c>
      <c r="C17024" s="669" t="s">
        <v>10989</v>
      </c>
      <c r="D17024" s="911" t="s">
        <v>11313</v>
      </c>
      <c r="E17024" s="584">
        <v>7000</v>
      </c>
      <c r="F17024" s="57"/>
      <c r="G17024" s="125">
        <f t="shared" si="272"/>
        <v>-7000</v>
      </c>
      <c r="H17024" s="704" t="s">
        <v>11240</v>
      </c>
    </row>
    <row r="17025" spans="1:8" ht="15" x14ac:dyDescent="0.2">
      <c r="A17025" s="733">
        <v>45210</v>
      </c>
      <c r="B17025" s="40" t="s">
        <v>9830</v>
      </c>
      <c r="C17025" s="669" t="s">
        <v>10989</v>
      </c>
      <c r="D17025" s="911" t="s">
        <v>11313</v>
      </c>
      <c r="E17025" s="584">
        <v>7000</v>
      </c>
      <c r="F17025" s="57"/>
      <c r="G17025" s="125">
        <f t="shared" si="272"/>
        <v>-7000</v>
      </c>
      <c r="H17025" s="704" t="s">
        <v>11240</v>
      </c>
    </row>
    <row r="17026" spans="1:8" ht="15" x14ac:dyDescent="0.2">
      <c r="A17026" s="733">
        <v>45210</v>
      </c>
      <c r="B17026" s="40" t="s">
        <v>9984</v>
      </c>
      <c r="C17026" s="669" t="s">
        <v>10989</v>
      </c>
      <c r="D17026" s="911" t="s">
        <v>11313</v>
      </c>
      <c r="E17026" s="584">
        <v>7000</v>
      </c>
      <c r="F17026" s="57"/>
      <c r="G17026" s="125">
        <f t="shared" si="272"/>
        <v>-7000</v>
      </c>
      <c r="H17026" s="704" t="s">
        <v>11240</v>
      </c>
    </row>
    <row r="17027" spans="1:8" ht="15" x14ac:dyDescent="0.2">
      <c r="A17027" s="733">
        <v>45210</v>
      </c>
      <c r="B17027" s="40" t="s">
        <v>8874</v>
      </c>
      <c r="C17027" s="669" t="s">
        <v>10989</v>
      </c>
      <c r="D17027" s="911" t="s">
        <v>11313</v>
      </c>
      <c r="E17027" s="584">
        <v>5000</v>
      </c>
      <c r="F17027" s="57"/>
      <c r="G17027" s="125">
        <f t="shared" si="272"/>
        <v>-5000</v>
      </c>
      <c r="H17027" s="704" t="s">
        <v>11240</v>
      </c>
    </row>
    <row r="17028" spans="1:8" ht="15" x14ac:dyDescent="0.2">
      <c r="A17028" s="733">
        <v>45210</v>
      </c>
      <c r="B17028" s="40" t="s">
        <v>9407</v>
      </c>
      <c r="C17028" s="669" t="s">
        <v>10989</v>
      </c>
      <c r="D17028" s="911" t="s">
        <v>11313</v>
      </c>
      <c r="E17028" s="584">
        <v>16000</v>
      </c>
      <c r="F17028" s="57"/>
      <c r="G17028" s="125">
        <f t="shared" si="272"/>
        <v>-16000</v>
      </c>
      <c r="H17028" s="704" t="s">
        <v>11240</v>
      </c>
    </row>
    <row r="17029" spans="1:8" ht="15" x14ac:dyDescent="0.2">
      <c r="A17029" s="733">
        <v>45210</v>
      </c>
      <c r="B17029" s="40" t="s">
        <v>10906</v>
      </c>
      <c r="C17029" s="62" t="s">
        <v>7221</v>
      </c>
      <c r="D17029" s="790" t="s">
        <v>11312</v>
      </c>
      <c r="E17029" s="57">
        <v>300000</v>
      </c>
      <c r="F17029" s="57"/>
      <c r="G17029" s="125">
        <f t="shared" si="272"/>
        <v>-300000</v>
      </c>
      <c r="H17029" s="704" t="s">
        <v>11240</v>
      </c>
    </row>
    <row r="17030" spans="1:8" ht="15" x14ac:dyDescent="0.2">
      <c r="A17030" s="733">
        <v>45210</v>
      </c>
      <c r="B17030" s="40" t="s">
        <v>10377</v>
      </c>
      <c r="C17030" s="62" t="s">
        <v>10989</v>
      </c>
      <c r="D17030" s="790" t="s">
        <v>11314</v>
      </c>
      <c r="E17030" s="57">
        <v>29000</v>
      </c>
      <c r="F17030" s="57"/>
      <c r="G17030" s="125">
        <f t="shared" si="272"/>
        <v>-29000</v>
      </c>
      <c r="H17030" s="704" t="s">
        <v>11240</v>
      </c>
    </row>
    <row r="17031" spans="1:8" ht="15" x14ac:dyDescent="0.2">
      <c r="A17031" s="733">
        <v>45210</v>
      </c>
      <c r="B17031" s="40" t="s">
        <v>10906</v>
      </c>
      <c r="C17031" s="62" t="s">
        <v>10989</v>
      </c>
      <c r="D17031" s="790" t="s">
        <v>11315</v>
      </c>
      <c r="E17031" s="57">
        <v>4860</v>
      </c>
      <c r="F17031" s="57"/>
      <c r="G17031" s="125">
        <f t="shared" si="272"/>
        <v>-4860</v>
      </c>
      <c r="H17031" s="704" t="s">
        <v>11240</v>
      </c>
    </row>
    <row r="17032" spans="1:8" ht="15" x14ac:dyDescent="0.2">
      <c r="A17032" s="733">
        <v>45210</v>
      </c>
      <c r="B17032" s="40" t="s">
        <v>10906</v>
      </c>
      <c r="C17032" s="62" t="s">
        <v>10989</v>
      </c>
      <c r="D17032" s="790" t="s">
        <v>2271</v>
      </c>
      <c r="E17032" s="57">
        <v>27241</v>
      </c>
      <c r="F17032" s="57"/>
      <c r="G17032" s="125">
        <f t="shared" si="272"/>
        <v>-27241</v>
      </c>
      <c r="H17032" s="704" t="s">
        <v>11240</v>
      </c>
    </row>
    <row r="17033" spans="1:8" ht="15" x14ac:dyDescent="0.2">
      <c r="A17033" s="733">
        <v>45210</v>
      </c>
      <c r="B17033" s="40" t="s">
        <v>10906</v>
      </c>
      <c r="C17033" s="62" t="s">
        <v>5740</v>
      </c>
      <c r="D17033" s="790" t="s">
        <v>369</v>
      </c>
      <c r="E17033" s="57">
        <v>1000</v>
      </c>
      <c r="F17033" s="57"/>
      <c r="G17033" s="125">
        <f t="shared" si="272"/>
        <v>-1000</v>
      </c>
      <c r="H17033" s="704" t="s">
        <v>11240</v>
      </c>
    </row>
    <row r="17034" spans="1:8" ht="15" x14ac:dyDescent="0.2">
      <c r="A17034" s="733">
        <v>45210</v>
      </c>
      <c r="B17034" s="40" t="s">
        <v>10230</v>
      </c>
      <c r="C17034" s="62" t="s">
        <v>5740</v>
      </c>
      <c r="D17034" s="790" t="s">
        <v>369</v>
      </c>
      <c r="E17034" s="57">
        <v>900</v>
      </c>
      <c r="F17034" s="57"/>
      <c r="G17034" s="125">
        <f t="shared" si="272"/>
        <v>-900</v>
      </c>
      <c r="H17034" s="704" t="s">
        <v>11240</v>
      </c>
    </row>
    <row r="17035" spans="1:8" ht="15" x14ac:dyDescent="0.2">
      <c r="A17035" s="733">
        <v>45210</v>
      </c>
      <c r="B17035" s="40" t="s">
        <v>103</v>
      </c>
      <c r="C17035" s="62" t="s">
        <v>103</v>
      </c>
      <c r="D17035" s="790" t="s">
        <v>10209</v>
      </c>
      <c r="E17035" s="57">
        <v>3500</v>
      </c>
      <c r="F17035" s="57"/>
      <c r="G17035" s="125">
        <f t="shared" si="272"/>
        <v>-3500</v>
      </c>
      <c r="H17035" s="704" t="s">
        <v>11240</v>
      </c>
    </row>
    <row r="17036" spans="1:8" ht="15" x14ac:dyDescent="0.2">
      <c r="A17036" s="733">
        <v>45210</v>
      </c>
      <c r="B17036" s="40" t="s">
        <v>10469</v>
      </c>
      <c r="C17036" s="62" t="s">
        <v>10989</v>
      </c>
      <c r="D17036" s="790" t="s">
        <v>11316</v>
      </c>
      <c r="E17036" s="57">
        <v>2000</v>
      </c>
      <c r="F17036" s="57"/>
      <c r="G17036" s="125">
        <f t="shared" si="272"/>
        <v>-2000</v>
      </c>
      <c r="H17036" s="704" t="s">
        <v>11240</v>
      </c>
    </row>
    <row r="17037" spans="1:8" ht="15" x14ac:dyDescent="0.2">
      <c r="A17037" s="733">
        <v>45210</v>
      </c>
      <c r="B17037" s="40" t="s">
        <v>9984</v>
      </c>
      <c r="C17037" s="62" t="s">
        <v>10989</v>
      </c>
      <c r="D17037" s="790" t="s">
        <v>11327</v>
      </c>
      <c r="E17037" s="57">
        <v>14600</v>
      </c>
      <c r="F17037" s="57"/>
      <c r="G17037" s="125">
        <f t="shared" si="272"/>
        <v>-14600</v>
      </c>
      <c r="H17037" s="704" t="s">
        <v>11240</v>
      </c>
    </row>
    <row r="17038" spans="1:8" ht="15" x14ac:dyDescent="0.2">
      <c r="A17038" s="733">
        <v>45210</v>
      </c>
      <c r="B17038" s="40" t="s">
        <v>10230</v>
      </c>
      <c r="C17038" s="62" t="s">
        <v>5740</v>
      </c>
      <c r="D17038" s="790" t="s">
        <v>369</v>
      </c>
      <c r="E17038" s="57">
        <v>3000</v>
      </c>
      <c r="F17038" s="57"/>
      <c r="G17038" s="125">
        <f t="shared" si="272"/>
        <v>-3000</v>
      </c>
      <c r="H17038" s="704" t="s">
        <v>11240</v>
      </c>
    </row>
    <row r="17039" spans="1:8" ht="15" x14ac:dyDescent="0.2">
      <c r="A17039" s="733">
        <v>45210</v>
      </c>
      <c r="B17039" s="40" t="s">
        <v>11303</v>
      </c>
      <c r="C17039" s="62" t="s">
        <v>10989</v>
      </c>
      <c r="D17039" s="790" t="s">
        <v>11305</v>
      </c>
      <c r="E17039" s="57">
        <v>36250</v>
      </c>
      <c r="F17039" s="57"/>
      <c r="G17039" s="125">
        <f t="shared" si="272"/>
        <v>-36250</v>
      </c>
      <c r="H17039" s="704" t="s">
        <v>11240</v>
      </c>
    </row>
    <row r="17040" spans="1:8" ht="15" x14ac:dyDescent="0.2">
      <c r="A17040" s="733">
        <v>45210</v>
      </c>
      <c r="B17040" s="40" t="s">
        <v>9354</v>
      </c>
      <c r="C17040" s="62" t="s">
        <v>5740</v>
      </c>
      <c r="D17040" s="790" t="s">
        <v>369</v>
      </c>
      <c r="E17040" s="57">
        <v>795</v>
      </c>
      <c r="F17040" s="57"/>
      <c r="G17040" s="125">
        <f t="shared" si="272"/>
        <v>-795</v>
      </c>
      <c r="H17040" s="704" t="s">
        <v>11240</v>
      </c>
    </row>
    <row r="17041" spans="1:8" ht="15" x14ac:dyDescent="0.2">
      <c r="A17041" s="733">
        <v>45210</v>
      </c>
      <c r="B17041" s="40" t="s">
        <v>10906</v>
      </c>
      <c r="C17041" s="669" t="s">
        <v>10989</v>
      </c>
      <c r="D17041" s="911" t="s">
        <v>11329</v>
      </c>
      <c r="E17041" s="584">
        <v>184800</v>
      </c>
      <c r="F17041" s="57"/>
      <c r="G17041" s="125">
        <f t="shared" si="272"/>
        <v>-184800</v>
      </c>
      <c r="H17041" s="704" t="s">
        <v>11240</v>
      </c>
    </row>
    <row r="17042" spans="1:8" ht="15" x14ac:dyDescent="0.2">
      <c r="A17042" s="733">
        <v>45210</v>
      </c>
      <c r="B17042" s="40" t="s">
        <v>10574</v>
      </c>
      <c r="C17042" s="669" t="s">
        <v>10989</v>
      </c>
      <c r="D17042" s="911" t="s">
        <v>11330</v>
      </c>
      <c r="E17042" s="584">
        <v>37200</v>
      </c>
      <c r="F17042" s="57"/>
      <c r="G17042" s="125">
        <f t="shared" si="272"/>
        <v>-37200</v>
      </c>
      <c r="H17042" s="704" t="s">
        <v>11240</v>
      </c>
    </row>
    <row r="17043" spans="1:8" ht="15" x14ac:dyDescent="0.2">
      <c r="A17043" s="733">
        <v>45210</v>
      </c>
      <c r="B17043" s="40" t="s">
        <v>9354</v>
      </c>
      <c r="C17043" s="62" t="s">
        <v>9458</v>
      </c>
      <c r="D17043" s="790" t="s">
        <v>11328</v>
      </c>
      <c r="E17043" s="57">
        <v>300000</v>
      </c>
      <c r="F17043" s="57"/>
      <c r="G17043" s="125">
        <f t="shared" si="272"/>
        <v>-300000</v>
      </c>
      <c r="H17043" s="704" t="s">
        <v>11240</v>
      </c>
    </row>
    <row r="17044" spans="1:8" ht="15" x14ac:dyDescent="0.2">
      <c r="A17044" s="733">
        <v>45210</v>
      </c>
      <c r="B17044" s="40" t="s">
        <v>10469</v>
      </c>
      <c r="C17044" s="669" t="s">
        <v>10171</v>
      </c>
      <c r="D17044" s="911" t="s">
        <v>11331</v>
      </c>
      <c r="E17044" s="584">
        <v>140800</v>
      </c>
      <c r="F17044" s="57"/>
      <c r="G17044" s="125">
        <f t="shared" si="272"/>
        <v>-140800</v>
      </c>
      <c r="H17044" s="704" t="s">
        <v>11240</v>
      </c>
    </row>
    <row r="17045" spans="1:8" ht="15" customHeight="1" x14ac:dyDescent="0.2">
      <c r="A17045" s="733">
        <v>45210</v>
      </c>
      <c r="B17045" s="40" t="s">
        <v>9984</v>
      </c>
      <c r="C17045" s="669" t="s">
        <v>10171</v>
      </c>
      <c r="D17045" s="911" t="s">
        <v>11331</v>
      </c>
      <c r="E17045" s="584">
        <v>64000</v>
      </c>
      <c r="F17045" s="57"/>
      <c r="G17045" s="125">
        <f t="shared" si="272"/>
        <v>-64000</v>
      </c>
      <c r="H17045" s="704" t="s">
        <v>11240</v>
      </c>
    </row>
    <row r="17046" spans="1:8" ht="15" x14ac:dyDescent="0.2">
      <c r="A17046" s="733">
        <v>45211</v>
      </c>
      <c r="B17046" s="40" t="s">
        <v>11303</v>
      </c>
      <c r="C17046" s="565" t="s">
        <v>1354</v>
      </c>
      <c r="D17046" s="1054" t="s">
        <v>11332</v>
      </c>
      <c r="E17046" s="629">
        <v>27500</v>
      </c>
      <c r="F17046" s="57"/>
      <c r="G17046" s="125">
        <f t="shared" si="272"/>
        <v>-27500</v>
      </c>
      <c r="H17046" s="704" t="s">
        <v>11240</v>
      </c>
    </row>
    <row r="17047" spans="1:8" ht="15" x14ac:dyDescent="0.2">
      <c r="A17047" s="733">
        <v>45211</v>
      </c>
      <c r="B17047" s="40" t="s">
        <v>11003</v>
      </c>
      <c r="C17047" s="565" t="s">
        <v>1354</v>
      </c>
      <c r="D17047" s="1054" t="s">
        <v>11332</v>
      </c>
      <c r="E17047" s="629">
        <f>7250+7000</f>
        <v>14250</v>
      </c>
      <c r="F17047" s="57"/>
      <c r="G17047" s="125">
        <f t="shared" si="272"/>
        <v>-14250</v>
      </c>
      <c r="H17047" s="704" t="s">
        <v>11240</v>
      </c>
    </row>
    <row r="17048" spans="1:8" ht="15" x14ac:dyDescent="0.2">
      <c r="A17048" s="733">
        <v>45211</v>
      </c>
      <c r="B17048" s="40" t="s">
        <v>10469</v>
      </c>
      <c r="C17048" s="565" t="s">
        <v>1354</v>
      </c>
      <c r="D17048" s="1054" t="s">
        <v>11332</v>
      </c>
      <c r="E17048" s="629">
        <v>6650</v>
      </c>
      <c r="F17048" s="57"/>
      <c r="G17048" s="125">
        <f t="shared" si="272"/>
        <v>-6650</v>
      </c>
      <c r="H17048" s="704" t="s">
        <v>11240</v>
      </c>
    </row>
    <row r="17049" spans="1:8" ht="15" x14ac:dyDescent="0.2">
      <c r="A17049" s="733">
        <v>45211</v>
      </c>
      <c r="B17049" s="40" t="s">
        <v>10469</v>
      </c>
      <c r="C17049" s="565" t="s">
        <v>1354</v>
      </c>
      <c r="D17049" s="1054" t="s">
        <v>11332</v>
      </c>
      <c r="E17049" s="629">
        <f>140000-E17048-E17047-E17046</f>
        <v>91600</v>
      </c>
      <c r="F17049" s="57"/>
      <c r="G17049" s="125">
        <f t="shared" si="272"/>
        <v>-91600</v>
      </c>
      <c r="H17049" s="704" t="s">
        <v>11240</v>
      </c>
    </row>
    <row r="17050" spans="1:8" ht="15" x14ac:dyDescent="0.2">
      <c r="A17050" s="733">
        <v>45211</v>
      </c>
      <c r="B17050" s="40" t="s">
        <v>11303</v>
      </c>
      <c r="C17050" s="62" t="s">
        <v>10989</v>
      </c>
      <c r="D17050" s="790" t="s">
        <v>11333</v>
      </c>
      <c r="E17050" s="57">
        <v>4700</v>
      </c>
      <c r="F17050" s="57"/>
      <c r="G17050" s="125">
        <f t="shared" si="272"/>
        <v>-4700</v>
      </c>
      <c r="H17050" s="704" t="s">
        <v>11240</v>
      </c>
    </row>
    <row r="17051" spans="1:8" ht="15" x14ac:dyDescent="0.2">
      <c r="A17051" s="733">
        <v>45212</v>
      </c>
      <c r="B17051" s="40" t="s">
        <v>10230</v>
      </c>
      <c r="C17051" s="62" t="s">
        <v>5740</v>
      </c>
      <c r="D17051" s="790" t="s">
        <v>369</v>
      </c>
      <c r="E17051" s="57">
        <v>850</v>
      </c>
      <c r="F17051" s="57"/>
      <c r="G17051" s="125">
        <f t="shared" si="272"/>
        <v>-850</v>
      </c>
      <c r="H17051" s="704" t="s">
        <v>11240</v>
      </c>
    </row>
    <row r="17052" spans="1:8" ht="15" x14ac:dyDescent="0.2">
      <c r="A17052" s="733">
        <v>45212</v>
      </c>
      <c r="B17052" s="40" t="s">
        <v>10906</v>
      </c>
      <c r="C17052" s="62" t="s">
        <v>10989</v>
      </c>
      <c r="D17052" s="790" t="s">
        <v>11334</v>
      </c>
      <c r="E17052" s="57">
        <v>62671</v>
      </c>
      <c r="F17052" s="57"/>
      <c r="G17052" s="125">
        <f t="shared" si="272"/>
        <v>-62671</v>
      </c>
      <c r="H17052" s="704" t="s">
        <v>11240</v>
      </c>
    </row>
    <row r="17053" spans="1:8" ht="15" x14ac:dyDescent="0.2">
      <c r="A17053" s="733">
        <v>45212</v>
      </c>
      <c r="B17053" s="40" t="s">
        <v>10574</v>
      </c>
      <c r="C17053" s="62" t="s">
        <v>10989</v>
      </c>
      <c r="D17053" s="790" t="s">
        <v>11335</v>
      </c>
      <c r="E17053" s="57">
        <v>39600</v>
      </c>
      <c r="F17053" s="57"/>
      <c r="G17053" s="125">
        <f t="shared" si="272"/>
        <v>-39600</v>
      </c>
      <c r="H17053" s="704" t="s">
        <v>11240</v>
      </c>
    </row>
    <row r="17054" spans="1:8" ht="15" x14ac:dyDescent="0.2">
      <c r="A17054" s="733">
        <v>45212</v>
      </c>
      <c r="B17054" s="40" t="s">
        <v>11336</v>
      </c>
      <c r="C17054" s="62" t="s">
        <v>10989</v>
      </c>
      <c r="D17054" s="790" t="s">
        <v>11337</v>
      </c>
      <c r="E17054" s="57">
        <v>940</v>
      </c>
      <c r="F17054" s="57"/>
      <c r="G17054" s="125">
        <f t="shared" si="272"/>
        <v>-940</v>
      </c>
      <c r="H17054" s="704" t="s">
        <v>11240</v>
      </c>
    </row>
    <row r="17055" spans="1:8" ht="15" x14ac:dyDescent="0.2">
      <c r="A17055" s="733">
        <v>45212</v>
      </c>
      <c r="B17055" s="40" t="s">
        <v>9354</v>
      </c>
      <c r="C17055" s="62" t="s">
        <v>10989</v>
      </c>
      <c r="D17055" s="790" t="s">
        <v>7374</v>
      </c>
      <c r="E17055" s="57">
        <v>7855</v>
      </c>
      <c r="F17055" s="57"/>
      <c r="G17055" s="125">
        <f t="shared" si="272"/>
        <v>-7855</v>
      </c>
      <c r="H17055" s="704" t="s">
        <v>11240</v>
      </c>
    </row>
    <row r="17056" spans="1:8" ht="15" x14ac:dyDescent="0.2">
      <c r="A17056" s="733">
        <v>45212</v>
      </c>
      <c r="B17056" s="40" t="s">
        <v>11336</v>
      </c>
      <c r="C17056" s="62" t="s">
        <v>10989</v>
      </c>
      <c r="D17056" s="790" t="s">
        <v>3095</v>
      </c>
      <c r="E17056" s="57">
        <v>8780</v>
      </c>
      <c r="F17056" s="57"/>
      <c r="G17056" s="125">
        <f t="shared" si="272"/>
        <v>-8780</v>
      </c>
      <c r="H17056" s="704" t="s">
        <v>11240</v>
      </c>
    </row>
    <row r="17057" spans="1:8" ht="15" x14ac:dyDescent="0.2">
      <c r="A17057" s="733">
        <v>45212</v>
      </c>
      <c r="B17057" s="40" t="s">
        <v>11336</v>
      </c>
      <c r="C17057" s="62" t="s">
        <v>11338</v>
      </c>
      <c r="D17057" s="790" t="s">
        <v>5138</v>
      </c>
      <c r="E17057" s="57">
        <v>400</v>
      </c>
      <c r="F17057" s="57"/>
      <c r="G17057" s="125">
        <f t="shared" si="272"/>
        <v>-400</v>
      </c>
      <c r="H17057" s="704" t="s">
        <v>11240</v>
      </c>
    </row>
    <row r="17058" spans="1:8" ht="15" x14ac:dyDescent="0.2">
      <c r="A17058" s="733">
        <v>45212</v>
      </c>
      <c r="B17058" s="40" t="s">
        <v>103</v>
      </c>
      <c r="C17058" s="62" t="s">
        <v>103</v>
      </c>
      <c r="D17058" s="790" t="s">
        <v>10209</v>
      </c>
      <c r="E17058" s="57">
        <v>3500</v>
      </c>
      <c r="F17058" s="57"/>
      <c r="G17058" s="125">
        <f t="shared" si="272"/>
        <v>-3500</v>
      </c>
      <c r="H17058" s="704" t="s">
        <v>11240</v>
      </c>
    </row>
    <row r="17059" spans="1:8" ht="15" x14ac:dyDescent="0.2">
      <c r="A17059" s="733">
        <v>45212</v>
      </c>
      <c r="B17059" s="40" t="s">
        <v>11003</v>
      </c>
      <c r="C17059" s="62" t="s">
        <v>391</v>
      </c>
      <c r="D17059" s="790" t="s">
        <v>11339</v>
      </c>
      <c r="E17059" s="57">
        <v>1000</v>
      </c>
      <c r="F17059" s="57"/>
      <c r="G17059" s="125">
        <f t="shared" si="272"/>
        <v>-1000</v>
      </c>
      <c r="H17059" s="704" t="s">
        <v>11240</v>
      </c>
    </row>
    <row r="17060" spans="1:8" ht="15" x14ac:dyDescent="0.2">
      <c r="A17060" s="733">
        <v>45212</v>
      </c>
      <c r="B17060" s="40" t="s">
        <v>10230</v>
      </c>
      <c r="C17060" s="62" t="s">
        <v>5740</v>
      </c>
      <c r="D17060" s="790" t="s">
        <v>369</v>
      </c>
      <c r="E17060" s="57">
        <v>900</v>
      </c>
      <c r="F17060" s="57"/>
      <c r="G17060" s="125">
        <f t="shared" si="272"/>
        <v>-900</v>
      </c>
      <c r="H17060" s="704" t="s">
        <v>11240</v>
      </c>
    </row>
    <row r="17061" spans="1:8" ht="15" x14ac:dyDescent="0.2">
      <c r="A17061" s="733">
        <v>45212</v>
      </c>
      <c r="B17061" s="40" t="s">
        <v>10230</v>
      </c>
      <c r="C17061" s="669" t="s">
        <v>10887</v>
      </c>
      <c r="D17061" s="911" t="s">
        <v>11340</v>
      </c>
      <c r="E17061" s="584">
        <v>36000</v>
      </c>
      <c r="F17061" s="57"/>
      <c r="G17061" s="125">
        <f t="shared" si="272"/>
        <v>-36000</v>
      </c>
      <c r="H17061" s="704" t="s">
        <v>11240</v>
      </c>
    </row>
    <row r="17062" spans="1:8" ht="15" x14ac:dyDescent="0.2">
      <c r="A17062" s="733">
        <v>45212</v>
      </c>
      <c r="B17062" s="40" t="s">
        <v>9354</v>
      </c>
      <c r="C17062" s="669" t="s">
        <v>10887</v>
      </c>
      <c r="D17062" s="911" t="s">
        <v>11340</v>
      </c>
      <c r="E17062" s="584">
        <v>52000</v>
      </c>
      <c r="F17062" s="57"/>
      <c r="G17062" s="125">
        <f t="shared" si="272"/>
        <v>-52000</v>
      </c>
      <c r="H17062" s="704" t="s">
        <v>11240</v>
      </c>
    </row>
    <row r="17063" spans="1:8" ht="15" x14ac:dyDescent="0.2">
      <c r="A17063" s="733">
        <v>45212</v>
      </c>
      <c r="B17063" s="40" t="s">
        <v>10906</v>
      </c>
      <c r="C17063" s="669" t="s">
        <v>10887</v>
      </c>
      <c r="D17063" s="911" t="s">
        <v>11340</v>
      </c>
      <c r="E17063" s="584">
        <v>383000</v>
      </c>
      <c r="F17063" s="57"/>
      <c r="G17063" s="125">
        <f t="shared" si="272"/>
        <v>-383000</v>
      </c>
      <c r="H17063" s="704" t="s">
        <v>11240</v>
      </c>
    </row>
    <row r="17064" spans="1:8" ht="15" x14ac:dyDescent="0.2">
      <c r="A17064" s="733">
        <v>45213</v>
      </c>
      <c r="B17064" s="40" t="s">
        <v>10906</v>
      </c>
      <c r="C17064" s="62" t="s">
        <v>5740</v>
      </c>
      <c r="D17064" s="790" t="s">
        <v>10335</v>
      </c>
      <c r="E17064" s="57">
        <v>280</v>
      </c>
      <c r="F17064" s="57"/>
      <c r="G17064" s="125">
        <f t="shared" si="272"/>
        <v>-280</v>
      </c>
      <c r="H17064" s="704" t="s">
        <v>11240</v>
      </c>
    </row>
    <row r="17065" spans="1:8" ht="15" x14ac:dyDescent="0.2">
      <c r="A17065" s="733">
        <v>45213</v>
      </c>
      <c r="B17065" s="40" t="s">
        <v>25</v>
      </c>
      <c r="C17065" s="62" t="s">
        <v>4064</v>
      </c>
      <c r="D17065" s="790" t="s">
        <v>11355</v>
      </c>
      <c r="E17065" s="57">
        <v>2350</v>
      </c>
      <c r="F17065" s="57"/>
      <c r="G17065" s="125">
        <f t="shared" si="272"/>
        <v>-2350</v>
      </c>
      <c r="H17065" s="704" t="s">
        <v>11240</v>
      </c>
    </row>
    <row r="17066" spans="1:8" ht="15" x14ac:dyDescent="0.2">
      <c r="A17066" s="733">
        <v>45213</v>
      </c>
      <c r="B17066" s="40" t="s">
        <v>9984</v>
      </c>
      <c r="C17066" s="62" t="s">
        <v>5740</v>
      </c>
      <c r="D17066" s="790" t="s">
        <v>369</v>
      </c>
      <c r="E17066" s="57">
        <v>2200</v>
      </c>
      <c r="F17066" s="57"/>
      <c r="G17066" s="125">
        <f t="shared" si="272"/>
        <v>-2200</v>
      </c>
      <c r="H17066" s="704" t="s">
        <v>11240</v>
      </c>
    </row>
    <row r="17067" spans="1:8" ht="15" x14ac:dyDescent="0.2">
      <c r="A17067" s="733">
        <v>45213</v>
      </c>
      <c r="B17067" s="40" t="s">
        <v>9354</v>
      </c>
      <c r="C17067" s="62" t="s">
        <v>14</v>
      </c>
      <c r="D17067" s="790" t="s">
        <v>11356</v>
      </c>
      <c r="E17067" s="57">
        <v>3000</v>
      </c>
      <c r="F17067" s="57"/>
      <c r="G17067" s="125">
        <f t="shared" si="272"/>
        <v>-3000</v>
      </c>
      <c r="H17067" s="704" t="s">
        <v>11240</v>
      </c>
    </row>
    <row r="17068" spans="1:8" ht="15" x14ac:dyDescent="0.2">
      <c r="A17068" s="733">
        <v>45213</v>
      </c>
      <c r="B17068" s="40" t="s">
        <v>11131</v>
      </c>
      <c r="C17068" s="62" t="s">
        <v>10766</v>
      </c>
      <c r="D17068" s="790" t="s">
        <v>11357</v>
      </c>
      <c r="E17068" s="57">
        <v>700000</v>
      </c>
      <c r="F17068" s="57"/>
      <c r="G17068" s="125">
        <f t="shared" si="272"/>
        <v>-700000</v>
      </c>
      <c r="H17068" s="704" t="s">
        <v>11240</v>
      </c>
    </row>
    <row r="17069" spans="1:8" ht="15" x14ac:dyDescent="0.2">
      <c r="A17069" s="733">
        <v>45213</v>
      </c>
      <c r="B17069" s="40" t="s">
        <v>11003</v>
      </c>
      <c r="C17069" s="62" t="s">
        <v>11214</v>
      </c>
      <c r="D17069" s="790" t="s">
        <v>11358</v>
      </c>
      <c r="E17069" s="57">
        <v>65000</v>
      </c>
      <c r="F17069" s="57"/>
      <c r="G17069" s="125">
        <f t="shared" si="272"/>
        <v>-65000</v>
      </c>
      <c r="H17069" s="704" t="s">
        <v>11240</v>
      </c>
    </row>
    <row r="17070" spans="1:8" ht="15" x14ac:dyDescent="0.2">
      <c r="A17070" s="733">
        <v>45213</v>
      </c>
      <c r="B17070" s="40" t="s">
        <v>10230</v>
      </c>
      <c r="C17070" s="62" t="s">
        <v>10989</v>
      </c>
      <c r="D17070" s="790" t="s">
        <v>11359</v>
      </c>
      <c r="E17070" s="57">
        <v>30900</v>
      </c>
      <c r="F17070" s="57"/>
      <c r="G17070" s="125">
        <f t="shared" si="272"/>
        <v>-30900</v>
      </c>
      <c r="H17070" s="704" t="s">
        <v>11240</v>
      </c>
    </row>
    <row r="17071" spans="1:8" ht="15" x14ac:dyDescent="0.2">
      <c r="A17071" s="733">
        <v>45213</v>
      </c>
      <c r="B17071" s="40" t="s">
        <v>9984</v>
      </c>
      <c r="C17071" s="62" t="s">
        <v>10234</v>
      </c>
      <c r="D17071" s="790" t="s">
        <v>11360</v>
      </c>
      <c r="E17071" s="57">
        <v>110300</v>
      </c>
      <c r="F17071" s="57"/>
      <c r="G17071" s="125">
        <f t="shared" si="272"/>
        <v>-110300</v>
      </c>
      <c r="H17071" s="704" t="s">
        <v>11240</v>
      </c>
    </row>
    <row r="17072" spans="1:8" ht="15" x14ac:dyDescent="0.2">
      <c r="A17072" s="733">
        <v>45214</v>
      </c>
      <c r="B17072" s="40" t="s">
        <v>25</v>
      </c>
      <c r="C17072" s="62" t="s">
        <v>8148</v>
      </c>
      <c r="D17072" s="790" t="s">
        <v>6342</v>
      </c>
      <c r="E17072" s="57">
        <v>8700</v>
      </c>
      <c r="F17072" s="57"/>
      <c r="G17072" s="125">
        <f t="shared" si="272"/>
        <v>-8700</v>
      </c>
      <c r="H17072" s="704" t="s">
        <v>11240</v>
      </c>
    </row>
    <row r="17073" spans="1:8" ht="15" x14ac:dyDescent="0.2">
      <c r="A17073" s="733">
        <v>45214</v>
      </c>
      <c r="B17073" s="40" t="s">
        <v>103</v>
      </c>
      <c r="C17073" s="62" t="s">
        <v>8148</v>
      </c>
      <c r="D17073" s="790" t="s">
        <v>6342</v>
      </c>
      <c r="E17073" s="57">
        <v>2100</v>
      </c>
      <c r="F17073" s="57"/>
      <c r="G17073" s="125">
        <f t="shared" si="272"/>
        <v>-2100</v>
      </c>
      <c r="H17073" s="704" t="s">
        <v>11240</v>
      </c>
    </row>
    <row r="17074" spans="1:8" ht="15" x14ac:dyDescent="0.2">
      <c r="A17074" s="733">
        <v>45214</v>
      </c>
      <c r="B17074" s="40" t="s">
        <v>9984</v>
      </c>
      <c r="C17074" s="62" t="s">
        <v>10989</v>
      </c>
      <c r="D17074" s="790" t="s">
        <v>11362</v>
      </c>
      <c r="E17074" s="57">
        <v>161000</v>
      </c>
      <c r="F17074" s="57"/>
      <c r="G17074" s="125">
        <f t="shared" si="272"/>
        <v>-161000</v>
      </c>
      <c r="H17074" s="704" t="s">
        <v>11240</v>
      </c>
    </row>
    <row r="17075" spans="1:8" ht="15" x14ac:dyDescent="0.2">
      <c r="A17075" s="733">
        <v>45214</v>
      </c>
      <c r="B17075" s="40" t="s">
        <v>103</v>
      </c>
      <c r="C17075" s="62" t="s">
        <v>5740</v>
      </c>
      <c r="D17075" s="790" t="s">
        <v>11363</v>
      </c>
      <c r="E17075" s="57">
        <v>250</v>
      </c>
      <c r="F17075" s="57"/>
      <c r="G17075" s="125">
        <f t="shared" si="272"/>
        <v>-250</v>
      </c>
      <c r="H17075" s="704" t="s">
        <v>11240</v>
      </c>
    </row>
    <row r="17076" spans="1:8" ht="15" x14ac:dyDescent="0.2">
      <c r="A17076" s="733">
        <v>45214</v>
      </c>
      <c r="B17076" s="40" t="s">
        <v>103</v>
      </c>
      <c r="C17076" s="62" t="s">
        <v>103</v>
      </c>
      <c r="D17076" s="790" t="s">
        <v>10209</v>
      </c>
      <c r="E17076" s="57">
        <v>3000</v>
      </c>
      <c r="F17076" s="57"/>
      <c r="G17076" s="125">
        <f t="shared" si="272"/>
        <v>-3000</v>
      </c>
      <c r="H17076" s="704" t="s">
        <v>11240</v>
      </c>
    </row>
    <row r="17077" spans="1:8" ht="15" x14ac:dyDescent="0.2">
      <c r="A17077" s="733">
        <v>45214</v>
      </c>
      <c r="B17077" s="40" t="s">
        <v>10469</v>
      </c>
      <c r="C17077" s="62" t="s">
        <v>10989</v>
      </c>
      <c r="D17077" s="790" t="s">
        <v>11371</v>
      </c>
      <c r="E17077" s="57">
        <v>1600</v>
      </c>
      <c r="F17077" s="57"/>
      <c r="G17077" s="125">
        <f t="shared" si="272"/>
        <v>-1600</v>
      </c>
      <c r="H17077" s="704" t="s">
        <v>11240</v>
      </c>
    </row>
    <row r="17078" spans="1:8" ht="15" x14ac:dyDescent="0.2">
      <c r="A17078" s="733">
        <v>45214</v>
      </c>
      <c r="B17078" s="40" t="s">
        <v>9984</v>
      </c>
      <c r="C17078" s="62" t="s">
        <v>6475</v>
      </c>
      <c r="D17078" s="790" t="s">
        <v>11304</v>
      </c>
      <c r="E17078" s="57">
        <v>10000</v>
      </c>
      <c r="F17078" s="57"/>
      <c r="G17078" s="125">
        <f t="shared" si="272"/>
        <v>-10000</v>
      </c>
      <c r="H17078" s="704" t="s">
        <v>11240</v>
      </c>
    </row>
    <row r="17079" spans="1:8" ht="15" x14ac:dyDescent="0.2">
      <c r="A17079" s="733">
        <v>45214</v>
      </c>
      <c r="B17079" s="40" t="s">
        <v>10230</v>
      </c>
      <c r="C17079" s="62" t="s">
        <v>5740</v>
      </c>
      <c r="D17079" s="790" t="s">
        <v>369</v>
      </c>
      <c r="E17079" s="57">
        <v>5000</v>
      </c>
      <c r="F17079" s="57"/>
      <c r="G17079" s="125">
        <f t="shared" si="272"/>
        <v>-5000</v>
      </c>
      <c r="H17079" s="704" t="s">
        <v>11240</v>
      </c>
    </row>
    <row r="17080" spans="1:8" ht="15" x14ac:dyDescent="0.2">
      <c r="A17080" s="733">
        <v>45214</v>
      </c>
      <c r="B17080" s="40" t="s">
        <v>9984</v>
      </c>
      <c r="C17080" s="62" t="s">
        <v>6475</v>
      </c>
      <c r="D17080" s="790" t="s">
        <v>11372</v>
      </c>
      <c r="E17080" s="57">
        <v>15000</v>
      </c>
      <c r="F17080" s="57"/>
      <c r="G17080" s="125">
        <f t="shared" si="272"/>
        <v>-15000</v>
      </c>
      <c r="H17080" s="704" t="s">
        <v>11240</v>
      </c>
    </row>
    <row r="17081" spans="1:8" ht="15" x14ac:dyDescent="0.2">
      <c r="A17081" s="733">
        <v>45214</v>
      </c>
      <c r="B17081" s="40" t="s">
        <v>9984</v>
      </c>
      <c r="C17081" s="62" t="s">
        <v>6475</v>
      </c>
      <c r="D17081" s="790" t="s">
        <v>11373</v>
      </c>
      <c r="E17081" s="57">
        <v>10000</v>
      </c>
      <c r="F17081" s="57"/>
      <c r="G17081" s="125">
        <f t="shared" si="272"/>
        <v>-10000</v>
      </c>
      <c r="H17081" s="704" t="s">
        <v>11240</v>
      </c>
    </row>
    <row r="17082" spans="1:8" ht="15" x14ac:dyDescent="0.2">
      <c r="A17082" s="733">
        <v>45215</v>
      </c>
      <c r="B17082" s="40" t="s">
        <v>10574</v>
      </c>
      <c r="C17082" s="62" t="s">
        <v>8089</v>
      </c>
      <c r="D17082" s="790" t="s">
        <v>11374</v>
      </c>
      <c r="E17082" s="57">
        <v>1000000</v>
      </c>
      <c r="F17082" s="57"/>
      <c r="G17082" s="125">
        <f t="shared" si="272"/>
        <v>-1000000</v>
      </c>
      <c r="H17082" s="704" t="s">
        <v>11240</v>
      </c>
    </row>
    <row r="17083" spans="1:8" ht="15" x14ac:dyDescent="0.2">
      <c r="A17083" s="733">
        <v>45216</v>
      </c>
      <c r="B17083" s="40" t="s">
        <v>10906</v>
      </c>
      <c r="C17083" s="62" t="s">
        <v>11095</v>
      </c>
      <c r="D17083" s="790" t="s">
        <v>11375</v>
      </c>
      <c r="E17083" s="57">
        <v>30000</v>
      </c>
      <c r="F17083" s="57"/>
      <c r="G17083" s="125">
        <f t="shared" si="272"/>
        <v>-30000</v>
      </c>
      <c r="H17083" s="704" t="s">
        <v>11240</v>
      </c>
    </row>
    <row r="17084" spans="1:8" ht="15" x14ac:dyDescent="0.2">
      <c r="A17084" s="733">
        <v>45216</v>
      </c>
      <c r="B17084" s="40" t="s">
        <v>10230</v>
      </c>
      <c r="C17084" s="62" t="s">
        <v>10989</v>
      </c>
      <c r="D17084" s="790" t="s">
        <v>11376</v>
      </c>
      <c r="E17084" s="57">
        <v>42200</v>
      </c>
      <c r="F17084" s="57"/>
      <c r="G17084" s="125">
        <f t="shared" si="272"/>
        <v>-42200</v>
      </c>
      <c r="H17084" s="704" t="s">
        <v>11240</v>
      </c>
    </row>
    <row r="17085" spans="1:8" ht="15" x14ac:dyDescent="0.2">
      <c r="A17085" s="733">
        <v>45216</v>
      </c>
      <c r="B17085" s="40" t="s">
        <v>10230</v>
      </c>
      <c r="C17085" s="62" t="s">
        <v>10989</v>
      </c>
      <c r="D17085" s="790" t="s">
        <v>11377</v>
      </c>
      <c r="E17085" s="57">
        <v>2400</v>
      </c>
      <c r="F17085" s="57"/>
      <c r="G17085" s="125">
        <f t="shared" si="272"/>
        <v>-2400</v>
      </c>
      <c r="H17085" s="704" t="s">
        <v>11240</v>
      </c>
    </row>
    <row r="17086" spans="1:8" ht="15" x14ac:dyDescent="0.2">
      <c r="A17086" s="733">
        <v>45216</v>
      </c>
      <c r="B17086" s="40" t="s">
        <v>10230</v>
      </c>
      <c r="C17086" s="62" t="s">
        <v>5740</v>
      </c>
      <c r="D17086" s="790" t="s">
        <v>369</v>
      </c>
      <c r="E17086" s="57">
        <v>500</v>
      </c>
      <c r="F17086" s="57"/>
      <c r="G17086" s="125">
        <f t="shared" si="272"/>
        <v>-500</v>
      </c>
      <c r="H17086" s="704" t="s">
        <v>11240</v>
      </c>
    </row>
    <row r="17087" spans="1:8" ht="15" x14ac:dyDescent="0.2">
      <c r="A17087" s="733">
        <v>45216</v>
      </c>
      <c r="B17087" s="40" t="s">
        <v>9984</v>
      </c>
      <c r="C17087" s="62" t="s">
        <v>5740</v>
      </c>
      <c r="D17087" s="790" t="s">
        <v>369</v>
      </c>
      <c r="E17087" s="57">
        <v>2000</v>
      </c>
      <c r="F17087" s="57"/>
      <c r="G17087" s="125">
        <f t="shared" ref="G17087:G17150" si="273">F17087-E17087</f>
        <v>-2000</v>
      </c>
      <c r="H17087" s="704" t="s">
        <v>11240</v>
      </c>
    </row>
    <row r="17088" spans="1:8" ht="15" x14ac:dyDescent="0.2">
      <c r="A17088" s="733">
        <v>45216</v>
      </c>
      <c r="B17088" s="40" t="s">
        <v>10906</v>
      </c>
      <c r="C17088" s="62" t="s">
        <v>5740</v>
      </c>
      <c r="D17088" s="790" t="s">
        <v>369</v>
      </c>
      <c r="E17088" s="57">
        <v>1000</v>
      </c>
      <c r="F17088" s="57"/>
      <c r="G17088" s="125">
        <f t="shared" si="273"/>
        <v>-1000</v>
      </c>
      <c r="H17088" s="704" t="s">
        <v>11240</v>
      </c>
    </row>
    <row r="17089" spans="1:8" ht="15" x14ac:dyDescent="0.2">
      <c r="A17089" s="733">
        <v>45216</v>
      </c>
      <c r="B17089" s="40" t="s">
        <v>10574</v>
      </c>
      <c r="C17089" s="62" t="s">
        <v>5740</v>
      </c>
      <c r="D17089" s="790" t="s">
        <v>369</v>
      </c>
      <c r="E17089" s="57">
        <v>1000</v>
      </c>
      <c r="F17089" s="57"/>
      <c r="G17089" s="125">
        <f t="shared" si="273"/>
        <v>-1000</v>
      </c>
      <c r="H17089" s="704" t="s">
        <v>11240</v>
      </c>
    </row>
    <row r="17090" spans="1:8" ht="15" x14ac:dyDescent="0.2">
      <c r="A17090" s="733">
        <v>45216</v>
      </c>
      <c r="B17090" s="40" t="s">
        <v>10906</v>
      </c>
      <c r="C17090" s="62" t="s">
        <v>5740</v>
      </c>
      <c r="D17090" s="790" t="s">
        <v>369</v>
      </c>
      <c r="E17090" s="57">
        <v>300</v>
      </c>
      <c r="F17090" s="57"/>
      <c r="G17090" s="125">
        <f t="shared" si="273"/>
        <v>-300</v>
      </c>
      <c r="H17090" s="704" t="s">
        <v>11240</v>
      </c>
    </row>
    <row r="17091" spans="1:8" ht="15" x14ac:dyDescent="0.2">
      <c r="A17091" s="733">
        <v>45216</v>
      </c>
      <c r="B17091" s="40" t="s">
        <v>10230</v>
      </c>
      <c r="C17091" s="62" t="s">
        <v>10989</v>
      </c>
      <c r="D17091" s="790" t="s">
        <v>11378</v>
      </c>
      <c r="E17091" s="57">
        <v>1550</v>
      </c>
      <c r="F17091" s="57"/>
      <c r="G17091" s="125">
        <f t="shared" si="273"/>
        <v>-1550</v>
      </c>
      <c r="H17091" s="704" t="s">
        <v>11240</v>
      </c>
    </row>
    <row r="17092" spans="1:8" ht="15" x14ac:dyDescent="0.2">
      <c r="A17092" s="733">
        <v>45216</v>
      </c>
      <c r="B17092" s="40" t="s">
        <v>3945</v>
      </c>
      <c r="C17092" s="62" t="s">
        <v>285</v>
      </c>
      <c r="D17092" s="790" t="s">
        <v>11379</v>
      </c>
      <c r="E17092" s="57">
        <v>2000</v>
      </c>
      <c r="F17092" s="57"/>
      <c r="G17092" s="125">
        <f t="shared" si="273"/>
        <v>-2000</v>
      </c>
      <c r="H17092" s="704" t="s">
        <v>11240</v>
      </c>
    </row>
    <row r="17093" spans="1:8" ht="15" x14ac:dyDescent="0.2">
      <c r="A17093" s="733">
        <v>45216</v>
      </c>
      <c r="B17093" s="40" t="s">
        <v>3945</v>
      </c>
      <c r="C17093" s="62" t="s">
        <v>10989</v>
      </c>
      <c r="D17093" s="790" t="s">
        <v>11380</v>
      </c>
      <c r="E17093" s="57">
        <v>500</v>
      </c>
      <c r="F17093" s="57"/>
      <c r="G17093" s="125">
        <f t="shared" si="273"/>
        <v>-500</v>
      </c>
      <c r="H17093" s="704" t="s">
        <v>11240</v>
      </c>
    </row>
    <row r="17094" spans="1:8" ht="15" x14ac:dyDescent="0.2">
      <c r="A17094" s="733">
        <v>45216</v>
      </c>
      <c r="B17094" s="40" t="s">
        <v>3945</v>
      </c>
      <c r="C17094" s="62" t="s">
        <v>10989</v>
      </c>
      <c r="D17094" s="790" t="s">
        <v>11381</v>
      </c>
      <c r="E17094" s="57">
        <v>2000</v>
      </c>
      <c r="F17094" s="57"/>
      <c r="G17094" s="125">
        <f t="shared" si="273"/>
        <v>-2000</v>
      </c>
      <c r="H17094" s="704" t="s">
        <v>11240</v>
      </c>
    </row>
    <row r="17095" spans="1:8" ht="15" x14ac:dyDescent="0.2">
      <c r="A17095" s="733">
        <v>45216</v>
      </c>
      <c r="B17095" s="40" t="s">
        <v>9984</v>
      </c>
      <c r="C17095" s="62" t="s">
        <v>5740</v>
      </c>
      <c r="D17095" s="790" t="s">
        <v>369</v>
      </c>
      <c r="E17095" s="57">
        <v>400</v>
      </c>
      <c r="F17095" s="57"/>
      <c r="G17095" s="125">
        <f t="shared" si="273"/>
        <v>-400</v>
      </c>
      <c r="H17095" s="704" t="s">
        <v>11240</v>
      </c>
    </row>
    <row r="17096" spans="1:8" ht="15" x14ac:dyDescent="0.2">
      <c r="A17096" s="733">
        <v>45216</v>
      </c>
      <c r="B17096" s="40" t="s">
        <v>11442</v>
      </c>
      <c r="C17096" s="62" t="s">
        <v>11382</v>
      </c>
      <c r="D17096" s="790" t="s">
        <v>11383</v>
      </c>
      <c r="E17096" s="57">
        <v>150000</v>
      </c>
      <c r="F17096" s="57"/>
      <c r="G17096" s="125">
        <f t="shared" si="273"/>
        <v>-150000</v>
      </c>
      <c r="H17096" s="704" t="s">
        <v>11240</v>
      </c>
    </row>
    <row r="17097" spans="1:8" ht="15" x14ac:dyDescent="0.2">
      <c r="A17097" s="733">
        <v>45216</v>
      </c>
      <c r="B17097" s="40" t="s">
        <v>10149</v>
      </c>
      <c r="C17097" s="550" t="s">
        <v>8392</v>
      </c>
      <c r="D17097" s="903" t="s">
        <v>11395</v>
      </c>
      <c r="E17097" s="582">
        <v>75140</v>
      </c>
      <c r="F17097" s="57"/>
      <c r="G17097" s="125">
        <f t="shared" si="273"/>
        <v>-75140</v>
      </c>
      <c r="H17097" s="704" t="s">
        <v>11240</v>
      </c>
    </row>
    <row r="17098" spans="1:8" ht="15" x14ac:dyDescent="0.2">
      <c r="A17098" s="733">
        <v>45216</v>
      </c>
      <c r="B17098" s="40" t="s">
        <v>9354</v>
      </c>
      <c r="C17098" s="550" t="s">
        <v>8392</v>
      </c>
      <c r="D17098" s="903" t="s">
        <v>11395</v>
      </c>
      <c r="E17098" s="582">
        <v>3763</v>
      </c>
      <c r="F17098" s="57"/>
      <c r="G17098" s="125">
        <f t="shared" si="273"/>
        <v>-3763</v>
      </c>
      <c r="H17098" s="704" t="s">
        <v>11240</v>
      </c>
    </row>
    <row r="17099" spans="1:8" ht="15" x14ac:dyDescent="0.2">
      <c r="A17099" s="733">
        <v>45216</v>
      </c>
      <c r="B17099" s="40" t="s">
        <v>10377</v>
      </c>
      <c r="C17099" s="550" t="s">
        <v>8392</v>
      </c>
      <c r="D17099" s="903" t="s">
        <v>11395</v>
      </c>
      <c r="E17099" s="582">
        <v>17368</v>
      </c>
      <c r="F17099" s="57"/>
      <c r="G17099" s="125">
        <f t="shared" si="273"/>
        <v>-17368</v>
      </c>
      <c r="H17099" s="704" t="s">
        <v>11240</v>
      </c>
    </row>
    <row r="17100" spans="1:8" ht="15" x14ac:dyDescent="0.2">
      <c r="A17100" s="733">
        <v>45216</v>
      </c>
      <c r="B17100" s="40" t="s">
        <v>11071</v>
      </c>
      <c r="C17100" s="550" t="s">
        <v>8392</v>
      </c>
      <c r="D17100" s="903" t="s">
        <v>11395</v>
      </c>
      <c r="E17100" s="582">
        <v>194858</v>
      </c>
      <c r="F17100" s="57"/>
      <c r="G17100" s="125">
        <f t="shared" si="273"/>
        <v>-194858</v>
      </c>
      <c r="H17100" s="704" t="s">
        <v>11240</v>
      </c>
    </row>
    <row r="17101" spans="1:8" ht="15" x14ac:dyDescent="0.2">
      <c r="A17101" s="733">
        <v>45216</v>
      </c>
      <c r="B17101" s="40" t="s">
        <v>10230</v>
      </c>
      <c r="C17101" s="550" t="s">
        <v>8392</v>
      </c>
      <c r="D17101" s="903" t="s">
        <v>11395</v>
      </c>
      <c r="E17101" s="582">
        <v>650000</v>
      </c>
      <c r="F17101" s="57"/>
      <c r="G17101" s="125">
        <f t="shared" si="273"/>
        <v>-650000</v>
      </c>
      <c r="H17101" s="704" t="s">
        <v>11240</v>
      </c>
    </row>
    <row r="17102" spans="1:8" ht="15" x14ac:dyDescent="0.2">
      <c r="A17102" s="733">
        <v>45216</v>
      </c>
      <c r="B17102" s="40" t="s">
        <v>10907</v>
      </c>
      <c r="C17102" s="550" t="s">
        <v>8392</v>
      </c>
      <c r="D17102" s="903" t="s">
        <v>11395</v>
      </c>
      <c r="E17102" s="582">
        <v>308871</v>
      </c>
      <c r="F17102" s="57"/>
      <c r="G17102" s="125">
        <f t="shared" si="273"/>
        <v>-308871</v>
      </c>
      <c r="H17102" s="704" t="s">
        <v>11240</v>
      </c>
    </row>
    <row r="17103" spans="1:8" ht="15" x14ac:dyDescent="0.2">
      <c r="A17103" s="733">
        <v>45216</v>
      </c>
      <c r="B17103" s="40" t="s">
        <v>10574</v>
      </c>
      <c r="C17103" s="550" t="s">
        <v>8392</v>
      </c>
      <c r="D17103" s="903" t="s">
        <v>11395</v>
      </c>
      <c r="E17103" s="582">
        <v>250000</v>
      </c>
      <c r="F17103" s="57"/>
      <c r="G17103" s="125">
        <f t="shared" si="273"/>
        <v>-250000</v>
      </c>
      <c r="H17103" s="704" t="s">
        <v>11240</v>
      </c>
    </row>
    <row r="17104" spans="1:8" ht="15" x14ac:dyDescent="0.2">
      <c r="A17104" s="733">
        <v>45217</v>
      </c>
      <c r="B17104" s="40" t="s">
        <v>9407</v>
      </c>
      <c r="C17104" s="62" t="s">
        <v>11394</v>
      </c>
      <c r="D17104" s="790" t="s">
        <v>11384</v>
      </c>
      <c r="E17104" s="57">
        <v>250000</v>
      </c>
      <c r="F17104" s="57"/>
      <c r="G17104" s="125">
        <f t="shared" si="273"/>
        <v>-250000</v>
      </c>
      <c r="H17104" s="704" t="s">
        <v>11240</v>
      </c>
    </row>
    <row r="17105" spans="1:8" ht="15" x14ac:dyDescent="0.2">
      <c r="A17105" s="733">
        <v>45217</v>
      </c>
      <c r="B17105" s="40" t="s">
        <v>2932</v>
      </c>
      <c r="C17105" s="62" t="s">
        <v>1982</v>
      </c>
      <c r="D17105" s="790" t="s">
        <v>11385</v>
      </c>
      <c r="E17105" s="57">
        <v>150000</v>
      </c>
      <c r="F17105" s="57"/>
      <c r="G17105" s="125">
        <f t="shared" si="273"/>
        <v>-150000</v>
      </c>
      <c r="H17105" s="704" t="s">
        <v>11240</v>
      </c>
    </row>
    <row r="17106" spans="1:8" ht="15" x14ac:dyDescent="0.2">
      <c r="A17106" s="733">
        <v>45217</v>
      </c>
      <c r="B17106" s="40" t="s">
        <v>9984</v>
      </c>
      <c r="C17106" s="62" t="s">
        <v>10989</v>
      </c>
      <c r="D17106" s="790" t="s">
        <v>11386</v>
      </c>
      <c r="E17106" s="57">
        <v>80000</v>
      </c>
      <c r="F17106" s="57"/>
      <c r="G17106" s="125">
        <f t="shared" si="273"/>
        <v>-80000</v>
      </c>
      <c r="H17106" s="704" t="s">
        <v>11240</v>
      </c>
    </row>
    <row r="17107" spans="1:8" ht="15" x14ac:dyDescent="0.2">
      <c r="A17107" s="733">
        <v>45217</v>
      </c>
      <c r="B17107" s="40" t="s">
        <v>103</v>
      </c>
      <c r="C17107" s="62" t="s">
        <v>103</v>
      </c>
      <c r="D17107" s="790" t="s">
        <v>10209</v>
      </c>
      <c r="E17107" s="57">
        <v>3000</v>
      </c>
      <c r="F17107" s="57"/>
      <c r="G17107" s="125">
        <f t="shared" si="273"/>
        <v>-3000</v>
      </c>
      <c r="H17107" s="704" t="s">
        <v>11240</v>
      </c>
    </row>
    <row r="17108" spans="1:8" ht="15" x14ac:dyDescent="0.2">
      <c r="A17108" s="733">
        <v>45217</v>
      </c>
      <c r="B17108" s="40" t="s">
        <v>10230</v>
      </c>
      <c r="C17108" s="62" t="s">
        <v>285</v>
      </c>
      <c r="D17108" s="790" t="s">
        <v>8483</v>
      </c>
      <c r="E17108" s="57">
        <v>1400</v>
      </c>
      <c r="F17108" s="57"/>
      <c r="G17108" s="125">
        <f t="shared" si="273"/>
        <v>-1400</v>
      </c>
      <c r="H17108" s="704" t="s">
        <v>11240</v>
      </c>
    </row>
    <row r="17109" spans="1:8" ht="15" x14ac:dyDescent="0.2">
      <c r="A17109" s="733">
        <v>45217</v>
      </c>
      <c r="B17109" s="40" t="s">
        <v>10574</v>
      </c>
      <c r="C17109" s="62" t="s">
        <v>5740</v>
      </c>
      <c r="D17109" s="790" t="s">
        <v>11387</v>
      </c>
      <c r="E17109" s="57">
        <v>300</v>
      </c>
      <c r="F17109" s="57"/>
      <c r="G17109" s="125">
        <f t="shared" si="273"/>
        <v>-300</v>
      </c>
      <c r="H17109" s="704" t="s">
        <v>11240</v>
      </c>
    </row>
    <row r="17110" spans="1:8" ht="15" x14ac:dyDescent="0.2">
      <c r="A17110" s="733">
        <v>45217</v>
      </c>
      <c r="B17110" s="40" t="s">
        <v>9354</v>
      </c>
      <c r="C17110" s="62" t="s">
        <v>9458</v>
      </c>
      <c r="D17110" s="790" t="s">
        <v>11388</v>
      </c>
      <c r="E17110" s="57">
        <v>100000</v>
      </c>
      <c r="F17110" s="57"/>
      <c r="G17110" s="125">
        <f t="shared" si="273"/>
        <v>-100000</v>
      </c>
      <c r="H17110" s="704" t="s">
        <v>11240</v>
      </c>
    </row>
    <row r="17111" spans="1:8" ht="15" x14ac:dyDescent="0.2">
      <c r="A17111" s="733">
        <v>45217</v>
      </c>
      <c r="B17111" s="40" t="s">
        <v>10469</v>
      </c>
      <c r="C17111" s="62" t="s">
        <v>10989</v>
      </c>
      <c r="D17111" s="790" t="s">
        <v>11389</v>
      </c>
      <c r="E17111" s="57">
        <v>4500</v>
      </c>
      <c r="F17111" s="57"/>
      <c r="G17111" s="125">
        <f t="shared" si="273"/>
        <v>-4500</v>
      </c>
      <c r="H17111" s="704" t="s">
        <v>11240</v>
      </c>
    </row>
    <row r="17112" spans="1:8" ht="15" x14ac:dyDescent="0.2">
      <c r="A17112" s="733">
        <v>45217</v>
      </c>
      <c r="B17112" s="40" t="s">
        <v>9984</v>
      </c>
      <c r="C17112" s="62" t="s">
        <v>5740</v>
      </c>
      <c r="D17112" s="790" t="s">
        <v>369</v>
      </c>
      <c r="E17112" s="57">
        <v>1500</v>
      </c>
      <c r="F17112" s="57"/>
      <c r="G17112" s="125">
        <f t="shared" si="273"/>
        <v>-1500</v>
      </c>
      <c r="H17112" s="704" t="s">
        <v>11240</v>
      </c>
    </row>
    <row r="17113" spans="1:8" ht="15" x14ac:dyDescent="0.2">
      <c r="A17113" s="733">
        <v>45217</v>
      </c>
      <c r="B17113" s="40" t="s">
        <v>10230</v>
      </c>
      <c r="C17113" s="62" t="s">
        <v>6782</v>
      </c>
      <c r="D17113" s="790" t="s">
        <v>7151</v>
      </c>
      <c r="E17113" s="57">
        <v>250000</v>
      </c>
      <c r="F17113" s="57"/>
      <c r="G17113" s="125">
        <f t="shared" si="273"/>
        <v>-250000</v>
      </c>
      <c r="H17113" s="704" t="s">
        <v>11240</v>
      </c>
    </row>
    <row r="17114" spans="1:8" ht="15" x14ac:dyDescent="0.2">
      <c r="A17114" s="733">
        <v>45217</v>
      </c>
      <c r="B17114" s="40" t="s">
        <v>10230</v>
      </c>
      <c r="C17114" s="62" t="s">
        <v>5740</v>
      </c>
      <c r="D17114" s="790" t="s">
        <v>369</v>
      </c>
      <c r="E17114" s="57">
        <v>300</v>
      </c>
      <c r="F17114" s="57"/>
      <c r="G17114" s="125">
        <f t="shared" si="273"/>
        <v>-300</v>
      </c>
      <c r="H17114" s="704" t="s">
        <v>11240</v>
      </c>
    </row>
    <row r="17115" spans="1:8" ht="15" x14ac:dyDescent="0.2">
      <c r="A17115" s="733">
        <v>45217</v>
      </c>
      <c r="B17115" s="40" t="s">
        <v>11267</v>
      </c>
      <c r="C17115" s="62" t="s">
        <v>7995</v>
      </c>
      <c r="D17115" s="790" t="s">
        <v>11390</v>
      </c>
      <c r="E17115" s="57">
        <v>69120</v>
      </c>
      <c r="F17115" s="57"/>
      <c r="G17115" s="125">
        <f t="shared" si="273"/>
        <v>-69120</v>
      </c>
      <c r="H17115" s="704" t="s">
        <v>11240</v>
      </c>
    </row>
    <row r="17116" spans="1:8" ht="15" x14ac:dyDescent="0.2">
      <c r="A17116" s="733">
        <v>45217</v>
      </c>
      <c r="B17116" s="40" t="s">
        <v>11085</v>
      </c>
      <c r="C17116" s="62" t="s">
        <v>11414</v>
      </c>
      <c r="D17116" s="790" t="s">
        <v>11415</v>
      </c>
      <c r="E17116" s="57">
        <v>4200</v>
      </c>
      <c r="F17116" s="57"/>
      <c r="G17116" s="125">
        <f t="shared" si="273"/>
        <v>-4200</v>
      </c>
      <c r="H17116" s="704" t="s">
        <v>11240</v>
      </c>
    </row>
    <row r="17117" spans="1:8" ht="15" x14ac:dyDescent="0.2">
      <c r="A17117" s="733">
        <v>45217</v>
      </c>
      <c r="B17117" s="40" t="s">
        <v>11022</v>
      </c>
      <c r="C17117" s="62" t="s">
        <v>11414</v>
      </c>
      <c r="D17117" s="790" t="s">
        <v>11416</v>
      </c>
      <c r="E17117" s="57">
        <v>1000</v>
      </c>
      <c r="F17117" s="57"/>
      <c r="G17117" s="125">
        <f t="shared" si="273"/>
        <v>-1000</v>
      </c>
      <c r="H17117" s="704" t="s">
        <v>11240</v>
      </c>
    </row>
    <row r="17118" spans="1:8" ht="15" x14ac:dyDescent="0.2">
      <c r="A17118" s="733">
        <v>45217</v>
      </c>
      <c r="B17118" s="40" t="s">
        <v>10906</v>
      </c>
      <c r="C17118" s="62" t="s">
        <v>11414</v>
      </c>
      <c r="D17118" s="790" t="s">
        <v>11417</v>
      </c>
      <c r="E17118" s="57">
        <v>2900</v>
      </c>
      <c r="F17118" s="57"/>
      <c r="G17118" s="125">
        <f t="shared" si="273"/>
        <v>-2900</v>
      </c>
      <c r="H17118" s="704" t="s">
        <v>11240</v>
      </c>
    </row>
    <row r="17119" spans="1:8" ht="15" x14ac:dyDescent="0.2">
      <c r="A17119" s="733">
        <v>45217</v>
      </c>
      <c r="B17119" s="40" t="s">
        <v>10230</v>
      </c>
      <c r="C17119" s="62" t="s">
        <v>11414</v>
      </c>
      <c r="D17119" s="790" t="s">
        <v>11418</v>
      </c>
      <c r="E17119" s="57">
        <v>7500</v>
      </c>
      <c r="F17119" s="57"/>
      <c r="G17119" s="125">
        <f t="shared" si="273"/>
        <v>-7500</v>
      </c>
      <c r="H17119" s="704" t="s">
        <v>11240</v>
      </c>
    </row>
    <row r="17120" spans="1:8" ht="15" x14ac:dyDescent="0.2">
      <c r="A17120" s="733">
        <v>45217</v>
      </c>
      <c r="B17120" s="40" t="s">
        <v>10230</v>
      </c>
      <c r="C17120" s="62" t="s">
        <v>11414</v>
      </c>
      <c r="D17120" s="790" t="s">
        <v>11419</v>
      </c>
      <c r="E17120" s="57">
        <v>39300</v>
      </c>
      <c r="F17120" s="57"/>
      <c r="G17120" s="125">
        <f t="shared" si="273"/>
        <v>-39300</v>
      </c>
      <c r="H17120" s="704" t="s">
        <v>11240</v>
      </c>
    </row>
    <row r="17121" spans="1:8" ht="15" customHeight="1" x14ac:dyDescent="0.2">
      <c r="A17121" s="733">
        <v>45217</v>
      </c>
      <c r="B17121" s="40" t="s">
        <v>10230</v>
      </c>
      <c r="C17121" s="62" t="s">
        <v>5740</v>
      </c>
      <c r="D17121" s="790" t="s">
        <v>369</v>
      </c>
      <c r="E17121" s="57">
        <v>1000</v>
      </c>
      <c r="F17121" s="57"/>
      <c r="G17121" s="125">
        <f t="shared" si="273"/>
        <v>-1000</v>
      </c>
      <c r="H17121" s="704" t="s">
        <v>11240</v>
      </c>
    </row>
    <row r="17122" spans="1:8" ht="15" customHeight="1" x14ac:dyDescent="0.2">
      <c r="A17122" s="733">
        <v>45217</v>
      </c>
      <c r="B17122" s="40" t="s">
        <v>9407</v>
      </c>
      <c r="C17122" s="62" t="s">
        <v>5740</v>
      </c>
      <c r="D17122" s="790" t="s">
        <v>11420</v>
      </c>
      <c r="E17122" s="57">
        <v>250</v>
      </c>
      <c r="F17122" s="57"/>
      <c r="G17122" s="125">
        <f t="shared" si="273"/>
        <v>-250</v>
      </c>
      <c r="H17122" s="704" t="s">
        <v>11240</v>
      </c>
    </row>
    <row r="17123" spans="1:8" ht="15" customHeight="1" x14ac:dyDescent="0.2">
      <c r="A17123" s="733">
        <v>45217</v>
      </c>
      <c r="B17123" s="40" t="s">
        <v>10906</v>
      </c>
      <c r="C17123" s="62" t="s">
        <v>5740</v>
      </c>
      <c r="D17123" s="790" t="s">
        <v>369</v>
      </c>
      <c r="E17123" s="57">
        <v>3300</v>
      </c>
      <c r="F17123" s="57"/>
      <c r="G17123" s="125">
        <f t="shared" si="273"/>
        <v>-3300</v>
      </c>
      <c r="H17123" s="704" t="s">
        <v>11240</v>
      </c>
    </row>
    <row r="17124" spans="1:8" ht="15" customHeight="1" x14ac:dyDescent="0.2">
      <c r="A17124" s="733">
        <v>45217</v>
      </c>
      <c r="B17124" s="40" t="s">
        <v>9354</v>
      </c>
      <c r="C17124" s="550" t="s">
        <v>11414</v>
      </c>
      <c r="D17124" s="903" t="s">
        <v>11436</v>
      </c>
      <c r="E17124" s="582">
        <v>9200</v>
      </c>
      <c r="F17124" s="57"/>
      <c r="G17124" s="125">
        <f t="shared" si="273"/>
        <v>-9200</v>
      </c>
      <c r="H17124" s="704" t="s">
        <v>11240</v>
      </c>
    </row>
    <row r="17125" spans="1:8" ht="15" x14ac:dyDescent="0.2">
      <c r="A17125" s="733">
        <v>45217</v>
      </c>
      <c r="B17125" s="40" t="s">
        <v>10906</v>
      </c>
      <c r="C17125" s="550" t="s">
        <v>11414</v>
      </c>
      <c r="D17125" s="903" t="s">
        <v>11436</v>
      </c>
      <c r="E17125" s="582">
        <v>9200</v>
      </c>
      <c r="F17125" s="57"/>
      <c r="G17125" s="125">
        <f t="shared" si="273"/>
        <v>-9200</v>
      </c>
      <c r="H17125" s="704" t="s">
        <v>11240</v>
      </c>
    </row>
    <row r="17126" spans="1:8" ht="15" x14ac:dyDescent="0.2">
      <c r="A17126" s="733">
        <v>45217</v>
      </c>
      <c r="B17126" s="40" t="s">
        <v>10230</v>
      </c>
      <c r="C17126" s="550" t="s">
        <v>11414</v>
      </c>
      <c r="D17126" s="903" t="s">
        <v>11436</v>
      </c>
      <c r="E17126" s="582">
        <v>9200</v>
      </c>
      <c r="F17126" s="57"/>
      <c r="G17126" s="125">
        <f t="shared" si="273"/>
        <v>-9200</v>
      </c>
      <c r="H17126" s="704" t="s">
        <v>11240</v>
      </c>
    </row>
    <row r="17127" spans="1:8" ht="15" x14ac:dyDescent="0.2">
      <c r="A17127" s="733">
        <v>45217</v>
      </c>
      <c r="B17127" s="40" t="s">
        <v>9354</v>
      </c>
      <c r="C17127" s="62" t="s">
        <v>11421</v>
      </c>
      <c r="D17127" s="790" t="s">
        <v>11422</v>
      </c>
      <c r="E17127" s="57">
        <v>13000</v>
      </c>
      <c r="F17127" s="57"/>
      <c r="G17127" s="125">
        <f t="shared" si="273"/>
        <v>-13000</v>
      </c>
      <c r="H17127" s="704" t="s">
        <v>11240</v>
      </c>
    </row>
    <row r="17128" spans="1:8" ht="15" x14ac:dyDescent="0.2">
      <c r="A17128" s="733">
        <v>45217</v>
      </c>
      <c r="B17128" s="40" t="s">
        <v>11003</v>
      </c>
      <c r="C17128" s="62" t="s">
        <v>5740</v>
      </c>
      <c r="D17128" s="790" t="s">
        <v>369</v>
      </c>
      <c r="E17128" s="57">
        <v>600</v>
      </c>
      <c r="F17128" s="57"/>
      <c r="G17128" s="125">
        <f t="shared" si="273"/>
        <v>-600</v>
      </c>
      <c r="H17128" s="704" t="s">
        <v>11240</v>
      </c>
    </row>
    <row r="17129" spans="1:8" ht="15" x14ac:dyDescent="0.2">
      <c r="A17129" s="733">
        <v>45217</v>
      </c>
      <c r="B17129" s="40" t="s">
        <v>103</v>
      </c>
      <c r="C17129" s="62" t="s">
        <v>103</v>
      </c>
      <c r="D17129" s="790" t="s">
        <v>10209</v>
      </c>
      <c r="E17129" s="57">
        <v>3000</v>
      </c>
      <c r="F17129" s="57"/>
      <c r="G17129" s="125">
        <f t="shared" si="273"/>
        <v>-3000</v>
      </c>
      <c r="H17129" s="704" t="s">
        <v>11240</v>
      </c>
    </row>
    <row r="17130" spans="1:8" ht="15" x14ac:dyDescent="0.2">
      <c r="A17130" s="733">
        <v>45217</v>
      </c>
      <c r="B17130" s="40" t="s">
        <v>10230</v>
      </c>
      <c r="C17130" s="62" t="s">
        <v>5740</v>
      </c>
      <c r="D17130" s="790" t="s">
        <v>369</v>
      </c>
      <c r="E17130" s="57">
        <v>2500</v>
      </c>
      <c r="F17130" s="57"/>
      <c r="G17130" s="125">
        <f t="shared" si="273"/>
        <v>-2500</v>
      </c>
      <c r="H17130" s="704" t="s">
        <v>11240</v>
      </c>
    </row>
    <row r="17131" spans="1:8" ht="15" x14ac:dyDescent="0.2">
      <c r="A17131" s="733">
        <v>45217</v>
      </c>
      <c r="B17131" s="40" t="s">
        <v>11022</v>
      </c>
      <c r="C17131" s="62" t="s">
        <v>11414</v>
      </c>
      <c r="D17131" s="790" t="s">
        <v>4308</v>
      </c>
      <c r="E17131" s="57">
        <v>2500</v>
      </c>
      <c r="F17131" s="57"/>
      <c r="G17131" s="125">
        <f t="shared" si="273"/>
        <v>-2500</v>
      </c>
      <c r="H17131" s="704" t="s">
        <v>11240</v>
      </c>
    </row>
    <row r="17132" spans="1:8" ht="15" x14ac:dyDescent="0.2">
      <c r="A17132" s="733">
        <v>45217</v>
      </c>
      <c r="B17132" s="40" t="s">
        <v>10906</v>
      </c>
      <c r="C17132" s="62" t="s">
        <v>11284</v>
      </c>
      <c r="D17132" s="790" t="s">
        <v>10719</v>
      </c>
      <c r="E17132" s="57">
        <v>25000</v>
      </c>
      <c r="F17132" s="57"/>
      <c r="G17132" s="125">
        <f t="shared" si="273"/>
        <v>-25000</v>
      </c>
      <c r="H17132" s="704" t="s">
        <v>11240</v>
      </c>
    </row>
    <row r="17133" spans="1:8" ht="15" customHeight="1" x14ac:dyDescent="0.2">
      <c r="A17133" s="733">
        <v>45217</v>
      </c>
      <c r="B17133" s="40" t="s">
        <v>10906</v>
      </c>
      <c r="C17133" s="62" t="s">
        <v>11021</v>
      </c>
      <c r="D17133" s="790" t="s">
        <v>11438</v>
      </c>
      <c r="E17133" s="57">
        <v>60000</v>
      </c>
      <c r="F17133" s="57"/>
      <c r="G17133" s="125">
        <f t="shared" si="273"/>
        <v>-60000</v>
      </c>
      <c r="H17133" s="704" t="s">
        <v>11240</v>
      </c>
    </row>
    <row r="17134" spans="1:8" ht="15" x14ac:dyDescent="0.2">
      <c r="A17134" s="733">
        <v>45219</v>
      </c>
      <c r="B17134" s="40" t="s">
        <v>9984</v>
      </c>
      <c r="C17134" s="62" t="s">
        <v>10234</v>
      </c>
      <c r="D17134" s="790" t="s">
        <v>11360</v>
      </c>
      <c r="E17134" s="57">
        <v>75900</v>
      </c>
      <c r="F17134" s="57"/>
      <c r="G17134" s="125">
        <f t="shared" si="273"/>
        <v>-75900</v>
      </c>
      <c r="H17134" s="704" t="s">
        <v>11240</v>
      </c>
    </row>
    <row r="17135" spans="1:8" ht="15" customHeight="1" x14ac:dyDescent="0.2">
      <c r="A17135" s="733">
        <v>45219</v>
      </c>
      <c r="B17135" s="40" t="s">
        <v>9984</v>
      </c>
      <c r="C17135" s="62" t="s">
        <v>10171</v>
      </c>
      <c r="D17135" s="790" t="s">
        <v>11437</v>
      </c>
      <c r="E17135" s="57">
        <v>400000</v>
      </c>
      <c r="F17135" s="57"/>
      <c r="G17135" s="125">
        <f t="shared" si="273"/>
        <v>-400000</v>
      </c>
      <c r="H17135" s="704" t="s">
        <v>11240</v>
      </c>
    </row>
    <row r="17136" spans="1:8" ht="15" x14ac:dyDescent="0.2">
      <c r="A17136" s="733">
        <v>45219</v>
      </c>
      <c r="B17136" s="40" t="s">
        <v>10906</v>
      </c>
      <c r="C17136" s="62" t="s">
        <v>10989</v>
      </c>
      <c r="D17136" s="790" t="s">
        <v>11419</v>
      </c>
      <c r="E17136" s="57">
        <v>45590</v>
      </c>
      <c r="F17136" s="57"/>
      <c r="G17136" s="125">
        <f t="shared" si="273"/>
        <v>-45590</v>
      </c>
      <c r="H17136" s="704" t="s">
        <v>11240</v>
      </c>
    </row>
    <row r="17137" spans="1:8" ht="15" x14ac:dyDescent="0.2">
      <c r="A17137" s="733">
        <v>45219</v>
      </c>
      <c r="B17137" s="40" t="s">
        <v>10230</v>
      </c>
      <c r="C17137" s="62" t="s">
        <v>10989</v>
      </c>
      <c r="D17137" s="790" t="s">
        <v>11419</v>
      </c>
      <c r="E17137" s="57">
        <v>30000</v>
      </c>
      <c r="F17137" s="57"/>
      <c r="G17137" s="125">
        <f t="shared" si="273"/>
        <v>-30000</v>
      </c>
      <c r="H17137" s="704" t="s">
        <v>11240</v>
      </c>
    </row>
    <row r="17138" spans="1:8" ht="15" x14ac:dyDescent="0.2">
      <c r="A17138" s="733">
        <v>45219</v>
      </c>
      <c r="B17138" s="40" t="s">
        <v>9984</v>
      </c>
      <c r="C17138" s="62" t="s">
        <v>10989</v>
      </c>
      <c r="D17138" s="790" t="s">
        <v>11423</v>
      </c>
      <c r="E17138" s="57">
        <v>1670</v>
      </c>
      <c r="F17138" s="57"/>
      <c r="G17138" s="125">
        <f t="shared" si="273"/>
        <v>-1670</v>
      </c>
      <c r="H17138" s="704" t="s">
        <v>11240</v>
      </c>
    </row>
    <row r="17139" spans="1:8" ht="15" x14ac:dyDescent="0.2">
      <c r="A17139" s="733">
        <v>45219</v>
      </c>
      <c r="B17139" s="40" t="s">
        <v>10469</v>
      </c>
      <c r="C17139" s="62" t="s">
        <v>5740</v>
      </c>
      <c r="D17139" s="790" t="s">
        <v>369</v>
      </c>
      <c r="E17139" s="57">
        <v>1500</v>
      </c>
      <c r="F17139" s="57"/>
      <c r="G17139" s="125">
        <f t="shared" si="273"/>
        <v>-1500</v>
      </c>
      <c r="H17139" s="704" t="s">
        <v>11240</v>
      </c>
    </row>
    <row r="17140" spans="1:8" ht="15" x14ac:dyDescent="0.2">
      <c r="A17140" s="733">
        <v>45219</v>
      </c>
      <c r="B17140" s="40" t="s">
        <v>9767</v>
      </c>
      <c r="C17140" s="62" t="s">
        <v>11424</v>
      </c>
      <c r="D17140" s="790" t="s">
        <v>369</v>
      </c>
      <c r="E17140" s="57">
        <v>200000</v>
      </c>
      <c r="F17140" s="57"/>
      <c r="G17140" s="125">
        <f t="shared" si="273"/>
        <v>-200000</v>
      </c>
      <c r="H17140" s="704" t="s">
        <v>11240</v>
      </c>
    </row>
    <row r="17141" spans="1:8" ht="15" x14ac:dyDescent="0.2">
      <c r="A17141" s="733">
        <v>45219</v>
      </c>
      <c r="B17141" s="40" t="s">
        <v>9984</v>
      </c>
      <c r="C17141" s="62" t="s">
        <v>6475</v>
      </c>
      <c r="D17141" s="790" t="s">
        <v>11425</v>
      </c>
      <c r="E17141" s="57">
        <v>100000</v>
      </c>
      <c r="F17141" s="57"/>
      <c r="G17141" s="125">
        <f t="shared" si="273"/>
        <v>-100000</v>
      </c>
      <c r="H17141" s="704" t="s">
        <v>11240</v>
      </c>
    </row>
    <row r="17142" spans="1:8" ht="15" x14ac:dyDescent="0.2">
      <c r="A17142" s="733">
        <v>45219</v>
      </c>
      <c r="B17142" s="40" t="s">
        <v>9984</v>
      </c>
      <c r="C17142" s="62" t="s">
        <v>6475</v>
      </c>
      <c r="D17142" s="790" t="s">
        <v>11426</v>
      </c>
      <c r="E17142" s="57">
        <v>50000</v>
      </c>
      <c r="F17142" s="57"/>
      <c r="G17142" s="125">
        <f t="shared" si="273"/>
        <v>-50000</v>
      </c>
      <c r="H17142" s="704" t="s">
        <v>11240</v>
      </c>
    </row>
    <row r="17143" spans="1:8" ht="15" x14ac:dyDescent="0.2">
      <c r="A17143" s="733">
        <v>45219</v>
      </c>
      <c r="B17143" s="40" t="s">
        <v>103</v>
      </c>
      <c r="C17143" s="62" t="s">
        <v>103</v>
      </c>
      <c r="D17143" s="790" t="s">
        <v>10209</v>
      </c>
      <c r="E17143" s="57">
        <v>2000</v>
      </c>
      <c r="F17143" s="57"/>
      <c r="G17143" s="125">
        <f t="shared" si="273"/>
        <v>-2000</v>
      </c>
      <c r="H17143" s="704" t="s">
        <v>11240</v>
      </c>
    </row>
    <row r="17144" spans="1:8" ht="15" x14ac:dyDescent="0.2">
      <c r="A17144" s="733">
        <v>45219</v>
      </c>
      <c r="B17144" s="40" t="s">
        <v>9984</v>
      </c>
      <c r="C17144" s="62" t="s">
        <v>11414</v>
      </c>
      <c r="D17144" s="790" t="s">
        <v>11427</v>
      </c>
      <c r="E17144" s="57">
        <v>77000</v>
      </c>
      <c r="F17144" s="57"/>
      <c r="G17144" s="125">
        <f t="shared" si="273"/>
        <v>-77000</v>
      </c>
      <c r="H17144" s="704" t="s">
        <v>11240</v>
      </c>
    </row>
    <row r="17145" spans="1:8" ht="15" x14ac:dyDescent="0.2">
      <c r="A17145" s="733">
        <v>45219</v>
      </c>
      <c r="B17145" s="40" t="s">
        <v>9984</v>
      </c>
      <c r="C17145" s="62" t="s">
        <v>5740</v>
      </c>
      <c r="D17145" s="790" t="s">
        <v>369</v>
      </c>
      <c r="E17145" s="57">
        <v>1600</v>
      </c>
      <c r="F17145" s="57"/>
      <c r="G17145" s="125">
        <f t="shared" si="273"/>
        <v>-1600</v>
      </c>
      <c r="H17145" s="704" t="s">
        <v>11240</v>
      </c>
    </row>
    <row r="17146" spans="1:8" ht="15" x14ac:dyDescent="0.2">
      <c r="A17146" s="733">
        <v>45219</v>
      </c>
      <c r="B17146" s="40" t="s">
        <v>103</v>
      </c>
      <c r="C17146" s="62" t="s">
        <v>7927</v>
      </c>
      <c r="D17146" s="790" t="s">
        <v>11428</v>
      </c>
      <c r="E17146" s="57">
        <v>19000</v>
      </c>
      <c r="F17146" s="57"/>
      <c r="G17146" s="125">
        <f t="shared" si="273"/>
        <v>-19000</v>
      </c>
      <c r="H17146" s="704" t="s">
        <v>11240</v>
      </c>
    </row>
    <row r="17147" spans="1:8" ht="15" x14ac:dyDescent="0.2">
      <c r="A17147" s="733">
        <v>45219</v>
      </c>
      <c r="B17147" s="40" t="s">
        <v>103</v>
      </c>
      <c r="C17147" s="62" t="s">
        <v>7927</v>
      </c>
      <c r="D17147" s="790" t="s">
        <v>11429</v>
      </c>
      <c r="E17147" s="57">
        <v>1800</v>
      </c>
      <c r="F17147" s="57"/>
      <c r="G17147" s="125">
        <f t="shared" si="273"/>
        <v>-1800</v>
      </c>
      <c r="H17147" s="704" t="s">
        <v>11240</v>
      </c>
    </row>
    <row r="17148" spans="1:8" ht="15" x14ac:dyDescent="0.2">
      <c r="A17148" s="733">
        <v>45219</v>
      </c>
      <c r="B17148" s="40" t="s">
        <v>103</v>
      </c>
      <c r="C17148" s="62" t="s">
        <v>7927</v>
      </c>
      <c r="D17148" s="790" t="s">
        <v>11430</v>
      </c>
      <c r="E17148" s="57">
        <v>9500</v>
      </c>
      <c r="F17148" s="57"/>
      <c r="G17148" s="125">
        <f t="shared" si="273"/>
        <v>-9500</v>
      </c>
      <c r="H17148" s="704" t="s">
        <v>11240</v>
      </c>
    </row>
    <row r="17149" spans="1:8" ht="15" x14ac:dyDescent="0.2">
      <c r="A17149" s="733">
        <v>45220</v>
      </c>
      <c r="B17149" s="40" t="s">
        <v>10469</v>
      </c>
      <c r="C17149" s="62" t="s">
        <v>11414</v>
      </c>
      <c r="D17149" s="790" t="s">
        <v>11445</v>
      </c>
      <c r="E17149" s="57">
        <v>9300</v>
      </c>
      <c r="F17149" s="57"/>
      <c r="G17149" s="125">
        <f t="shared" si="273"/>
        <v>-9300</v>
      </c>
      <c r="H17149" s="704" t="s">
        <v>11240</v>
      </c>
    </row>
    <row r="17150" spans="1:8" ht="15" x14ac:dyDescent="0.2">
      <c r="A17150" s="733">
        <v>45220</v>
      </c>
      <c r="B17150" s="40" t="s">
        <v>10906</v>
      </c>
      <c r="C17150" s="62" t="s">
        <v>6704</v>
      </c>
      <c r="D17150" s="790" t="s">
        <v>11431</v>
      </c>
      <c r="E17150" s="57">
        <v>324000</v>
      </c>
      <c r="F17150" s="57"/>
      <c r="G17150" s="125">
        <f t="shared" si="273"/>
        <v>-324000</v>
      </c>
      <c r="H17150" s="704" t="s">
        <v>11240</v>
      </c>
    </row>
    <row r="17151" spans="1:8" ht="15" x14ac:dyDescent="0.2">
      <c r="A17151" s="733">
        <v>45220</v>
      </c>
      <c r="B17151" s="40" t="s">
        <v>9984</v>
      </c>
      <c r="C17151" s="62" t="s">
        <v>5740</v>
      </c>
      <c r="D17151" s="790" t="s">
        <v>369</v>
      </c>
      <c r="E17151" s="57">
        <v>1500</v>
      </c>
      <c r="F17151" s="57"/>
      <c r="G17151" s="125">
        <f t="shared" ref="G17151:G17214" si="274">F17151-E17151</f>
        <v>-1500</v>
      </c>
      <c r="H17151" s="704" t="s">
        <v>11240</v>
      </c>
    </row>
    <row r="17152" spans="1:8" ht="15" x14ac:dyDescent="0.2">
      <c r="A17152" s="733">
        <v>45220</v>
      </c>
      <c r="B17152" s="40" t="s">
        <v>103</v>
      </c>
      <c r="C17152" s="62" t="s">
        <v>5740</v>
      </c>
      <c r="D17152" s="790" t="s">
        <v>10335</v>
      </c>
      <c r="E17152" s="57">
        <v>200</v>
      </c>
      <c r="F17152" s="57"/>
      <c r="G17152" s="125">
        <f t="shared" si="274"/>
        <v>-200</v>
      </c>
      <c r="H17152" s="704" t="s">
        <v>11240</v>
      </c>
    </row>
    <row r="17153" spans="1:8" ht="15" x14ac:dyDescent="0.2">
      <c r="A17153" s="733">
        <v>45220</v>
      </c>
      <c r="B17153" s="40" t="s">
        <v>10230</v>
      </c>
      <c r="C17153" s="62" t="s">
        <v>10989</v>
      </c>
      <c r="D17153" s="790" t="s">
        <v>11433</v>
      </c>
      <c r="E17153" s="57">
        <v>500</v>
      </c>
      <c r="F17153" s="57"/>
      <c r="G17153" s="125">
        <f t="shared" si="274"/>
        <v>-500</v>
      </c>
      <c r="H17153" s="704" t="s">
        <v>11240</v>
      </c>
    </row>
    <row r="17154" spans="1:8" ht="15" x14ac:dyDescent="0.2">
      <c r="A17154" s="733">
        <v>45220</v>
      </c>
      <c r="B17154" s="40" t="s">
        <v>103</v>
      </c>
      <c r="C17154" s="62" t="s">
        <v>103</v>
      </c>
      <c r="D17154" s="790" t="s">
        <v>10209</v>
      </c>
      <c r="E17154" s="57">
        <v>2500</v>
      </c>
      <c r="F17154" s="57"/>
      <c r="G17154" s="125">
        <f t="shared" si="274"/>
        <v>-2500</v>
      </c>
      <c r="H17154" s="704" t="s">
        <v>11240</v>
      </c>
    </row>
    <row r="17155" spans="1:8" ht="15" x14ac:dyDescent="0.2">
      <c r="A17155" s="733">
        <v>45220</v>
      </c>
      <c r="B17155" s="40" t="s">
        <v>10230</v>
      </c>
      <c r="C17155" s="62" t="s">
        <v>5740</v>
      </c>
      <c r="D17155" s="790" t="s">
        <v>369</v>
      </c>
      <c r="E17155" s="57">
        <v>1500</v>
      </c>
      <c r="F17155" s="57"/>
      <c r="G17155" s="125">
        <f t="shared" si="274"/>
        <v>-1500</v>
      </c>
      <c r="H17155" s="704" t="s">
        <v>11240</v>
      </c>
    </row>
    <row r="17156" spans="1:8" ht="15" x14ac:dyDescent="0.2">
      <c r="A17156" s="733">
        <v>45220</v>
      </c>
      <c r="B17156" s="40" t="s">
        <v>10906</v>
      </c>
      <c r="C17156" s="62" t="s">
        <v>5740</v>
      </c>
      <c r="D17156" s="790" t="s">
        <v>369</v>
      </c>
      <c r="E17156" s="57">
        <v>3000</v>
      </c>
      <c r="F17156" s="57"/>
      <c r="G17156" s="125">
        <f t="shared" si="274"/>
        <v>-3000</v>
      </c>
      <c r="H17156" s="704" t="s">
        <v>11240</v>
      </c>
    </row>
    <row r="17157" spans="1:8" ht="15" x14ac:dyDescent="0.2">
      <c r="A17157" s="733">
        <v>45220</v>
      </c>
      <c r="B17157" s="40" t="s">
        <v>10906</v>
      </c>
      <c r="C17157" s="62" t="s">
        <v>5740</v>
      </c>
      <c r="D17157" s="790" t="s">
        <v>369</v>
      </c>
      <c r="E17157" s="57">
        <v>250</v>
      </c>
      <c r="F17157" s="57"/>
      <c r="G17157" s="125">
        <f t="shared" si="274"/>
        <v>-250</v>
      </c>
      <c r="H17157" s="704" t="s">
        <v>11240</v>
      </c>
    </row>
    <row r="17158" spans="1:8" ht="15" x14ac:dyDescent="0.2">
      <c r="A17158" s="733">
        <v>45221</v>
      </c>
      <c r="B17158" s="40" t="s">
        <v>25</v>
      </c>
      <c r="C17158" s="62" t="s">
        <v>14</v>
      </c>
      <c r="D17158" s="790" t="s">
        <v>11471</v>
      </c>
      <c r="E17158" s="57">
        <v>254000</v>
      </c>
      <c r="F17158" s="57"/>
      <c r="G17158" s="125">
        <f t="shared" si="274"/>
        <v>-254000</v>
      </c>
      <c r="H17158" s="704" t="s">
        <v>11240</v>
      </c>
    </row>
    <row r="17159" spans="1:8" ht="15" x14ac:dyDescent="0.2">
      <c r="A17159" s="733">
        <v>45222</v>
      </c>
      <c r="B17159" s="40" t="s">
        <v>10230</v>
      </c>
      <c r="C17159" s="62" t="s">
        <v>10989</v>
      </c>
      <c r="D17159" s="790" t="s">
        <v>11434</v>
      </c>
      <c r="E17159" s="57">
        <v>95000</v>
      </c>
      <c r="F17159" s="57"/>
      <c r="G17159" s="125">
        <f t="shared" si="274"/>
        <v>-95000</v>
      </c>
      <c r="H17159" s="704" t="s">
        <v>11240</v>
      </c>
    </row>
    <row r="17160" spans="1:8" ht="15" x14ac:dyDescent="0.2">
      <c r="A17160" s="733">
        <v>45222</v>
      </c>
      <c r="B17160" s="40" t="s">
        <v>10574</v>
      </c>
      <c r="C17160" s="62" t="s">
        <v>11414</v>
      </c>
      <c r="D17160" s="790" t="s">
        <v>7374</v>
      </c>
      <c r="E17160" s="57">
        <v>3070</v>
      </c>
      <c r="F17160" s="57"/>
      <c r="G17160" s="125">
        <f t="shared" si="274"/>
        <v>-3070</v>
      </c>
      <c r="H17160" s="704" t="s">
        <v>11240</v>
      </c>
    </row>
    <row r="17161" spans="1:8" ht="15" x14ac:dyDescent="0.2">
      <c r="A17161" s="733">
        <v>45223</v>
      </c>
      <c r="B17161" s="40" t="s">
        <v>10906</v>
      </c>
      <c r="C17161" s="62" t="s">
        <v>10989</v>
      </c>
      <c r="D17161" s="790" t="s">
        <v>11446</v>
      </c>
      <c r="E17161" s="57">
        <v>2950</v>
      </c>
      <c r="F17161" s="57"/>
      <c r="G17161" s="125">
        <f t="shared" si="274"/>
        <v>-2950</v>
      </c>
      <c r="H17161" s="704" t="s">
        <v>11240</v>
      </c>
    </row>
    <row r="17162" spans="1:8" ht="15" x14ac:dyDescent="0.2">
      <c r="A17162" s="733">
        <v>45223</v>
      </c>
      <c r="B17162" s="40" t="s">
        <v>103</v>
      </c>
      <c r="C17162" s="62" t="s">
        <v>14</v>
      </c>
      <c r="D17162" s="790" t="s">
        <v>11447</v>
      </c>
      <c r="E17162" s="57">
        <v>1050</v>
      </c>
      <c r="F17162" s="57"/>
      <c r="G17162" s="125">
        <f t="shared" si="274"/>
        <v>-1050</v>
      </c>
      <c r="H17162" s="704" t="s">
        <v>11240</v>
      </c>
    </row>
    <row r="17163" spans="1:8" ht="15" x14ac:dyDescent="0.2">
      <c r="A17163" s="733">
        <v>45223</v>
      </c>
      <c r="B17163" s="40" t="s">
        <v>10906</v>
      </c>
      <c r="C17163" s="62" t="s">
        <v>285</v>
      </c>
      <c r="D17163" s="790" t="s">
        <v>8661</v>
      </c>
      <c r="E17163" s="57">
        <v>1300</v>
      </c>
      <c r="F17163" s="57"/>
      <c r="G17163" s="125">
        <f t="shared" si="274"/>
        <v>-1300</v>
      </c>
      <c r="H17163" s="704" t="s">
        <v>11240</v>
      </c>
    </row>
    <row r="17164" spans="1:8" ht="15" x14ac:dyDescent="0.2">
      <c r="A17164" s="733">
        <v>45223</v>
      </c>
      <c r="B17164" s="40" t="s">
        <v>9354</v>
      </c>
      <c r="C17164" s="62" t="s">
        <v>391</v>
      </c>
      <c r="D17164" s="790" t="s">
        <v>6639</v>
      </c>
      <c r="E17164" s="57">
        <v>2080</v>
      </c>
      <c r="F17164" s="57"/>
      <c r="G17164" s="125">
        <f t="shared" si="274"/>
        <v>-2080</v>
      </c>
      <c r="H17164" s="704" t="s">
        <v>11240</v>
      </c>
    </row>
    <row r="17165" spans="1:8" ht="15" x14ac:dyDescent="0.2">
      <c r="A17165" s="733">
        <v>45223</v>
      </c>
      <c r="B17165" s="40" t="s">
        <v>10230</v>
      </c>
      <c r="C17165" s="550" t="s">
        <v>5740</v>
      </c>
      <c r="D17165" s="903" t="s">
        <v>369</v>
      </c>
      <c r="E17165" s="582">
        <v>2767</v>
      </c>
      <c r="F17165" s="57"/>
      <c r="G17165" s="125">
        <f t="shared" si="274"/>
        <v>-2767</v>
      </c>
      <c r="H17165" s="704" t="s">
        <v>11240</v>
      </c>
    </row>
    <row r="17166" spans="1:8" ht="15" x14ac:dyDescent="0.2">
      <c r="A17166" s="733">
        <v>45223</v>
      </c>
      <c r="B17166" s="40" t="s">
        <v>10907</v>
      </c>
      <c r="C17166" s="550" t="s">
        <v>5740</v>
      </c>
      <c r="D17166" s="903" t="s">
        <v>369</v>
      </c>
      <c r="E17166" s="582">
        <v>2767</v>
      </c>
      <c r="F17166" s="57"/>
      <c r="G17166" s="125">
        <f t="shared" si="274"/>
        <v>-2767</v>
      </c>
      <c r="H17166" s="704" t="s">
        <v>11240</v>
      </c>
    </row>
    <row r="17167" spans="1:8" ht="15" x14ac:dyDescent="0.2">
      <c r="A17167" s="733">
        <v>45223</v>
      </c>
      <c r="B17167" s="40" t="s">
        <v>9354</v>
      </c>
      <c r="C17167" s="550" t="s">
        <v>5740</v>
      </c>
      <c r="D17167" s="903" t="s">
        <v>369</v>
      </c>
      <c r="E17167" s="582">
        <v>2767</v>
      </c>
      <c r="F17167" s="57"/>
      <c r="G17167" s="125">
        <f t="shared" si="274"/>
        <v>-2767</v>
      </c>
      <c r="H17167" s="704" t="s">
        <v>11240</v>
      </c>
    </row>
    <row r="17168" spans="1:8" ht="15" customHeight="1" x14ac:dyDescent="0.2">
      <c r="A17168" s="733">
        <v>45223</v>
      </c>
      <c r="B17168" s="40" t="s">
        <v>11022</v>
      </c>
      <c r="C17168" s="62" t="s">
        <v>10975</v>
      </c>
      <c r="D17168" s="790" t="s">
        <v>11448</v>
      </c>
      <c r="E17168" s="57">
        <v>79650</v>
      </c>
      <c r="F17168" s="57"/>
      <c r="G17168" s="125">
        <f t="shared" si="274"/>
        <v>-79650</v>
      </c>
      <c r="H17168" s="704" t="s">
        <v>11240</v>
      </c>
    </row>
    <row r="17169" spans="1:8" ht="15" customHeight="1" x14ac:dyDescent="0.2">
      <c r="A17169" s="733">
        <v>45223</v>
      </c>
      <c r="B17169" s="40" t="s">
        <v>9984</v>
      </c>
      <c r="C17169" s="669" t="s">
        <v>9773</v>
      </c>
      <c r="D17169" s="911" t="s">
        <v>11538</v>
      </c>
      <c r="E17169" s="584">
        <v>73600</v>
      </c>
      <c r="F17169" s="57"/>
      <c r="G17169" s="125">
        <f t="shared" si="274"/>
        <v>-73600</v>
      </c>
      <c r="H17169" s="704" t="s">
        <v>11240</v>
      </c>
    </row>
    <row r="17170" spans="1:8" ht="15" customHeight="1" x14ac:dyDescent="0.2">
      <c r="A17170" s="733">
        <v>45223</v>
      </c>
      <c r="B17170" s="40" t="s">
        <v>9965</v>
      </c>
      <c r="C17170" s="669" t="s">
        <v>9773</v>
      </c>
      <c r="D17170" s="911" t="s">
        <v>11538</v>
      </c>
      <c r="E17170" s="584">
        <v>181880</v>
      </c>
      <c r="F17170" s="57"/>
      <c r="G17170" s="125">
        <f t="shared" si="274"/>
        <v>-181880</v>
      </c>
      <c r="H17170" s="704" t="s">
        <v>11240</v>
      </c>
    </row>
    <row r="17171" spans="1:8" ht="15" customHeight="1" x14ac:dyDescent="0.2">
      <c r="A17171" s="733">
        <v>45223</v>
      </c>
      <c r="B17171" s="40" t="s">
        <v>9984</v>
      </c>
      <c r="C17171" s="62" t="s">
        <v>11451</v>
      </c>
      <c r="D17171" s="790" t="s">
        <v>11374</v>
      </c>
      <c r="E17171" s="57">
        <v>300000</v>
      </c>
      <c r="F17171" s="57"/>
      <c r="G17171" s="125">
        <f t="shared" si="274"/>
        <v>-300000</v>
      </c>
      <c r="H17171" s="704" t="s">
        <v>11240</v>
      </c>
    </row>
    <row r="17172" spans="1:8" ht="15" customHeight="1" x14ac:dyDescent="0.2">
      <c r="A17172" s="733">
        <v>45223</v>
      </c>
      <c r="B17172" s="40" t="s">
        <v>103</v>
      </c>
      <c r="C17172" s="62" t="s">
        <v>103</v>
      </c>
      <c r="D17172" s="790" t="s">
        <v>10209</v>
      </c>
      <c r="E17172" s="57">
        <v>600</v>
      </c>
      <c r="F17172" s="57"/>
      <c r="G17172" s="125">
        <f t="shared" si="274"/>
        <v>-600</v>
      </c>
      <c r="H17172" s="704" t="s">
        <v>11240</v>
      </c>
    </row>
    <row r="17173" spans="1:8" ht="15" customHeight="1" x14ac:dyDescent="0.2">
      <c r="A17173" s="733">
        <v>45223</v>
      </c>
      <c r="B17173" s="40" t="s">
        <v>10230</v>
      </c>
      <c r="C17173" s="62" t="s">
        <v>10989</v>
      </c>
      <c r="D17173" s="790" t="s">
        <v>11452</v>
      </c>
      <c r="E17173" s="57">
        <v>28000</v>
      </c>
      <c r="F17173" s="57"/>
      <c r="G17173" s="125">
        <f t="shared" si="274"/>
        <v>-28000</v>
      </c>
      <c r="H17173" s="704" t="s">
        <v>11240</v>
      </c>
    </row>
    <row r="17174" spans="1:8" ht="15" customHeight="1" x14ac:dyDescent="0.2">
      <c r="A17174" s="733">
        <v>45224</v>
      </c>
      <c r="B17174" s="40" t="s">
        <v>10230</v>
      </c>
      <c r="C17174" s="62" t="s">
        <v>10989</v>
      </c>
      <c r="D17174" s="790" t="s">
        <v>11453</v>
      </c>
      <c r="E17174" s="57">
        <v>45000</v>
      </c>
      <c r="F17174" s="57"/>
      <c r="G17174" s="125">
        <f t="shared" si="274"/>
        <v>-45000</v>
      </c>
      <c r="H17174" s="704" t="s">
        <v>11240</v>
      </c>
    </row>
    <row r="17175" spans="1:8" ht="15" customHeight="1" x14ac:dyDescent="0.2">
      <c r="A17175" s="733">
        <v>45224</v>
      </c>
      <c r="B17175" s="40" t="s">
        <v>10230</v>
      </c>
      <c r="C17175" s="62" t="s">
        <v>5740</v>
      </c>
      <c r="D17175" s="790" t="s">
        <v>369</v>
      </c>
      <c r="E17175" s="57">
        <v>1000</v>
      </c>
      <c r="F17175" s="57"/>
      <c r="G17175" s="125">
        <f t="shared" si="274"/>
        <v>-1000</v>
      </c>
      <c r="H17175" s="704" t="s">
        <v>11240</v>
      </c>
    </row>
    <row r="17176" spans="1:8" ht="15" customHeight="1" x14ac:dyDescent="0.2">
      <c r="A17176" s="733">
        <v>45224</v>
      </c>
      <c r="B17176" s="40" t="s">
        <v>9407</v>
      </c>
      <c r="C17176" s="62" t="s">
        <v>371</v>
      </c>
      <c r="D17176" s="790" t="s">
        <v>2107</v>
      </c>
      <c r="E17176" s="57">
        <v>1000</v>
      </c>
      <c r="F17176" s="57"/>
      <c r="G17176" s="125">
        <f t="shared" si="274"/>
        <v>-1000</v>
      </c>
      <c r="H17176" s="704" t="s">
        <v>11240</v>
      </c>
    </row>
    <row r="17177" spans="1:8" ht="15" customHeight="1" x14ac:dyDescent="0.2">
      <c r="A17177" s="733">
        <v>45224</v>
      </c>
      <c r="B17177" s="40" t="s">
        <v>10230</v>
      </c>
      <c r="C17177" s="62" t="s">
        <v>10989</v>
      </c>
      <c r="D17177" s="790" t="s">
        <v>11454</v>
      </c>
      <c r="E17177" s="57">
        <v>25380</v>
      </c>
      <c r="F17177" s="57"/>
      <c r="G17177" s="125">
        <f t="shared" si="274"/>
        <v>-25380</v>
      </c>
      <c r="H17177" s="704" t="s">
        <v>11240</v>
      </c>
    </row>
    <row r="17178" spans="1:8" ht="15" customHeight="1" x14ac:dyDescent="0.2">
      <c r="A17178" s="733">
        <v>45224</v>
      </c>
      <c r="B17178" s="40" t="s">
        <v>10574</v>
      </c>
      <c r="C17178" s="62" t="s">
        <v>10989</v>
      </c>
      <c r="D17178" s="790" t="s">
        <v>11455</v>
      </c>
      <c r="E17178" s="57">
        <v>34000</v>
      </c>
      <c r="F17178" s="57"/>
      <c r="G17178" s="125">
        <f t="shared" si="274"/>
        <v>-34000</v>
      </c>
      <c r="H17178" s="704" t="s">
        <v>11240</v>
      </c>
    </row>
    <row r="17179" spans="1:8" ht="15" customHeight="1" x14ac:dyDescent="0.2">
      <c r="A17179" s="733">
        <v>45224</v>
      </c>
      <c r="B17179" s="40" t="s">
        <v>11089</v>
      </c>
      <c r="C17179" s="62" t="s">
        <v>10989</v>
      </c>
      <c r="D17179" s="790" t="s">
        <v>11418</v>
      </c>
      <c r="E17179" s="57">
        <v>14025</v>
      </c>
      <c r="F17179" s="57"/>
      <c r="G17179" s="125">
        <f t="shared" si="274"/>
        <v>-14025</v>
      </c>
      <c r="H17179" s="704" t="s">
        <v>11240</v>
      </c>
    </row>
    <row r="17180" spans="1:8" ht="15" customHeight="1" x14ac:dyDescent="0.2">
      <c r="A17180" s="733">
        <v>45224</v>
      </c>
      <c r="B17180" s="40" t="s">
        <v>10906</v>
      </c>
      <c r="C17180" s="62" t="s">
        <v>10989</v>
      </c>
      <c r="D17180" s="790" t="s">
        <v>11454</v>
      </c>
      <c r="E17180" s="57">
        <v>4485</v>
      </c>
      <c r="F17180" s="57"/>
      <c r="G17180" s="125">
        <f t="shared" si="274"/>
        <v>-4485</v>
      </c>
      <c r="H17180" s="704" t="s">
        <v>11240</v>
      </c>
    </row>
    <row r="17181" spans="1:8" ht="15" customHeight="1" x14ac:dyDescent="0.2">
      <c r="A17181" s="733">
        <v>45224</v>
      </c>
      <c r="B17181" s="40" t="s">
        <v>11303</v>
      </c>
      <c r="C17181" s="62" t="s">
        <v>10989</v>
      </c>
      <c r="D17181" s="790" t="s">
        <v>11456</v>
      </c>
      <c r="E17181" s="57">
        <v>19500</v>
      </c>
      <c r="F17181" s="57"/>
      <c r="G17181" s="125">
        <f t="shared" si="274"/>
        <v>-19500</v>
      </c>
      <c r="H17181" s="704" t="s">
        <v>11240</v>
      </c>
    </row>
    <row r="17182" spans="1:8" ht="15" customHeight="1" x14ac:dyDescent="0.2">
      <c r="A17182" s="733">
        <v>45224</v>
      </c>
      <c r="B17182" s="40" t="s">
        <v>11442</v>
      </c>
      <c r="C17182" s="62" t="s">
        <v>10989</v>
      </c>
      <c r="D17182" s="790" t="s">
        <v>11457</v>
      </c>
      <c r="E17182" s="57">
        <v>8400</v>
      </c>
      <c r="F17182" s="57"/>
      <c r="G17182" s="125">
        <f t="shared" si="274"/>
        <v>-8400</v>
      </c>
      <c r="H17182" s="704" t="s">
        <v>11240</v>
      </c>
    </row>
    <row r="17183" spans="1:8" ht="15" customHeight="1" x14ac:dyDescent="0.2">
      <c r="A17183" s="733">
        <v>45224</v>
      </c>
      <c r="B17183" s="40" t="s">
        <v>10906</v>
      </c>
      <c r="C17183" s="62" t="s">
        <v>10989</v>
      </c>
      <c r="D17183" s="790" t="s">
        <v>11458</v>
      </c>
      <c r="E17183" s="57">
        <v>8000</v>
      </c>
      <c r="F17183" s="57"/>
      <c r="G17183" s="125">
        <f t="shared" si="274"/>
        <v>-8000</v>
      </c>
      <c r="H17183" s="704" t="s">
        <v>11240</v>
      </c>
    </row>
    <row r="17184" spans="1:8" ht="15" customHeight="1" x14ac:dyDescent="0.2">
      <c r="A17184" s="733">
        <v>45224</v>
      </c>
      <c r="B17184" s="40" t="s">
        <v>10906</v>
      </c>
      <c r="C17184" s="62" t="s">
        <v>5740</v>
      </c>
      <c r="D17184" s="790" t="s">
        <v>369</v>
      </c>
      <c r="E17184" s="57">
        <v>5000</v>
      </c>
      <c r="F17184" s="57"/>
      <c r="G17184" s="125">
        <f t="shared" si="274"/>
        <v>-5000</v>
      </c>
      <c r="H17184" s="704" t="s">
        <v>11240</v>
      </c>
    </row>
    <row r="17185" spans="1:8" ht="15" customHeight="1" x14ac:dyDescent="0.2">
      <c r="A17185" s="733">
        <v>45224</v>
      </c>
      <c r="B17185" s="40" t="s">
        <v>10574</v>
      </c>
      <c r="C17185" s="62" t="s">
        <v>11059</v>
      </c>
      <c r="D17185" s="790" t="s">
        <v>11459</v>
      </c>
      <c r="E17185" s="57">
        <v>27300</v>
      </c>
      <c r="F17185" s="57"/>
      <c r="G17185" s="125">
        <f t="shared" si="274"/>
        <v>-27300</v>
      </c>
      <c r="H17185" s="704" t="s">
        <v>11240</v>
      </c>
    </row>
    <row r="17186" spans="1:8" ht="15" customHeight="1" x14ac:dyDescent="0.2">
      <c r="A17186" s="733">
        <v>45224</v>
      </c>
      <c r="B17186" s="40" t="s">
        <v>10906</v>
      </c>
      <c r="C17186" s="62" t="s">
        <v>11095</v>
      </c>
      <c r="D17186" s="790" t="s">
        <v>1156</v>
      </c>
      <c r="E17186" s="57">
        <v>25000</v>
      </c>
      <c r="F17186" s="57"/>
      <c r="G17186" s="125">
        <f t="shared" si="274"/>
        <v>-25000</v>
      </c>
      <c r="H17186" s="704" t="s">
        <v>11240</v>
      </c>
    </row>
    <row r="17187" spans="1:8" ht="15" customHeight="1" x14ac:dyDescent="0.2">
      <c r="A17187" s="733">
        <v>45224</v>
      </c>
      <c r="B17187" s="40" t="s">
        <v>10574</v>
      </c>
      <c r="C17187" s="62" t="s">
        <v>5740</v>
      </c>
      <c r="D17187" s="790" t="s">
        <v>10335</v>
      </c>
      <c r="E17187" s="57">
        <v>250</v>
      </c>
      <c r="F17187" s="57"/>
      <c r="G17187" s="125">
        <f t="shared" si="274"/>
        <v>-250</v>
      </c>
      <c r="H17187" s="704" t="s">
        <v>11240</v>
      </c>
    </row>
    <row r="17188" spans="1:8" ht="15" customHeight="1" x14ac:dyDescent="0.2">
      <c r="A17188" s="733">
        <v>45224</v>
      </c>
      <c r="B17188" s="40" t="s">
        <v>37</v>
      </c>
      <c r="C17188" s="62" t="s">
        <v>5740</v>
      </c>
      <c r="D17188" s="790" t="s">
        <v>10335</v>
      </c>
      <c r="E17188" s="57">
        <v>250</v>
      </c>
      <c r="F17188" s="57"/>
      <c r="G17188" s="125">
        <f t="shared" si="274"/>
        <v>-250</v>
      </c>
      <c r="H17188" s="704" t="s">
        <v>11240</v>
      </c>
    </row>
    <row r="17189" spans="1:8" ht="15" customHeight="1" x14ac:dyDescent="0.2">
      <c r="A17189" s="733">
        <v>45224</v>
      </c>
      <c r="B17189" s="40" t="s">
        <v>11022</v>
      </c>
      <c r="C17189" s="62" t="s">
        <v>2795</v>
      </c>
      <c r="D17189" s="790" t="s">
        <v>8290</v>
      </c>
      <c r="E17189" s="57">
        <v>1000</v>
      </c>
      <c r="F17189" s="57"/>
      <c r="G17189" s="125">
        <f t="shared" si="274"/>
        <v>-1000</v>
      </c>
      <c r="H17189" s="704" t="s">
        <v>11240</v>
      </c>
    </row>
    <row r="17190" spans="1:8" ht="15" customHeight="1" x14ac:dyDescent="0.2">
      <c r="A17190" s="733">
        <v>45224</v>
      </c>
      <c r="B17190" s="40" t="s">
        <v>10574</v>
      </c>
      <c r="C17190" s="62" t="s">
        <v>11461</v>
      </c>
      <c r="D17190" s="790" t="s">
        <v>11462</v>
      </c>
      <c r="E17190" s="57">
        <v>2000</v>
      </c>
      <c r="F17190" s="57"/>
      <c r="G17190" s="125">
        <f t="shared" si="274"/>
        <v>-2000</v>
      </c>
      <c r="H17190" s="704" t="s">
        <v>11240</v>
      </c>
    </row>
    <row r="17191" spans="1:8" ht="15" customHeight="1" x14ac:dyDescent="0.2">
      <c r="A17191" s="733">
        <v>45225</v>
      </c>
      <c r="B17191" s="40" t="s">
        <v>103</v>
      </c>
      <c r="C17191" s="62" t="s">
        <v>103</v>
      </c>
      <c r="D17191" s="790" t="s">
        <v>10209</v>
      </c>
      <c r="E17191" s="57">
        <v>900</v>
      </c>
      <c r="F17191" s="57"/>
      <c r="G17191" s="125">
        <f t="shared" si="274"/>
        <v>-900</v>
      </c>
      <c r="H17191" s="704" t="s">
        <v>11240</v>
      </c>
    </row>
    <row r="17192" spans="1:8" ht="15" customHeight="1" x14ac:dyDescent="0.2">
      <c r="A17192" s="733">
        <v>45225</v>
      </c>
      <c r="B17192" s="40" t="s">
        <v>9984</v>
      </c>
      <c r="C17192" s="669" t="s">
        <v>10989</v>
      </c>
      <c r="D17192" s="911" t="s">
        <v>4221</v>
      </c>
      <c r="E17192" s="584">
        <v>24860</v>
      </c>
      <c r="F17192" s="57"/>
      <c r="G17192" s="125">
        <f t="shared" si="274"/>
        <v>-24860</v>
      </c>
      <c r="H17192" s="704" t="s">
        <v>11240</v>
      </c>
    </row>
    <row r="17193" spans="1:8" ht="15" customHeight="1" x14ac:dyDescent="0.2">
      <c r="A17193" s="733">
        <v>45225</v>
      </c>
      <c r="B17193" s="40" t="s">
        <v>11131</v>
      </c>
      <c r="C17193" s="669" t="s">
        <v>10989</v>
      </c>
      <c r="D17193" s="911" t="s">
        <v>4221</v>
      </c>
      <c r="E17193" s="584">
        <v>28870</v>
      </c>
      <c r="F17193" s="57"/>
      <c r="G17193" s="125">
        <f t="shared" si="274"/>
        <v>-28870</v>
      </c>
      <c r="H17193" s="704" t="s">
        <v>11240</v>
      </c>
    </row>
    <row r="17194" spans="1:8" ht="15" customHeight="1" x14ac:dyDescent="0.2">
      <c r="A17194" s="733">
        <v>45225</v>
      </c>
      <c r="B17194" s="40" t="s">
        <v>25</v>
      </c>
      <c r="C17194" s="669" t="s">
        <v>10989</v>
      </c>
      <c r="D17194" s="911" t="s">
        <v>11463</v>
      </c>
      <c r="E17194" s="584">
        <v>42260</v>
      </c>
      <c r="F17194" s="57"/>
      <c r="G17194" s="125">
        <f t="shared" si="274"/>
        <v>-42260</v>
      </c>
      <c r="H17194" s="704" t="s">
        <v>11240</v>
      </c>
    </row>
    <row r="17195" spans="1:8" ht="15" x14ac:dyDescent="0.2">
      <c r="A17195" s="733">
        <v>45225</v>
      </c>
      <c r="B17195" s="40" t="s">
        <v>25</v>
      </c>
      <c r="C17195" s="62" t="s">
        <v>8148</v>
      </c>
      <c r="D17195" s="790" t="s">
        <v>6336</v>
      </c>
      <c r="E17195" s="57">
        <v>45373</v>
      </c>
      <c r="F17195" s="57"/>
      <c r="G17195" s="125">
        <f t="shared" si="274"/>
        <v>-45373</v>
      </c>
      <c r="H17195" s="704" t="s">
        <v>11240</v>
      </c>
    </row>
    <row r="17196" spans="1:8" ht="15" x14ac:dyDescent="0.2">
      <c r="A17196" s="733">
        <v>45225</v>
      </c>
      <c r="B17196" s="40" t="s">
        <v>103</v>
      </c>
      <c r="C17196" s="62" t="s">
        <v>8148</v>
      </c>
      <c r="D17196" s="790" t="s">
        <v>6336</v>
      </c>
      <c r="E17196" s="57">
        <v>74660</v>
      </c>
      <c r="F17196" s="57"/>
      <c r="G17196" s="125">
        <f t="shared" si="274"/>
        <v>-74660</v>
      </c>
      <c r="H17196" s="704" t="s">
        <v>11240</v>
      </c>
    </row>
    <row r="17197" spans="1:8" ht="15" x14ac:dyDescent="0.2">
      <c r="A17197" s="733">
        <v>45225</v>
      </c>
      <c r="B17197" s="40" t="s">
        <v>10230</v>
      </c>
      <c r="C17197" s="550" t="s">
        <v>669</v>
      </c>
      <c r="D17197" s="903" t="s">
        <v>11466</v>
      </c>
      <c r="E17197" s="582">
        <v>13600</v>
      </c>
      <c r="F17197" s="57"/>
      <c r="G17197" s="125">
        <f t="shared" si="274"/>
        <v>-13600</v>
      </c>
      <c r="H17197" s="704" t="s">
        <v>11240</v>
      </c>
    </row>
    <row r="17198" spans="1:8" ht="15" x14ac:dyDescent="0.2">
      <c r="A17198" s="733">
        <v>45225</v>
      </c>
      <c r="B17198" s="40" t="s">
        <v>10907</v>
      </c>
      <c r="C17198" s="550" t="s">
        <v>669</v>
      </c>
      <c r="D17198" s="903" t="s">
        <v>11466</v>
      </c>
      <c r="E17198" s="582">
        <v>13600</v>
      </c>
      <c r="F17198" s="57"/>
      <c r="G17198" s="125">
        <f t="shared" si="274"/>
        <v>-13600</v>
      </c>
      <c r="H17198" s="704" t="s">
        <v>11240</v>
      </c>
    </row>
    <row r="17199" spans="1:8" ht="15" x14ac:dyDescent="0.2">
      <c r="A17199" s="733">
        <v>45225</v>
      </c>
      <c r="B17199" s="40" t="s">
        <v>10574</v>
      </c>
      <c r="C17199" s="550" t="s">
        <v>669</v>
      </c>
      <c r="D17199" s="903" t="s">
        <v>11466</v>
      </c>
      <c r="E17199" s="582">
        <v>13600</v>
      </c>
      <c r="F17199" s="57"/>
      <c r="G17199" s="125">
        <f t="shared" si="274"/>
        <v>-13600</v>
      </c>
      <c r="H17199" s="704" t="s">
        <v>11240</v>
      </c>
    </row>
    <row r="17200" spans="1:8" ht="15" x14ac:dyDescent="0.2">
      <c r="A17200" s="733">
        <v>45225</v>
      </c>
      <c r="B17200" s="40" t="s">
        <v>10230</v>
      </c>
      <c r="C17200" s="62" t="s">
        <v>11464</v>
      </c>
      <c r="D17200" s="790" t="s">
        <v>11465</v>
      </c>
      <c r="E17200" s="57">
        <v>80000</v>
      </c>
      <c r="F17200" s="57"/>
      <c r="G17200" s="125">
        <f t="shared" si="274"/>
        <v>-80000</v>
      </c>
      <c r="H17200" s="704" t="s">
        <v>11240</v>
      </c>
    </row>
    <row r="17201" spans="1:8" ht="15" x14ac:dyDescent="0.2">
      <c r="A17201" s="733">
        <v>45225</v>
      </c>
      <c r="B17201" s="40" t="s">
        <v>11442</v>
      </c>
      <c r="C17201" s="62" t="s">
        <v>10989</v>
      </c>
      <c r="D17201" s="790" t="s">
        <v>11467</v>
      </c>
      <c r="E17201" s="57">
        <v>1200</v>
      </c>
      <c r="F17201" s="57"/>
      <c r="G17201" s="125">
        <f t="shared" si="274"/>
        <v>-1200</v>
      </c>
      <c r="H17201" s="704" t="s">
        <v>11240</v>
      </c>
    </row>
    <row r="17202" spans="1:8" ht="15" x14ac:dyDescent="0.2">
      <c r="A17202" s="733">
        <v>45225</v>
      </c>
      <c r="B17202" s="40" t="s">
        <v>10906</v>
      </c>
      <c r="C17202" s="62" t="s">
        <v>8370</v>
      </c>
      <c r="D17202" s="790" t="s">
        <v>369</v>
      </c>
      <c r="E17202" s="57">
        <v>2670</v>
      </c>
      <c r="F17202" s="57"/>
      <c r="G17202" s="125">
        <f t="shared" si="274"/>
        <v>-2670</v>
      </c>
      <c r="H17202" s="704" t="s">
        <v>11240</v>
      </c>
    </row>
    <row r="17203" spans="1:8" ht="15" x14ac:dyDescent="0.2">
      <c r="A17203" s="733">
        <v>45225</v>
      </c>
      <c r="B17203" s="40" t="s">
        <v>10230</v>
      </c>
      <c r="C17203" s="62" t="s">
        <v>5740</v>
      </c>
      <c r="D17203" s="790" t="s">
        <v>369</v>
      </c>
      <c r="E17203" s="57">
        <v>4000</v>
      </c>
      <c r="F17203" s="57"/>
      <c r="G17203" s="125">
        <f t="shared" si="274"/>
        <v>-4000</v>
      </c>
      <c r="H17203" s="704" t="s">
        <v>11240</v>
      </c>
    </row>
    <row r="17204" spans="1:8" ht="15" x14ac:dyDescent="0.2">
      <c r="A17204" s="733">
        <v>45225</v>
      </c>
      <c r="B17204" s="40" t="s">
        <v>10906</v>
      </c>
      <c r="C17204" s="62" t="s">
        <v>5740</v>
      </c>
      <c r="D17204" s="790" t="s">
        <v>369</v>
      </c>
      <c r="E17204" s="57">
        <v>200</v>
      </c>
      <c r="F17204" s="57"/>
      <c r="G17204" s="125">
        <f t="shared" si="274"/>
        <v>-200</v>
      </c>
      <c r="H17204" s="704" t="s">
        <v>11240</v>
      </c>
    </row>
    <row r="17205" spans="1:8" ht="15" x14ac:dyDescent="0.2">
      <c r="A17205" s="733">
        <v>45225</v>
      </c>
      <c r="B17205" s="40" t="s">
        <v>10906</v>
      </c>
      <c r="C17205" s="62" t="s">
        <v>5740</v>
      </c>
      <c r="D17205" s="790" t="s">
        <v>10335</v>
      </c>
      <c r="E17205" s="57">
        <v>500</v>
      </c>
      <c r="F17205" s="57"/>
      <c r="G17205" s="125">
        <f t="shared" si="274"/>
        <v>-500</v>
      </c>
      <c r="H17205" s="704" t="s">
        <v>11240</v>
      </c>
    </row>
    <row r="17206" spans="1:8" ht="15" x14ac:dyDescent="0.2">
      <c r="A17206" s="733">
        <v>45225</v>
      </c>
      <c r="B17206" s="40" t="s">
        <v>2932</v>
      </c>
      <c r="C17206" s="62" t="s">
        <v>10989</v>
      </c>
      <c r="D17206" s="790" t="s">
        <v>6485</v>
      </c>
      <c r="E17206" s="57">
        <v>12420</v>
      </c>
      <c r="F17206" s="57"/>
      <c r="G17206" s="125">
        <f t="shared" si="274"/>
        <v>-12420</v>
      </c>
      <c r="H17206" s="704" t="s">
        <v>11240</v>
      </c>
    </row>
    <row r="17207" spans="1:8" ht="15" x14ac:dyDescent="0.2">
      <c r="A17207" s="733">
        <v>45225</v>
      </c>
      <c r="B17207" s="40" t="s">
        <v>10469</v>
      </c>
      <c r="C17207" s="62" t="s">
        <v>10989</v>
      </c>
      <c r="D17207" s="790" t="s">
        <v>6639</v>
      </c>
      <c r="E17207" s="57">
        <v>6000</v>
      </c>
      <c r="F17207" s="57"/>
      <c r="G17207" s="125">
        <f t="shared" si="274"/>
        <v>-6000</v>
      </c>
      <c r="H17207" s="704" t="s">
        <v>11240</v>
      </c>
    </row>
    <row r="17208" spans="1:8" ht="15" x14ac:dyDescent="0.2">
      <c r="A17208" s="733">
        <v>45225</v>
      </c>
      <c r="B17208" s="40" t="s">
        <v>10469</v>
      </c>
      <c r="C17208" s="62" t="s">
        <v>9458</v>
      </c>
      <c r="D17208" s="790" t="s">
        <v>11469</v>
      </c>
      <c r="E17208" s="57">
        <v>30000</v>
      </c>
      <c r="F17208" s="57"/>
      <c r="G17208" s="125">
        <f t="shared" si="274"/>
        <v>-30000</v>
      </c>
      <c r="H17208" s="704" t="s">
        <v>11240</v>
      </c>
    </row>
    <row r="17209" spans="1:8" ht="15" x14ac:dyDescent="0.2">
      <c r="A17209" s="733">
        <v>45225</v>
      </c>
      <c r="B17209" s="40" t="s">
        <v>25</v>
      </c>
      <c r="C17209" s="62" t="s">
        <v>7593</v>
      </c>
      <c r="D17209" s="790" t="s">
        <v>11470</v>
      </c>
      <c r="E17209" s="57">
        <v>120000</v>
      </c>
      <c r="F17209" s="57"/>
      <c r="G17209" s="125">
        <f t="shared" si="274"/>
        <v>-120000</v>
      </c>
      <c r="H17209" s="704" t="s">
        <v>11240</v>
      </c>
    </row>
    <row r="17210" spans="1:8" ht="15" x14ac:dyDescent="0.2">
      <c r="A17210" s="733">
        <v>45225</v>
      </c>
      <c r="B17210" s="40" t="s">
        <v>103</v>
      </c>
      <c r="C17210" s="62" t="s">
        <v>103</v>
      </c>
      <c r="D17210" s="790" t="s">
        <v>10209</v>
      </c>
      <c r="E17210" s="57">
        <v>4000</v>
      </c>
      <c r="F17210" s="57"/>
      <c r="G17210" s="125">
        <f t="shared" si="274"/>
        <v>-4000</v>
      </c>
      <c r="H17210" s="704" t="s">
        <v>11240</v>
      </c>
    </row>
    <row r="17211" spans="1:8" ht="15" x14ac:dyDescent="0.2">
      <c r="A17211" s="733">
        <v>45227</v>
      </c>
      <c r="B17211" s="40" t="s">
        <v>9407</v>
      </c>
      <c r="C17211" s="62" t="s">
        <v>5409</v>
      </c>
      <c r="D17211" s="790" t="s">
        <v>11501</v>
      </c>
      <c r="E17211" s="57">
        <v>20000</v>
      </c>
      <c r="F17211" s="57"/>
      <c r="G17211" s="125">
        <f t="shared" si="274"/>
        <v>-20000</v>
      </c>
      <c r="H17211" s="704" t="s">
        <v>11240</v>
      </c>
    </row>
    <row r="17212" spans="1:8" ht="15" x14ac:dyDescent="0.2">
      <c r="A17212" s="733">
        <v>45227</v>
      </c>
      <c r="B17212" s="40" t="s">
        <v>2932</v>
      </c>
      <c r="C17212" s="62" t="s">
        <v>5409</v>
      </c>
      <c r="D17212" s="790" t="s">
        <v>11502</v>
      </c>
      <c r="E17212" s="57">
        <v>10000</v>
      </c>
      <c r="F17212" s="57"/>
      <c r="G17212" s="125">
        <f t="shared" si="274"/>
        <v>-10000</v>
      </c>
      <c r="H17212" s="704" t="s">
        <v>11240</v>
      </c>
    </row>
    <row r="17213" spans="1:8" ht="15" x14ac:dyDescent="0.2">
      <c r="A17213" s="733">
        <v>45227</v>
      </c>
      <c r="B17213" s="40" t="s">
        <v>9354</v>
      </c>
      <c r="C17213" s="62" t="s">
        <v>14</v>
      </c>
      <c r="D17213" s="790" t="s">
        <v>11503</v>
      </c>
      <c r="E17213" s="57">
        <v>3000</v>
      </c>
      <c r="F17213" s="57"/>
      <c r="G17213" s="125">
        <f t="shared" si="274"/>
        <v>-3000</v>
      </c>
      <c r="H17213" s="704" t="s">
        <v>11240</v>
      </c>
    </row>
    <row r="17214" spans="1:8" ht="15" x14ac:dyDescent="0.2">
      <c r="A17214" s="733">
        <v>45227</v>
      </c>
      <c r="B17214" s="40" t="s">
        <v>11442</v>
      </c>
      <c r="C17214" s="62" t="s">
        <v>10989</v>
      </c>
      <c r="D17214" s="790" t="s">
        <v>11504</v>
      </c>
      <c r="E17214" s="57">
        <v>1600</v>
      </c>
      <c r="F17214" s="57"/>
      <c r="G17214" s="125">
        <f t="shared" si="274"/>
        <v>-1600</v>
      </c>
      <c r="H17214" s="704" t="s">
        <v>11240</v>
      </c>
    </row>
    <row r="17215" spans="1:8" ht="15" x14ac:dyDescent="0.2">
      <c r="A17215" s="733">
        <v>45227</v>
      </c>
      <c r="B17215" s="40" t="s">
        <v>10906</v>
      </c>
      <c r="C17215" s="62" t="s">
        <v>10989</v>
      </c>
      <c r="D17215" s="790" t="s">
        <v>9544</v>
      </c>
      <c r="E17215" s="57">
        <v>3700</v>
      </c>
      <c r="F17215" s="57"/>
      <c r="G17215" s="125">
        <f t="shared" ref="G17215:G17278" si="275">F17215-E17215</f>
        <v>-3700</v>
      </c>
      <c r="H17215" s="704" t="s">
        <v>11240</v>
      </c>
    </row>
    <row r="17216" spans="1:8" ht="15" x14ac:dyDescent="0.2">
      <c r="A17216" s="733">
        <v>45227</v>
      </c>
      <c r="B17216" s="40" t="s">
        <v>103</v>
      </c>
      <c r="C17216" s="62" t="s">
        <v>103</v>
      </c>
      <c r="D17216" s="790" t="s">
        <v>10209</v>
      </c>
      <c r="E17216" s="57">
        <v>4000</v>
      </c>
      <c r="F17216" s="57"/>
      <c r="G17216" s="125">
        <f t="shared" si="275"/>
        <v>-4000</v>
      </c>
      <c r="H17216" s="704" t="s">
        <v>11240</v>
      </c>
    </row>
    <row r="17217" spans="1:8" ht="15" x14ac:dyDescent="0.2">
      <c r="A17217" s="733">
        <v>45227</v>
      </c>
      <c r="B17217" s="40" t="s">
        <v>10574</v>
      </c>
      <c r="C17217" s="62" t="s">
        <v>5409</v>
      </c>
      <c r="D17217" s="790" t="s">
        <v>11505</v>
      </c>
      <c r="E17217" s="57">
        <v>10500</v>
      </c>
      <c r="F17217" s="57"/>
      <c r="G17217" s="125">
        <f t="shared" si="275"/>
        <v>-10500</v>
      </c>
      <c r="H17217" s="704" t="s">
        <v>11240</v>
      </c>
    </row>
    <row r="17218" spans="1:8" ht="15" x14ac:dyDescent="0.2">
      <c r="A17218" s="733">
        <v>45227</v>
      </c>
      <c r="B17218" s="40" t="s">
        <v>11303</v>
      </c>
      <c r="C17218" s="62" t="s">
        <v>10989</v>
      </c>
      <c r="D17218" s="790" t="s">
        <v>11506</v>
      </c>
      <c r="E17218" s="57">
        <v>280</v>
      </c>
      <c r="F17218" s="57"/>
      <c r="G17218" s="125">
        <f t="shared" si="275"/>
        <v>-280</v>
      </c>
      <c r="H17218" s="704" t="s">
        <v>11240</v>
      </c>
    </row>
    <row r="17219" spans="1:8" ht="15" x14ac:dyDescent="0.2">
      <c r="A17219" s="733">
        <v>45227</v>
      </c>
      <c r="B17219" s="40" t="s">
        <v>11303</v>
      </c>
      <c r="C17219" s="62" t="s">
        <v>5740</v>
      </c>
      <c r="D17219" s="790" t="s">
        <v>369</v>
      </c>
      <c r="E17219" s="57">
        <v>3000</v>
      </c>
      <c r="F17219" s="57"/>
      <c r="G17219" s="125">
        <f t="shared" si="275"/>
        <v>-3000</v>
      </c>
      <c r="H17219" s="704" t="s">
        <v>11240</v>
      </c>
    </row>
    <row r="17220" spans="1:8" ht="15" x14ac:dyDescent="0.2">
      <c r="A17220" s="733">
        <v>45227</v>
      </c>
      <c r="B17220" s="40" t="s">
        <v>10469</v>
      </c>
      <c r="C17220" s="62" t="s">
        <v>5740</v>
      </c>
      <c r="D17220" s="790" t="s">
        <v>369</v>
      </c>
      <c r="E17220" s="57">
        <v>3000</v>
      </c>
      <c r="F17220" s="57"/>
      <c r="G17220" s="125">
        <f t="shared" si="275"/>
        <v>-3000</v>
      </c>
      <c r="H17220" s="704" t="s">
        <v>11240</v>
      </c>
    </row>
    <row r="17221" spans="1:8" ht="15" x14ac:dyDescent="0.2">
      <c r="A17221" s="733">
        <v>45227</v>
      </c>
      <c r="B17221" s="40" t="s">
        <v>10906</v>
      </c>
      <c r="C17221" s="62" t="s">
        <v>5740</v>
      </c>
      <c r="D17221" s="790" t="s">
        <v>369</v>
      </c>
      <c r="E17221" s="57">
        <v>3000</v>
      </c>
      <c r="F17221" s="57"/>
      <c r="G17221" s="125">
        <f t="shared" si="275"/>
        <v>-3000</v>
      </c>
      <c r="H17221" s="704" t="s">
        <v>11240</v>
      </c>
    </row>
    <row r="17222" spans="1:8" ht="15" x14ac:dyDescent="0.2">
      <c r="A17222" s="733">
        <v>45227</v>
      </c>
      <c r="B17222" s="40" t="s">
        <v>11507</v>
      </c>
      <c r="C17222" s="62" t="s">
        <v>10989</v>
      </c>
      <c r="D17222" s="790" t="s">
        <v>11508</v>
      </c>
      <c r="E17222" s="57">
        <v>35150</v>
      </c>
      <c r="F17222" s="57"/>
      <c r="G17222" s="125">
        <f t="shared" si="275"/>
        <v>-35150</v>
      </c>
      <c r="H17222" s="704" t="s">
        <v>11240</v>
      </c>
    </row>
    <row r="17223" spans="1:8" ht="15" x14ac:dyDescent="0.2">
      <c r="A17223" s="733">
        <v>45227</v>
      </c>
      <c r="B17223" s="40" t="s">
        <v>11022</v>
      </c>
      <c r="C17223" s="62" t="s">
        <v>11414</v>
      </c>
      <c r="D17223" s="790" t="s">
        <v>11509</v>
      </c>
      <c r="E17223" s="57">
        <v>850</v>
      </c>
      <c r="F17223" s="57"/>
      <c r="G17223" s="125">
        <f t="shared" si="275"/>
        <v>-850</v>
      </c>
      <c r="H17223" s="704" t="s">
        <v>11240</v>
      </c>
    </row>
    <row r="17224" spans="1:8" ht="15" x14ac:dyDescent="0.2">
      <c r="A17224" s="733">
        <v>45227</v>
      </c>
      <c r="B17224" s="40" t="s">
        <v>11442</v>
      </c>
      <c r="C17224" s="62" t="s">
        <v>11414</v>
      </c>
      <c r="D17224" s="790" t="s">
        <v>11510</v>
      </c>
      <c r="E17224" s="57">
        <v>2340</v>
      </c>
      <c r="F17224" s="57"/>
      <c r="G17224" s="125">
        <f t="shared" si="275"/>
        <v>-2340</v>
      </c>
      <c r="H17224" s="704" t="s">
        <v>11240</v>
      </c>
    </row>
    <row r="17225" spans="1:8" ht="15" x14ac:dyDescent="0.2">
      <c r="A17225" s="733">
        <v>45227</v>
      </c>
      <c r="B17225" s="40" t="s">
        <v>11442</v>
      </c>
      <c r="C17225" s="62" t="s">
        <v>5740</v>
      </c>
      <c r="D17225" s="790" t="s">
        <v>10335</v>
      </c>
      <c r="E17225" s="57">
        <v>200</v>
      </c>
      <c r="F17225" s="57"/>
      <c r="G17225" s="125">
        <f t="shared" si="275"/>
        <v>-200</v>
      </c>
      <c r="H17225" s="704" t="s">
        <v>11240</v>
      </c>
    </row>
    <row r="17226" spans="1:8" ht="15" x14ac:dyDescent="0.2">
      <c r="A17226" s="733">
        <v>45227</v>
      </c>
      <c r="B17226" s="40" t="s">
        <v>10574</v>
      </c>
      <c r="C17226" s="62" t="s">
        <v>10989</v>
      </c>
      <c r="D17226" s="790" t="s">
        <v>11511</v>
      </c>
      <c r="E17226" s="57">
        <v>600</v>
      </c>
      <c r="F17226" s="57"/>
      <c r="G17226" s="125">
        <f t="shared" si="275"/>
        <v>-600</v>
      </c>
      <c r="H17226" s="704" t="s">
        <v>11240</v>
      </c>
    </row>
    <row r="17227" spans="1:8" ht="15" x14ac:dyDescent="0.2">
      <c r="A17227" s="733">
        <v>45227</v>
      </c>
      <c r="B17227" s="40" t="s">
        <v>11442</v>
      </c>
      <c r="C17227" s="550" t="s">
        <v>10989</v>
      </c>
      <c r="D17227" s="903" t="s">
        <v>11512</v>
      </c>
      <c r="E17227" s="582">
        <v>100900</v>
      </c>
      <c r="F17227" s="57"/>
      <c r="G17227" s="125">
        <f t="shared" si="275"/>
        <v>-100900</v>
      </c>
      <c r="H17227" s="704" t="s">
        <v>11240</v>
      </c>
    </row>
    <row r="17228" spans="1:8" ht="15" x14ac:dyDescent="0.2">
      <c r="A17228" s="733">
        <v>45227</v>
      </c>
      <c r="B17228" s="40" t="s">
        <v>9984</v>
      </c>
      <c r="C17228" s="550" t="s">
        <v>10989</v>
      </c>
      <c r="D17228" s="903" t="s">
        <v>11512</v>
      </c>
      <c r="E17228" s="582">
        <v>51240</v>
      </c>
      <c r="F17228" s="57"/>
      <c r="G17228" s="125">
        <f t="shared" si="275"/>
        <v>-51240</v>
      </c>
      <c r="H17228" s="704" t="s">
        <v>11240</v>
      </c>
    </row>
    <row r="17229" spans="1:8" ht="15" x14ac:dyDescent="0.2">
      <c r="A17229" s="733">
        <v>45227</v>
      </c>
      <c r="B17229" s="40" t="s">
        <v>10469</v>
      </c>
      <c r="C17229" s="62" t="s">
        <v>10989</v>
      </c>
      <c r="D17229" s="790" t="s">
        <v>11513</v>
      </c>
      <c r="E17229" s="57">
        <v>5450</v>
      </c>
      <c r="F17229" s="57"/>
      <c r="G17229" s="125">
        <f t="shared" si="275"/>
        <v>-5450</v>
      </c>
      <c r="H17229" s="704" t="s">
        <v>11240</v>
      </c>
    </row>
    <row r="17230" spans="1:8" ht="15" x14ac:dyDescent="0.2">
      <c r="A17230" s="733">
        <v>45227</v>
      </c>
      <c r="B17230" s="40" t="s">
        <v>11442</v>
      </c>
      <c r="C17230" s="62" t="s">
        <v>11514</v>
      </c>
      <c r="D17230" s="790" t="s">
        <v>11515</v>
      </c>
      <c r="E17230" s="57">
        <v>1300</v>
      </c>
      <c r="F17230" s="57"/>
      <c r="G17230" s="125">
        <f t="shared" si="275"/>
        <v>-1300</v>
      </c>
      <c r="H17230" s="704" t="s">
        <v>11240</v>
      </c>
    </row>
    <row r="17231" spans="1:8" ht="15" x14ac:dyDescent="0.2">
      <c r="A17231" s="733">
        <v>45227</v>
      </c>
      <c r="B17231" s="40" t="s">
        <v>3945</v>
      </c>
      <c r="C17231" s="550" t="s">
        <v>299</v>
      </c>
      <c r="D17231" s="903" t="s">
        <v>11516</v>
      </c>
      <c r="E17231" s="582">
        <v>48000</v>
      </c>
      <c r="F17231" s="57"/>
      <c r="G17231" s="125">
        <f t="shared" si="275"/>
        <v>-48000</v>
      </c>
      <c r="H17231" s="704" t="s">
        <v>11240</v>
      </c>
    </row>
    <row r="17232" spans="1:8" ht="15" x14ac:dyDescent="0.2">
      <c r="A17232" s="733">
        <v>45227</v>
      </c>
      <c r="B17232" s="40" t="s">
        <v>3944</v>
      </c>
      <c r="C17232" s="550" t="s">
        <v>299</v>
      </c>
      <c r="D17232" s="903" t="s">
        <v>11516</v>
      </c>
      <c r="E17232" s="582">
        <v>48000</v>
      </c>
      <c r="F17232" s="57"/>
      <c r="G17232" s="125">
        <f t="shared" si="275"/>
        <v>-48000</v>
      </c>
      <c r="H17232" s="704" t="s">
        <v>11240</v>
      </c>
    </row>
    <row r="17233" spans="1:8" ht="15" x14ac:dyDescent="0.2">
      <c r="A17233" s="733">
        <v>45227</v>
      </c>
      <c r="B17233" s="40" t="s">
        <v>37</v>
      </c>
      <c r="C17233" s="550" t="s">
        <v>299</v>
      </c>
      <c r="D17233" s="903" t="s">
        <v>11516</v>
      </c>
      <c r="E17233" s="582">
        <v>22301</v>
      </c>
      <c r="F17233" s="57"/>
      <c r="G17233" s="125">
        <f t="shared" si="275"/>
        <v>-22301</v>
      </c>
      <c r="H17233" s="704" t="s">
        <v>11240</v>
      </c>
    </row>
    <row r="17234" spans="1:8" ht="15" customHeight="1" x14ac:dyDescent="0.2">
      <c r="A17234" s="733">
        <v>45229</v>
      </c>
      <c r="B17234" s="40" t="s">
        <v>11003</v>
      </c>
      <c r="C17234" s="62" t="s">
        <v>14</v>
      </c>
      <c r="D17234" s="790" t="s">
        <v>11517</v>
      </c>
      <c r="E17234" s="57">
        <v>500</v>
      </c>
      <c r="F17234" s="57"/>
      <c r="G17234" s="125">
        <f t="shared" si="275"/>
        <v>-500</v>
      </c>
      <c r="H17234" s="704" t="s">
        <v>11240</v>
      </c>
    </row>
    <row r="17235" spans="1:8" ht="15" x14ac:dyDescent="0.2">
      <c r="A17235" s="733">
        <v>45229</v>
      </c>
      <c r="B17235" s="40" t="s">
        <v>10574</v>
      </c>
      <c r="C17235" s="62" t="s">
        <v>5740</v>
      </c>
      <c r="D17235" s="790" t="s">
        <v>369</v>
      </c>
      <c r="E17235" s="57">
        <v>2000</v>
      </c>
      <c r="F17235" s="57"/>
      <c r="G17235" s="125">
        <f t="shared" si="275"/>
        <v>-2000</v>
      </c>
      <c r="H17235" s="704" t="s">
        <v>11240</v>
      </c>
    </row>
    <row r="17236" spans="1:8" ht="15" x14ac:dyDescent="0.2">
      <c r="A17236" s="733">
        <v>45229</v>
      </c>
      <c r="B17236" s="40" t="s">
        <v>11022</v>
      </c>
      <c r="C17236" s="62" t="s">
        <v>14</v>
      </c>
      <c r="D17236" s="790" t="s">
        <v>3990</v>
      </c>
      <c r="E17236" s="57">
        <v>3890</v>
      </c>
      <c r="F17236" s="57"/>
      <c r="G17236" s="125">
        <f t="shared" si="275"/>
        <v>-3890</v>
      </c>
      <c r="H17236" s="704" t="s">
        <v>11240</v>
      </c>
    </row>
    <row r="17237" spans="1:8" ht="15" x14ac:dyDescent="0.2">
      <c r="A17237" s="733">
        <v>45229</v>
      </c>
      <c r="B17237" s="40" t="s">
        <v>11442</v>
      </c>
      <c r="C17237" s="62" t="s">
        <v>10989</v>
      </c>
      <c r="D17237" s="790" t="s">
        <v>11520</v>
      </c>
      <c r="E17237" s="57">
        <v>80000</v>
      </c>
      <c r="F17237" s="57"/>
      <c r="G17237" s="125">
        <f t="shared" si="275"/>
        <v>-80000</v>
      </c>
      <c r="H17237" s="704" t="s">
        <v>11240</v>
      </c>
    </row>
    <row r="17238" spans="1:8" ht="15" x14ac:dyDescent="0.2">
      <c r="A17238" s="733">
        <v>45229</v>
      </c>
      <c r="B17238" s="40" t="s">
        <v>10230</v>
      </c>
      <c r="C17238" s="62" t="s">
        <v>10989</v>
      </c>
      <c r="D17238" s="790" t="s">
        <v>11521</v>
      </c>
      <c r="E17238" s="57">
        <v>16000</v>
      </c>
      <c r="F17238" s="57"/>
      <c r="G17238" s="125">
        <f t="shared" si="275"/>
        <v>-16000</v>
      </c>
      <c r="H17238" s="704" t="s">
        <v>11240</v>
      </c>
    </row>
    <row r="17239" spans="1:8" ht="15" x14ac:dyDescent="0.2">
      <c r="A17239" s="733">
        <v>45229</v>
      </c>
      <c r="B17239" s="40" t="s">
        <v>10906</v>
      </c>
      <c r="C17239" s="62" t="s">
        <v>10989</v>
      </c>
      <c r="D17239" s="790" t="s">
        <v>11521</v>
      </c>
      <c r="E17239" s="57">
        <v>39000</v>
      </c>
      <c r="F17239" s="57"/>
      <c r="G17239" s="125">
        <f t="shared" si="275"/>
        <v>-39000</v>
      </c>
      <c r="H17239" s="704" t="s">
        <v>11240</v>
      </c>
    </row>
    <row r="17240" spans="1:8" ht="15" x14ac:dyDescent="0.2">
      <c r="A17240" s="733">
        <v>45229</v>
      </c>
      <c r="B17240" s="40" t="s">
        <v>11442</v>
      </c>
      <c r="C17240" s="62" t="s">
        <v>5740</v>
      </c>
      <c r="D17240" s="790" t="s">
        <v>369</v>
      </c>
      <c r="E17240" s="57">
        <v>2700</v>
      </c>
      <c r="F17240" s="57"/>
      <c r="G17240" s="125">
        <f t="shared" si="275"/>
        <v>-2700</v>
      </c>
      <c r="H17240" s="704" t="s">
        <v>11240</v>
      </c>
    </row>
    <row r="17241" spans="1:8" ht="15" x14ac:dyDescent="0.2">
      <c r="A17241" s="733">
        <v>45229</v>
      </c>
      <c r="B17241" s="40" t="s">
        <v>9984</v>
      </c>
      <c r="C17241" s="62" t="s">
        <v>5740</v>
      </c>
      <c r="D17241" s="790" t="s">
        <v>369</v>
      </c>
      <c r="E17241" s="57">
        <v>1300</v>
      </c>
      <c r="F17241" s="57"/>
      <c r="G17241" s="125">
        <f t="shared" si="275"/>
        <v>-1300</v>
      </c>
      <c r="H17241" s="704" t="s">
        <v>11240</v>
      </c>
    </row>
    <row r="17242" spans="1:8" ht="15" x14ac:dyDescent="0.2">
      <c r="A17242" s="733">
        <v>45229</v>
      </c>
      <c r="B17242" s="40" t="s">
        <v>10574</v>
      </c>
      <c r="C17242" s="62" t="s">
        <v>5740</v>
      </c>
      <c r="D17242" s="790" t="s">
        <v>369</v>
      </c>
      <c r="E17242" s="57">
        <v>1500</v>
      </c>
      <c r="F17242" s="57"/>
      <c r="G17242" s="125">
        <f t="shared" si="275"/>
        <v>-1500</v>
      </c>
      <c r="H17242" s="704" t="s">
        <v>11240</v>
      </c>
    </row>
    <row r="17243" spans="1:8" ht="15" x14ac:dyDescent="0.2">
      <c r="A17243" s="733">
        <v>45229</v>
      </c>
      <c r="B17243" s="40" t="s">
        <v>10574</v>
      </c>
      <c r="C17243" s="550" t="s">
        <v>10989</v>
      </c>
      <c r="D17243" s="903" t="s">
        <v>11530</v>
      </c>
      <c r="E17243" s="582">
        <v>9100</v>
      </c>
      <c r="F17243" s="57"/>
      <c r="G17243" s="125">
        <f t="shared" si="275"/>
        <v>-9100</v>
      </c>
      <c r="H17243" s="704" t="s">
        <v>11240</v>
      </c>
    </row>
    <row r="17244" spans="1:8" ht="15" x14ac:dyDescent="0.2">
      <c r="A17244" s="733">
        <v>45229</v>
      </c>
      <c r="B17244" s="40" t="s">
        <v>10906</v>
      </c>
      <c r="C17244" s="550" t="s">
        <v>10989</v>
      </c>
      <c r="D17244" s="903" t="s">
        <v>11530</v>
      </c>
      <c r="E17244" s="582">
        <v>9100</v>
      </c>
      <c r="F17244" s="57"/>
      <c r="G17244" s="125">
        <f t="shared" si="275"/>
        <v>-9100</v>
      </c>
      <c r="H17244" s="704" t="s">
        <v>11240</v>
      </c>
    </row>
    <row r="17245" spans="1:8" ht="15" x14ac:dyDescent="0.2">
      <c r="A17245" s="733">
        <v>45229</v>
      </c>
      <c r="B17245" s="40" t="s">
        <v>10230</v>
      </c>
      <c r="C17245" s="550" t="s">
        <v>10989</v>
      </c>
      <c r="D17245" s="903" t="s">
        <v>11530</v>
      </c>
      <c r="E17245" s="582">
        <v>9100</v>
      </c>
      <c r="F17245" s="57"/>
      <c r="G17245" s="125">
        <f t="shared" si="275"/>
        <v>-9100</v>
      </c>
      <c r="H17245" s="704" t="s">
        <v>11240</v>
      </c>
    </row>
    <row r="17246" spans="1:8" ht="15" x14ac:dyDescent="0.2">
      <c r="A17246" s="733">
        <v>45229</v>
      </c>
      <c r="B17246" s="40" t="s">
        <v>10574</v>
      </c>
      <c r="C17246" s="633" t="s">
        <v>10989</v>
      </c>
      <c r="D17246" s="1062" t="s">
        <v>11531</v>
      </c>
      <c r="E17246" s="734">
        <v>4800</v>
      </c>
      <c r="F17246" s="57"/>
      <c r="G17246" s="125">
        <f t="shared" si="275"/>
        <v>-4800</v>
      </c>
      <c r="H17246" s="704" t="s">
        <v>11240</v>
      </c>
    </row>
    <row r="17247" spans="1:8" ht="15" x14ac:dyDescent="0.2">
      <c r="A17247" s="733">
        <v>45229</v>
      </c>
      <c r="B17247" s="40" t="s">
        <v>10906</v>
      </c>
      <c r="C17247" s="633" t="s">
        <v>10989</v>
      </c>
      <c r="D17247" s="1062" t="s">
        <v>11531</v>
      </c>
      <c r="E17247" s="734">
        <v>4800</v>
      </c>
      <c r="F17247" s="57"/>
      <c r="G17247" s="125">
        <f t="shared" si="275"/>
        <v>-4800</v>
      </c>
      <c r="H17247" s="704" t="s">
        <v>11240</v>
      </c>
    </row>
    <row r="17248" spans="1:8" ht="15" x14ac:dyDescent="0.2">
      <c r="A17248" s="733">
        <v>45229</v>
      </c>
      <c r="B17248" s="40" t="s">
        <v>10230</v>
      </c>
      <c r="C17248" s="633" t="s">
        <v>10989</v>
      </c>
      <c r="D17248" s="1062" t="s">
        <v>11531</v>
      </c>
      <c r="E17248" s="734">
        <v>4800</v>
      </c>
      <c r="F17248" s="57"/>
      <c r="G17248" s="125">
        <f t="shared" si="275"/>
        <v>-4800</v>
      </c>
      <c r="H17248" s="704" t="s">
        <v>11240</v>
      </c>
    </row>
    <row r="17249" spans="1:8" ht="15" x14ac:dyDescent="0.2">
      <c r="A17249" s="733">
        <v>45229</v>
      </c>
      <c r="B17249" s="40" t="s">
        <v>11003</v>
      </c>
      <c r="C17249" s="62" t="s">
        <v>6622</v>
      </c>
      <c r="D17249" s="790" t="s">
        <v>11522</v>
      </c>
      <c r="E17249" s="57">
        <v>20000</v>
      </c>
      <c r="F17249" s="57"/>
      <c r="G17249" s="125">
        <f t="shared" si="275"/>
        <v>-20000</v>
      </c>
      <c r="H17249" s="704" t="s">
        <v>11240</v>
      </c>
    </row>
    <row r="17250" spans="1:8" ht="15" x14ac:dyDescent="0.2">
      <c r="A17250" s="733">
        <v>45229</v>
      </c>
      <c r="B17250" s="40" t="s">
        <v>10469</v>
      </c>
      <c r="C17250" s="62" t="s">
        <v>14</v>
      </c>
      <c r="D17250" s="790" t="s">
        <v>11529</v>
      </c>
      <c r="E17250" s="57">
        <v>3000</v>
      </c>
      <c r="F17250" s="57"/>
      <c r="G17250" s="125">
        <f t="shared" si="275"/>
        <v>-3000</v>
      </c>
      <c r="H17250" s="704" t="s">
        <v>11240</v>
      </c>
    </row>
    <row r="17251" spans="1:8" ht="15" x14ac:dyDescent="0.2">
      <c r="A17251" s="733">
        <v>45230</v>
      </c>
      <c r="B17251" s="40" t="s">
        <v>10906</v>
      </c>
      <c r="C17251" s="62" t="s">
        <v>5740</v>
      </c>
      <c r="D17251" s="790" t="s">
        <v>369</v>
      </c>
      <c r="E17251" s="57">
        <v>3000</v>
      </c>
      <c r="F17251" s="57"/>
      <c r="G17251" s="125">
        <f t="shared" si="275"/>
        <v>-3000</v>
      </c>
      <c r="H17251" s="704" t="s">
        <v>11240</v>
      </c>
    </row>
    <row r="17252" spans="1:8" ht="15" x14ac:dyDescent="0.2">
      <c r="A17252" s="733">
        <v>45230</v>
      </c>
      <c r="B17252" s="40" t="s">
        <v>10230</v>
      </c>
      <c r="C17252" s="62" t="s">
        <v>10989</v>
      </c>
      <c r="D17252" s="790" t="s">
        <v>11523</v>
      </c>
      <c r="E17252" s="57">
        <v>33600</v>
      </c>
      <c r="F17252" s="57"/>
      <c r="G17252" s="125">
        <f t="shared" si="275"/>
        <v>-33600</v>
      </c>
      <c r="H17252" s="704" t="s">
        <v>11240</v>
      </c>
    </row>
    <row r="17253" spans="1:8" ht="15" x14ac:dyDescent="0.2">
      <c r="A17253" s="733">
        <v>45230</v>
      </c>
      <c r="B17253" s="40" t="s">
        <v>10469</v>
      </c>
      <c r="C17253" s="62" t="s">
        <v>10989</v>
      </c>
      <c r="D17253" s="790" t="s">
        <v>10866</v>
      </c>
      <c r="E17253" s="57">
        <v>8700</v>
      </c>
      <c r="F17253" s="57"/>
      <c r="G17253" s="125">
        <f t="shared" si="275"/>
        <v>-8700</v>
      </c>
      <c r="H17253" s="704" t="s">
        <v>11240</v>
      </c>
    </row>
    <row r="17254" spans="1:8" ht="15" x14ac:dyDescent="0.2">
      <c r="A17254" s="733">
        <v>45230</v>
      </c>
      <c r="B17254" s="40" t="s">
        <v>10574</v>
      </c>
      <c r="C17254" s="62" t="s">
        <v>10989</v>
      </c>
      <c r="D17254" s="790" t="s">
        <v>11524</v>
      </c>
      <c r="E17254" s="57">
        <v>10000</v>
      </c>
      <c r="F17254" s="57"/>
      <c r="G17254" s="125">
        <f t="shared" si="275"/>
        <v>-10000</v>
      </c>
      <c r="H17254" s="704" t="s">
        <v>11240</v>
      </c>
    </row>
    <row r="17255" spans="1:8" ht="15" x14ac:dyDescent="0.2">
      <c r="A17255" s="733">
        <v>45230</v>
      </c>
      <c r="B17255" s="40" t="s">
        <v>10230</v>
      </c>
      <c r="C17255" s="669" t="s">
        <v>10989</v>
      </c>
      <c r="D17255" s="911" t="s">
        <v>11568</v>
      </c>
      <c r="E17255" s="584">
        <f>28000/3</f>
        <v>9333.3333333333339</v>
      </c>
      <c r="F17255" s="57"/>
      <c r="G17255" s="125">
        <f t="shared" si="275"/>
        <v>-9333.3333333333339</v>
      </c>
      <c r="H17255" s="704" t="s">
        <v>11240</v>
      </c>
    </row>
    <row r="17256" spans="1:8" ht="15" x14ac:dyDescent="0.2">
      <c r="A17256" s="733">
        <v>45230</v>
      </c>
      <c r="B17256" s="40" t="s">
        <v>10574</v>
      </c>
      <c r="C17256" s="669" t="s">
        <v>10989</v>
      </c>
      <c r="D17256" s="911" t="s">
        <v>11568</v>
      </c>
      <c r="E17256" s="584">
        <f>28000/3</f>
        <v>9333.3333333333339</v>
      </c>
      <c r="F17256" s="57"/>
      <c r="G17256" s="125">
        <f t="shared" si="275"/>
        <v>-9333.3333333333339</v>
      </c>
      <c r="H17256" s="704" t="s">
        <v>11240</v>
      </c>
    </row>
    <row r="17257" spans="1:8" ht="15" x14ac:dyDescent="0.2">
      <c r="A17257" s="733">
        <v>45230</v>
      </c>
      <c r="B17257" s="40" t="s">
        <v>10906</v>
      </c>
      <c r="C17257" s="669" t="s">
        <v>10989</v>
      </c>
      <c r="D17257" s="911" t="s">
        <v>11568</v>
      </c>
      <c r="E17257" s="584">
        <f>28000/3</f>
        <v>9333.3333333333339</v>
      </c>
      <c r="F17257" s="57"/>
      <c r="G17257" s="125">
        <f t="shared" si="275"/>
        <v>-9333.3333333333339</v>
      </c>
      <c r="H17257" s="704" t="s">
        <v>11240</v>
      </c>
    </row>
    <row r="17258" spans="1:8" ht="15" x14ac:dyDescent="0.2">
      <c r="A17258" s="733">
        <v>45230</v>
      </c>
      <c r="B17258" s="40" t="s">
        <v>10574</v>
      </c>
      <c r="C17258" s="62" t="s">
        <v>10989</v>
      </c>
      <c r="D17258" s="790" t="s">
        <v>11273</v>
      </c>
      <c r="E17258" s="57">
        <v>2400</v>
      </c>
      <c r="F17258" s="57"/>
      <c r="G17258" s="125">
        <f t="shared" si="275"/>
        <v>-2400</v>
      </c>
      <c r="H17258" s="704" t="s">
        <v>11240</v>
      </c>
    </row>
    <row r="17259" spans="1:8" ht="15" x14ac:dyDescent="0.2">
      <c r="A17259" s="733">
        <v>45230</v>
      </c>
      <c r="B17259" s="40" t="s">
        <v>10574</v>
      </c>
      <c r="C17259" s="62" t="s">
        <v>10989</v>
      </c>
      <c r="D17259" s="790" t="s">
        <v>11525</v>
      </c>
      <c r="E17259" s="57">
        <v>4180</v>
      </c>
      <c r="F17259" s="57"/>
      <c r="G17259" s="125">
        <f t="shared" si="275"/>
        <v>-4180</v>
      </c>
      <c r="H17259" s="704" t="s">
        <v>11240</v>
      </c>
    </row>
    <row r="17260" spans="1:8" ht="15" x14ac:dyDescent="0.2">
      <c r="A17260" s="733">
        <v>45230</v>
      </c>
      <c r="B17260" s="40" t="s">
        <v>10469</v>
      </c>
      <c r="C17260" s="62" t="s">
        <v>10989</v>
      </c>
      <c r="D17260" s="790" t="s">
        <v>11526</v>
      </c>
      <c r="E17260" s="57">
        <v>5800</v>
      </c>
      <c r="F17260" s="57"/>
      <c r="G17260" s="125">
        <f t="shared" si="275"/>
        <v>-5800</v>
      </c>
      <c r="H17260" s="704" t="s">
        <v>11240</v>
      </c>
    </row>
    <row r="17261" spans="1:8" ht="15" customHeight="1" x14ac:dyDescent="0.2">
      <c r="A17261" s="733">
        <v>45230</v>
      </c>
      <c r="B17261" s="40" t="s">
        <v>10906</v>
      </c>
      <c r="C17261" s="62" t="s">
        <v>5740</v>
      </c>
      <c r="D17261" s="790" t="s">
        <v>369</v>
      </c>
      <c r="E17261" s="57">
        <v>750</v>
      </c>
      <c r="F17261" s="57"/>
      <c r="G17261" s="125">
        <f t="shared" si="275"/>
        <v>-750</v>
      </c>
      <c r="H17261" s="704" t="s">
        <v>11240</v>
      </c>
    </row>
    <row r="17262" spans="1:8" ht="15" x14ac:dyDescent="0.2">
      <c r="A17262" s="733">
        <v>45230</v>
      </c>
      <c r="B17262" s="40" t="s">
        <v>25</v>
      </c>
      <c r="C17262" s="62" t="s">
        <v>8148</v>
      </c>
      <c r="D17262" s="790" t="s">
        <v>6309</v>
      </c>
      <c r="E17262" s="57">
        <v>280</v>
      </c>
      <c r="F17262" s="57"/>
      <c r="G17262" s="125">
        <f t="shared" si="275"/>
        <v>-280</v>
      </c>
      <c r="H17262" s="704" t="s">
        <v>11240</v>
      </c>
    </row>
    <row r="17263" spans="1:8" ht="15" customHeight="1" x14ac:dyDescent="0.2">
      <c r="A17263" s="733">
        <v>45230</v>
      </c>
      <c r="B17263" s="40" t="s">
        <v>103</v>
      </c>
      <c r="C17263" s="62" t="s">
        <v>8148</v>
      </c>
      <c r="D17263" s="790" t="s">
        <v>6309</v>
      </c>
      <c r="E17263" s="57">
        <v>180</v>
      </c>
      <c r="F17263" s="57"/>
      <c r="G17263" s="125">
        <f t="shared" si="275"/>
        <v>-180</v>
      </c>
      <c r="H17263" s="704" t="s">
        <v>11240</v>
      </c>
    </row>
    <row r="17264" spans="1:8" ht="15" x14ac:dyDescent="0.2">
      <c r="A17264" s="733">
        <v>45230</v>
      </c>
      <c r="B17264" s="40" t="s">
        <v>11131</v>
      </c>
      <c r="C17264" s="62" t="s">
        <v>793</v>
      </c>
      <c r="D17264" s="790" t="s">
        <v>11280</v>
      </c>
      <c r="E17264" s="57">
        <v>41000</v>
      </c>
      <c r="F17264" s="57"/>
      <c r="G17264" s="125">
        <f t="shared" si="275"/>
        <v>-41000</v>
      </c>
      <c r="H17264" s="704" t="s">
        <v>11240</v>
      </c>
    </row>
    <row r="17265" spans="1:8" ht="15" x14ac:dyDescent="0.2">
      <c r="A17265" s="733">
        <v>45230</v>
      </c>
      <c r="B17265" s="40" t="s">
        <v>10230</v>
      </c>
      <c r="C17265" s="62" t="s">
        <v>793</v>
      </c>
      <c r="D17265" s="790" t="s">
        <v>11561</v>
      </c>
      <c r="E17265" s="57">
        <v>43000</v>
      </c>
      <c r="F17265" s="57"/>
      <c r="G17265" s="125">
        <f t="shared" si="275"/>
        <v>-43000</v>
      </c>
      <c r="H17265" s="704" t="s">
        <v>11240</v>
      </c>
    </row>
    <row r="17266" spans="1:8" ht="15" x14ac:dyDescent="0.2">
      <c r="A17266" s="733">
        <v>45230</v>
      </c>
      <c r="B17266" s="40" t="s">
        <v>103</v>
      </c>
      <c r="C17266" s="62" t="s">
        <v>793</v>
      </c>
      <c r="D17266" s="790" t="s">
        <v>11562</v>
      </c>
      <c r="E17266" s="57">
        <v>65000</v>
      </c>
      <c r="F17266" s="57"/>
      <c r="G17266" s="125">
        <f t="shared" si="275"/>
        <v>-65000</v>
      </c>
      <c r="H17266" s="704" t="s">
        <v>11240</v>
      </c>
    </row>
    <row r="17267" spans="1:8" ht="15" x14ac:dyDescent="0.2">
      <c r="A17267" s="733">
        <v>45230</v>
      </c>
      <c r="B17267" s="40" t="s">
        <v>103</v>
      </c>
      <c r="C17267" s="62" t="s">
        <v>793</v>
      </c>
      <c r="D17267" s="790" t="s">
        <v>11563</v>
      </c>
      <c r="E17267" s="57">
        <v>22000</v>
      </c>
      <c r="F17267" s="57"/>
      <c r="G17267" s="125">
        <f t="shared" si="275"/>
        <v>-22000</v>
      </c>
      <c r="H17267" s="704" t="s">
        <v>11240</v>
      </c>
    </row>
    <row r="17268" spans="1:8" ht="15" x14ac:dyDescent="0.2">
      <c r="A17268" s="733">
        <v>45230</v>
      </c>
      <c r="B17268" s="40" t="s">
        <v>9354</v>
      </c>
      <c r="C17268" s="62" t="s">
        <v>793</v>
      </c>
      <c r="D17268" s="790" t="s">
        <v>11564</v>
      </c>
      <c r="E17268" s="57">
        <v>40800</v>
      </c>
      <c r="F17268" s="57"/>
      <c r="G17268" s="125">
        <f t="shared" si="275"/>
        <v>-40800</v>
      </c>
      <c r="H17268" s="704" t="s">
        <v>11240</v>
      </c>
    </row>
    <row r="17269" spans="1:8" ht="15" x14ac:dyDescent="0.2">
      <c r="A17269" s="733">
        <v>45230</v>
      </c>
      <c r="B17269" s="40" t="s">
        <v>10574</v>
      </c>
      <c r="C17269" s="62" t="s">
        <v>793</v>
      </c>
      <c r="D17269" s="790" t="s">
        <v>11585</v>
      </c>
      <c r="E17269" s="57">
        <v>39200</v>
      </c>
      <c r="F17269" s="57"/>
      <c r="G17269" s="125">
        <f t="shared" si="275"/>
        <v>-39200</v>
      </c>
      <c r="H17269" s="704" t="s">
        <v>11240</v>
      </c>
    </row>
    <row r="17270" spans="1:8" ht="15" x14ac:dyDescent="0.2">
      <c r="A17270" s="733">
        <v>45230</v>
      </c>
      <c r="B17270" s="40" t="s">
        <v>37</v>
      </c>
      <c r="C17270" s="62" t="s">
        <v>793</v>
      </c>
      <c r="D17270" s="790" t="s">
        <v>10095</v>
      </c>
      <c r="E17270" s="57">
        <v>128774.19354838709</v>
      </c>
      <c r="F17270" s="57"/>
      <c r="G17270" s="125">
        <f t="shared" si="275"/>
        <v>-128774.19354838709</v>
      </c>
      <c r="H17270" s="704" t="s">
        <v>11240</v>
      </c>
    </row>
    <row r="17271" spans="1:8" ht="15" x14ac:dyDescent="0.2">
      <c r="A17271" s="733">
        <v>45230</v>
      </c>
      <c r="B17271" s="40" t="s">
        <v>3945</v>
      </c>
      <c r="C17271" s="62" t="s">
        <v>793</v>
      </c>
      <c r="D17271" s="790" t="s">
        <v>11588</v>
      </c>
      <c r="E17271" s="57">
        <v>120084.67741935485</v>
      </c>
      <c r="F17271" s="57"/>
      <c r="G17271" s="125">
        <f t="shared" si="275"/>
        <v>-120084.67741935485</v>
      </c>
      <c r="H17271" s="704" t="s">
        <v>11240</v>
      </c>
    </row>
    <row r="17272" spans="1:8" ht="15" x14ac:dyDescent="0.2">
      <c r="A17272" s="733">
        <v>45230</v>
      </c>
      <c r="B17272" s="40" t="s">
        <v>3945</v>
      </c>
      <c r="C17272" s="62" t="s">
        <v>793</v>
      </c>
      <c r="D17272" s="790" t="s">
        <v>11589</v>
      </c>
      <c r="E17272" s="57">
        <v>20000</v>
      </c>
      <c r="F17272" s="57"/>
      <c r="G17272" s="125">
        <f t="shared" si="275"/>
        <v>-20000</v>
      </c>
      <c r="H17272" s="704" t="s">
        <v>11240</v>
      </c>
    </row>
    <row r="17273" spans="1:8" ht="15" x14ac:dyDescent="0.2">
      <c r="A17273" s="733">
        <v>45230</v>
      </c>
      <c r="B17273" s="40" t="s">
        <v>9984</v>
      </c>
      <c r="C17273" s="62" t="s">
        <v>793</v>
      </c>
      <c r="D17273" s="790" t="s">
        <v>11594</v>
      </c>
      <c r="E17273" s="57">
        <v>36800</v>
      </c>
      <c r="F17273" s="57"/>
      <c r="G17273" s="125">
        <f t="shared" si="275"/>
        <v>-36800</v>
      </c>
      <c r="H17273" s="704" t="s">
        <v>11240</v>
      </c>
    </row>
    <row r="17274" spans="1:8" ht="15" x14ac:dyDescent="0.2">
      <c r="A17274" s="733">
        <v>45230</v>
      </c>
      <c r="B17274" s="40" t="s">
        <v>11089</v>
      </c>
      <c r="C17274" s="62" t="s">
        <v>793</v>
      </c>
      <c r="D17274" s="790" t="s">
        <v>10747</v>
      </c>
      <c r="E17274" s="57">
        <v>76750</v>
      </c>
      <c r="F17274" s="57"/>
      <c r="G17274" s="125">
        <f t="shared" si="275"/>
        <v>-76750</v>
      </c>
      <c r="H17274" s="704" t="s">
        <v>11240</v>
      </c>
    </row>
    <row r="17275" spans="1:8" ht="15" x14ac:dyDescent="0.2">
      <c r="A17275" s="733">
        <v>45230</v>
      </c>
      <c r="B17275" s="62" t="s">
        <v>10906</v>
      </c>
      <c r="C17275" s="62" t="s">
        <v>793</v>
      </c>
      <c r="D17275" s="182" t="s">
        <v>11007</v>
      </c>
      <c r="E17275" s="125">
        <v>25000</v>
      </c>
      <c r="F17275" s="57"/>
      <c r="G17275" s="125">
        <f t="shared" si="275"/>
        <v>-25000</v>
      </c>
      <c r="H17275" s="704" t="s">
        <v>11240</v>
      </c>
    </row>
    <row r="17276" spans="1:8" ht="15" x14ac:dyDescent="0.2">
      <c r="A17276" s="733">
        <v>45230</v>
      </c>
      <c r="B17276" s="62" t="s">
        <v>9984</v>
      </c>
      <c r="C17276" s="62" t="s">
        <v>793</v>
      </c>
      <c r="D17276" s="182" t="s">
        <v>11007</v>
      </c>
      <c r="E17276" s="125">
        <v>25000</v>
      </c>
      <c r="F17276" s="57"/>
      <c r="G17276" s="125">
        <f t="shared" si="275"/>
        <v>-25000</v>
      </c>
      <c r="H17276" s="704" t="s">
        <v>11240</v>
      </c>
    </row>
    <row r="17277" spans="1:8" ht="15" x14ac:dyDescent="0.2">
      <c r="A17277" s="733">
        <v>45230</v>
      </c>
      <c r="B17277" s="62" t="s">
        <v>10230</v>
      </c>
      <c r="C17277" s="62" t="s">
        <v>793</v>
      </c>
      <c r="D17277" s="182" t="s">
        <v>11008</v>
      </c>
      <c r="E17277" s="125">
        <v>25000</v>
      </c>
      <c r="F17277" s="57"/>
      <c r="G17277" s="125">
        <f t="shared" si="275"/>
        <v>-25000</v>
      </c>
      <c r="H17277" s="704" t="s">
        <v>11240</v>
      </c>
    </row>
    <row r="17278" spans="1:8" ht="15" x14ac:dyDescent="0.2">
      <c r="A17278" s="733">
        <v>45230</v>
      </c>
      <c r="B17278" s="62" t="s">
        <v>10574</v>
      </c>
      <c r="C17278" s="62" t="s">
        <v>793</v>
      </c>
      <c r="D17278" s="182" t="s">
        <v>11008</v>
      </c>
      <c r="E17278" s="125">
        <v>25000</v>
      </c>
      <c r="F17278" s="57"/>
      <c r="G17278" s="125">
        <f t="shared" si="275"/>
        <v>-25000</v>
      </c>
      <c r="H17278" s="704" t="s">
        <v>11240</v>
      </c>
    </row>
    <row r="17279" spans="1:8" ht="15" x14ac:dyDescent="0.2">
      <c r="A17279" s="733">
        <v>45230</v>
      </c>
      <c r="B17279" s="62" t="s">
        <v>25</v>
      </c>
      <c r="C17279" s="62" t="s">
        <v>793</v>
      </c>
      <c r="D17279" s="182" t="s">
        <v>11114</v>
      </c>
      <c r="E17279" s="125">
        <v>105000</v>
      </c>
      <c r="F17279" s="57"/>
      <c r="G17279" s="125">
        <f t="shared" ref="G17279:G17342" si="276">F17279-E17279</f>
        <v>-105000</v>
      </c>
      <c r="H17279" s="704" t="s">
        <v>11240</v>
      </c>
    </row>
    <row r="17280" spans="1:8" ht="15" x14ac:dyDescent="0.2">
      <c r="A17280" s="733">
        <v>45230</v>
      </c>
      <c r="B17280" s="62" t="s">
        <v>10177</v>
      </c>
      <c r="C17280" s="62" t="s">
        <v>793</v>
      </c>
      <c r="D17280" s="182" t="s">
        <v>9010</v>
      </c>
      <c r="E17280" s="125">
        <v>5000</v>
      </c>
      <c r="F17280" s="57"/>
      <c r="G17280" s="125">
        <f t="shared" si="276"/>
        <v>-5000</v>
      </c>
      <c r="H17280" s="704" t="s">
        <v>11240</v>
      </c>
    </row>
    <row r="17281" spans="1:8" ht="15" x14ac:dyDescent="0.2">
      <c r="A17281" s="733">
        <v>45230</v>
      </c>
      <c r="B17281" s="40" t="s">
        <v>9354</v>
      </c>
      <c r="C17281" s="62" t="s">
        <v>793</v>
      </c>
      <c r="D17281" s="790" t="s">
        <v>11597</v>
      </c>
      <c r="E17281" s="57">
        <v>63910</v>
      </c>
      <c r="F17281" s="57"/>
      <c r="G17281" s="125">
        <f t="shared" si="276"/>
        <v>-63910</v>
      </c>
      <c r="H17281" s="704" t="s">
        <v>11240</v>
      </c>
    </row>
    <row r="17282" spans="1:8" ht="15" x14ac:dyDescent="0.2">
      <c r="A17282" s="733">
        <v>45230</v>
      </c>
      <c r="B17282" s="40" t="s">
        <v>103</v>
      </c>
      <c r="C17282" s="62" t="s">
        <v>793</v>
      </c>
      <c r="D17282" s="790" t="s">
        <v>11602</v>
      </c>
      <c r="E17282" s="57">
        <v>39000</v>
      </c>
      <c r="F17282" s="57"/>
      <c r="G17282" s="125">
        <f t="shared" si="276"/>
        <v>-39000</v>
      </c>
      <c r="H17282" s="704" t="s">
        <v>11240</v>
      </c>
    </row>
    <row r="17283" spans="1:8" ht="15" x14ac:dyDescent="0.2">
      <c r="A17283" s="733">
        <v>45230</v>
      </c>
      <c r="B17283" s="40" t="s">
        <v>9984</v>
      </c>
      <c r="C17283" s="62" t="s">
        <v>793</v>
      </c>
      <c r="D17283" s="790" t="s">
        <v>11606</v>
      </c>
      <c r="E17283" s="57">
        <v>200000</v>
      </c>
      <c r="F17283" s="57"/>
      <c r="G17283" s="125">
        <f t="shared" si="276"/>
        <v>-200000</v>
      </c>
      <c r="H17283" s="704" t="s">
        <v>11240</v>
      </c>
    </row>
    <row r="17284" spans="1:8" ht="15" x14ac:dyDescent="0.2">
      <c r="A17284" s="733">
        <v>45230</v>
      </c>
      <c r="B17284" s="40" t="s">
        <v>9407</v>
      </c>
      <c r="C17284" s="62" t="s">
        <v>793</v>
      </c>
      <c r="D17284" s="790" t="s">
        <v>11601</v>
      </c>
      <c r="E17284" s="57">
        <v>75060</v>
      </c>
      <c r="F17284" s="57"/>
      <c r="G17284" s="125">
        <f t="shared" si="276"/>
        <v>-75060</v>
      </c>
      <c r="H17284" s="704" t="s">
        <v>11240</v>
      </c>
    </row>
    <row r="17285" spans="1:8" ht="15" x14ac:dyDescent="0.2">
      <c r="A17285" s="733">
        <v>45230</v>
      </c>
      <c r="B17285" s="40" t="s">
        <v>2932</v>
      </c>
      <c r="C17285" s="62" t="s">
        <v>793</v>
      </c>
      <c r="D17285" s="790" t="s">
        <v>11023</v>
      </c>
      <c r="E17285" s="57">
        <v>325011.49193548388</v>
      </c>
      <c r="F17285" s="57"/>
      <c r="G17285" s="125">
        <f t="shared" si="276"/>
        <v>-325011.49193548388</v>
      </c>
      <c r="H17285" s="704" t="s">
        <v>11240</v>
      </c>
    </row>
    <row r="17286" spans="1:8" ht="15" x14ac:dyDescent="0.2">
      <c r="A17286" s="733">
        <v>45230</v>
      </c>
      <c r="B17286" s="40" t="s">
        <v>11611</v>
      </c>
      <c r="C17286" s="62" t="s">
        <v>793</v>
      </c>
      <c r="D17286" s="790" t="s">
        <v>11612</v>
      </c>
      <c r="E17286" s="57">
        <v>65000</v>
      </c>
      <c r="F17286" s="57"/>
      <c r="G17286" s="125">
        <f t="shared" si="276"/>
        <v>-65000</v>
      </c>
      <c r="H17286" s="704" t="s">
        <v>11240</v>
      </c>
    </row>
    <row r="17287" spans="1:8" ht="15" x14ac:dyDescent="0.2">
      <c r="A17287" s="733">
        <v>45230</v>
      </c>
      <c r="B17287" s="40" t="s">
        <v>9984</v>
      </c>
      <c r="C17287" s="62" t="s">
        <v>793</v>
      </c>
      <c r="D17287" s="790" t="s">
        <v>11616</v>
      </c>
      <c r="E17287" s="57">
        <v>5000</v>
      </c>
      <c r="F17287" s="57"/>
      <c r="G17287" s="125">
        <f t="shared" si="276"/>
        <v>-5000</v>
      </c>
      <c r="H17287" s="704" t="s">
        <v>11240</v>
      </c>
    </row>
    <row r="17288" spans="1:8" ht="15" x14ac:dyDescent="0.2">
      <c r="A17288" s="733">
        <v>45230</v>
      </c>
      <c r="B17288" s="40" t="s">
        <v>103</v>
      </c>
      <c r="C17288" s="62" t="s">
        <v>793</v>
      </c>
      <c r="D17288" s="790" t="s">
        <v>11617</v>
      </c>
      <c r="E17288" s="57">
        <v>60000</v>
      </c>
      <c r="F17288" s="57"/>
      <c r="G17288" s="125">
        <f t="shared" si="276"/>
        <v>-60000</v>
      </c>
      <c r="H17288" s="704" t="s">
        <v>11240</v>
      </c>
    </row>
    <row r="17289" spans="1:8" ht="15" x14ac:dyDescent="0.2">
      <c r="A17289" s="733">
        <v>45230</v>
      </c>
      <c r="B17289" s="40" t="s">
        <v>9354</v>
      </c>
      <c r="C17289" s="62" t="s">
        <v>793</v>
      </c>
      <c r="D17289" s="790" t="s">
        <v>11618</v>
      </c>
      <c r="E17289" s="57">
        <v>33450</v>
      </c>
      <c r="F17289" s="57"/>
      <c r="G17289" s="125">
        <f t="shared" si="276"/>
        <v>-33450</v>
      </c>
      <c r="H17289" s="704" t="s">
        <v>11240</v>
      </c>
    </row>
    <row r="17290" spans="1:8" ht="15" x14ac:dyDescent="0.2">
      <c r="A17290" s="733">
        <v>45230</v>
      </c>
      <c r="B17290" s="40" t="s">
        <v>11507</v>
      </c>
      <c r="C17290" s="62" t="s">
        <v>793</v>
      </c>
      <c r="D17290" s="790" t="s">
        <v>11665</v>
      </c>
      <c r="E17290" s="57">
        <v>170000</v>
      </c>
      <c r="F17290" s="57"/>
      <c r="G17290" s="125">
        <f t="shared" si="276"/>
        <v>-170000</v>
      </c>
      <c r="H17290" s="704" t="s">
        <v>11240</v>
      </c>
    </row>
    <row r="17291" spans="1:8" ht="15" x14ac:dyDescent="0.2">
      <c r="A17291" s="733">
        <v>45230</v>
      </c>
      <c r="B17291" s="40" t="s">
        <v>3944</v>
      </c>
      <c r="C17291" s="62" t="s">
        <v>793</v>
      </c>
      <c r="D17291" s="790" t="s">
        <v>11625</v>
      </c>
      <c r="E17291" s="57">
        <v>135890</v>
      </c>
      <c r="F17291" s="57"/>
      <c r="G17291" s="125">
        <f t="shared" si="276"/>
        <v>-135890</v>
      </c>
      <c r="H17291" s="704" t="s">
        <v>11240</v>
      </c>
    </row>
    <row r="17292" spans="1:8" ht="15" x14ac:dyDescent="0.2">
      <c r="A17292" s="733">
        <v>45230</v>
      </c>
      <c r="B17292" s="40" t="s">
        <v>9354</v>
      </c>
      <c r="C17292" s="62" t="s">
        <v>793</v>
      </c>
      <c r="D17292" s="790" t="s">
        <v>11628</v>
      </c>
      <c r="E17292" s="57">
        <v>1600</v>
      </c>
      <c r="F17292" s="57"/>
      <c r="G17292" s="125">
        <f t="shared" si="276"/>
        <v>-1600</v>
      </c>
      <c r="H17292" s="704" t="s">
        <v>11240</v>
      </c>
    </row>
    <row r="17293" spans="1:8" ht="15" x14ac:dyDescent="0.2">
      <c r="A17293" s="733">
        <v>45230</v>
      </c>
      <c r="B17293" s="40" t="s">
        <v>103</v>
      </c>
      <c r="C17293" s="62" t="s">
        <v>103</v>
      </c>
      <c r="D17293" s="790" t="s">
        <v>10209</v>
      </c>
      <c r="E17293" s="57">
        <v>3000</v>
      </c>
      <c r="F17293" s="57"/>
      <c r="G17293" s="125">
        <f t="shared" si="276"/>
        <v>-3000</v>
      </c>
      <c r="H17293" s="704" t="s">
        <v>11240</v>
      </c>
    </row>
    <row r="17294" spans="1:8" ht="15" x14ac:dyDescent="0.2">
      <c r="A17294" s="732">
        <v>45205</v>
      </c>
      <c r="B17294" s="173" t="s">
        <v>10230</v>
      </c>
      <c r="C17294" s="173" t="s">
        <v>9547</v>
      </c>
      <c r="D17294" s="227" t="s">
        <v>11269</v>
      </c>
      <c r="E17294" s="235">
        <v>100000</v>
      </c>
      <c r="F17294" s="235"/>
      <c r="G17294" s="235">
        <f t="shared" si="276"/>
        <v>-100000</v>
      </c>
      <c r="H17294" s="708" t="s">
        <v>11240</v>
      </c>
    </row>
    <row r="17295" spans="1:8" ht="15" x14ac:dyDescent="0.2">
      <c r="A17295" s="732">
        <v>45208</v>
      </c>
      <c r="B17295" s="173" t="s">
        <v>10574</v>
      </c>
      <c r="C17295" s="173" t="s">
        <v>8249</v>
      </c>
      <c r="D17295" s="227" t="s">
        <v>11270</v>
      </c>
      <c r="E17295" s="235">
        <v>200000</v>
      </c>
      <c r="F17295" s="235"/>
      <c r="G17295" s="235">
        <f t="shared" si="276"/>
        <v>-200000</v>
      </c>
      <c r="H17295" s="708" t="s">
        <v>11240</v>
      </c>
    </row>
    <row r="17296" spans="1:8" ht="15" x14ac:dyDescent="0.2">
      <c r="A17296" s="732">
        <v>45208</v>
      </c>
      <c r="B17296" s="173" t="s">
        <v>9354</v>
      </c>
      <c r="C17296" s="173" t="s">
        <v>8249</v>
      </c>
      <c r="D17296" s="227" t="s">
        <v>11271</v>
      </c>
      <c r="E17296" s="235">
        <v>100000</v>
      </c>
      <c r="F17296" s="235"/>
      <c r="G17296" s="235">
        <f t="shared" si="276"/>
        <v>-100000</v>
      </c>
      <c r="H17296" s="708" t="s">
        <v>11240</v>
      </c>
    </row>
    <row r="17297" spans="1:8" ht="15" x14ac:dyDescent="0.2">
      <c r="A17297" s="732">
        <v>45208</v>
      </c>
      <c r="B17297" s="173" t="s">
        <v>3945</v>
      </c>
      <c r="C17297" s="173" t="s">
        <v>3002</v>
      </c>
      <c r="D17297" s="227" t="s">
        <v>11272</v>
      </c>
      <c r="E17297" s="235">
        <v>32760</v>
      </c>
      <c r="F17297" s="235"/>
      <c r="G17297" s="235">
        <f t="shared" si="276"/>
        <v>-32760</v>
      </c>
      <c r="H17297" s="708" t="s">
        <v>11240</v>
      </c>
    </row>
    <row r="17298" spans="1:8" ht="15" x14ac:dyDescent="0.2">
      <c r="A17298" s="732">
        <v>45208</v>
      </c>
      <c r="B17298" s="173" t="s">
        <v>3944</v>
      </c>
      <c r="C17298" s="173" t="s">
        <v>3002</v>
      </c>
      <c r="D17298" s="227" t="s">
        <v>11272</v>
      </c>
      <c r="E17298" s="235">
        <v>35360</v>
      </c>
      <c r="F17298" s="235"/>
      <c r="G17298" s="235">
        <f t="shared" si="276"/>
        <v>-35360</v>
      </c>
      <c r="H17298" s="708" t="s">
        <v>11240</v>
      </c>
    </row>
    <row r="17299" spans="1:8" ht="15" x14ac:dyDescent="0.2">
      <c r="A17299" s="732">
        <v>45208</v>
      </c>
      <c r="B17299" s="173" t="s">
        <v>9407</v>
      </c>
      <c r="C17299" s="173" t="s">
        <v>3002</v>
      </c>
      <c r="D17299" s="227" t="s">
        <v>11272</v>
      </c>
      <c r="E17299" s="235">
        <v>89674</v>
      </c>
      <c r="F17299" s="235"/>
      <c r="G17299" s="235">
        <f t="shared" si="276"/>
        <v>-89674</v>
      </c>
      <c r="H17299" s="708" t="s">
        <v>11240</v>
      </c>
    </row>
    <row r="17300" spans="1:8" ht="15" x14ac:dyDescent="0.2">
      <c r="A17300" s="732">
        <v>45210</v>
      </c>
      <c r="B17300" s="173" t="s">
        <v>10906</v>
      </c>
      <c r="C17300" s="173" t="s">
        <v>7221</v>
      </c>
      <c r="D17300" s="227" t="s">
        <v>11319</v>
      </c>
      <c r="E17300" s="235">
        <v>300000</v>
      </c>
      <c r="F17300" s="235"/>
      <c r="G17300" s="235">
        <f t="shared" si="276"/>
        <v>-300000</v>
      </c>
      <c r="H17300" s="708" t="s">
        <v>11240</v>
      </c>
    </row>
    <row r="17301" spans="1:8" ht="15" customHeight="1" x14ac:dyDescent="0.2">
      <c r="A17301" s="732">
        <v>45210</v>
      </c>
      <c r="B17301" s="173" t="s">
        <v>10574</v>
      </c>
      <c r="C17301" s="173" t="s">
        <v>7221</v>
      </c>
      <c r="D17301" s="227" t="s">
        <v>11317</v>
      </c>
      <c r="E17301" s="235">
        <v>198000</v>
      </c>
      <c r="F17301" s="235"/>
      <c r="G17301" s="235">
        <f t="shared" si="276"/>
        <v>-198000</v>
      </c>
      <c r="H17301" s="708" t="s">
        <v>11240</v>
      </c>
    </row>
    <row r="17302" spans="1:8" ht="15" x14ac:dyDescent="0.2">
      <c r="A17302" s="732">
        <v>45210</v>
      </c>
      <c r="B17302" s="173" t="s">
        <v>10906</v>
      </c>
      <c r="C17302" s="173" t="s">
        <v>7221</v>
      </c>
      <c r="D17302" s="227" t="s">
        <v>11318</v>
      </c>
      <c r="E17302" s="235">
        <v>200000</v>
      </c>
      <c r="F17302" s="235"/>
      <c r="G17302" s="235">
        <f t="shared" si="276"/>
        <v>-200000</v>
      </c>
      <c r="H17302" s="708" t="s">
        <v>11240</v>
      </c>
    </row>
    <row r="17303" spans="1:8" ht="15" x14ac:dyDescent="0.2">
      <c r="A17303" s="732">
        <v>45211</v>
      </c>
      <c r="B17303" s="173" t="s">
        <v>10230</v>
      </c>
      <c r="C17303" s="550" t="s">
        <v>9547</v>
      </c>
      <c r="D17303" s="739" t="s">
        <v>11392</v>
      </c>
      <c r="E17303" s="551">
        <v>142000</v>
      </c>
      <c r="F17303" s="235"/>
      <c r="G17303" s="235">
        <f t="shared" si="276"/>
        <v>-142000</v>
      </c>
      <c r="H17303" s="708" t="s">
        <v>11240</v>
      </c>
    </row>
    <row r="17304" spans="1:8" ht="15" x14ac:dyDescent="0.2">
      <c r="A17304" s="732">
        <v>45211</v>
      </c>
      <c r="B17304" s="173" t="s">
        <v>8866</v>
      </c>
      <c r="C17304" s="550" t="s">
        <v>9547</v>
      </c>
      <c r="D17304" s="739" t="s">
        <v>11392</v>
      </c>
      <c r="E17304" s="551">
        <v>10000</v>
      </c>
      <c r="F17304" s="235"/>
      <c r="G17304" s="235">
        <f t="shared" si="276"/>
        <v>-10000</v>
      </c>
      <c r="H17304" s="708" t="s">
        <v>11240</v>
      </c>
    </row>
    <row r="17305" spans="1:8" ht="15" x14ac:dyDescent="0.2">
      <c r="A17305" s="732">
        <v>45217</v>
      </c>
      <c r="B17305" s="173" t="s">
        <v>9767</v>
      </c>
      <c r="C17305" s="173" t="s">
        <v>8898</v>
      </c>
      <c r="D17305" s="227" t="s">
        <v>11393</v>
      </c>
      <c r="E17305" s="235">
        <v>200000</v>
      </c>
      <c r="F17305" s="235"/>
      <c r="G17305" s="235">
        <f t="shared" si="276"/>
        <v>-200000</v>
      </c>
      <c r="H17305" s="708" t="s">
        <v>11240</v>
      </c>
    </row>
    <row r="17306" spans="1:8" ht="15" x14ac:dyDescent="0.2">
      <c r="A17306" s="732">
        <v>45217</v>
      </c>
      <c r="B17306" s="173" t="s">
        <v>10230</v>
      </c>
      <c r="C17306" s="173" t="s">
        <v>11396</v>
      </c>
      <c r="D17306" s="227" t="s">
        <v>11397</v>
      </c>
      <c r="E17306" s="235">
        <v>130000</v>
      </c>
      <c r="F17306" s="235"/>
      <c r="G17306" s="235">
        <f t="shared" si="276"/>
        <v>-130000</v>
      </c>
      <c r="H17306" s="708" t="s">
        <v>11240</v>
      </c>
    </row>
    <row r="17307" spans="1:8" ht="15" x14ac:dyDescent="0.2">
      <c r="A17307" s="732">
        <v>45219</v>
      </c>
      <c r="B17307" s="173" t="s">
        <v>10574</v>
      </c>
      <c r="C17307" s="173" t="s">
        <v>11025</v>
      </c>
      <c r="D17307" s="227" t="s">
        <v>11411</v>
      </c>
      <c r="E17307" s="235">
        <v>100000</v>
      </c>
      <c r="F17307" s="235"/>
      <c r="G17307" s="235">
        <f t="shared" si="276"/>
        <v>-100000</v>
      </c>
      <c r="H17307" s="708" t="s">
        <v>11240</v>
      </c>
    </row>
    <row r="17308" spans="1:8" ht="15" x14ac:dyDescent="0.2">
      <c r="A17308" s="732">
        <v>45219</v>
      </c>
      <c r="B17308" s="173" t="s">
        <v>9767</v>
      </c>
      <c r="C17308" s="173" t="s">
        <v>11424</v>
      </c>
      <c r="D17308" s="227" t="s">
        <v>11435</v>
      </c>
      <c r="E17308" s="235">
        <v>200000</v>
      </c>
      <c r="F17308" s="235"/>
      <c r="G17308" s="235">
        <f t="shared" si="276"/>
        <v>-200000</v>
      </c>
      <c r="H17308" s="708" t="s">
        <v>11240</v>
      </c>
    </row>
    <row r="17309" spans="1:8" ht="15" x14ac:dyDescent="0.2">
      <c r="A17309" s="732">
        <v>45224</v>
      </c>
      <c r="B17309" s="173" t="s">
        <v>11003</v>
      </c>
      <c r="C17309" s="173" t="s">
        <v>9472</v>
      </c>
      <c r="D17309" s="227" t="s">
        <v>11472</v>
      </c>
      <c r="E17309" s="235">
        <v>39000</v>
      </c>
      <c r="F17309" s="235"/>
      <c r="G17309" s="235">
        <f t="shared" si="276"/>
        <v>-39000</v>
      </c>
      <c r="H17309" s="708" t="s">
        <v>11240</v>
      </c>
    </row>
    <row r="17310" spans="1:8" ht="24" x14ac:dyDescent="0.2">
      <c r="A17310" s="732">
        <v>45225</v>
      </c>
      <c r="B17310" s="173" t="s">
        <v>10230</v>
      </c>
      <c r="C17310" s="550" t="s">
        <v>3144</v>
      </c>
      <c r="D17310" s="739" t="s">
        <v>11474</v>
      </c>
      <c r="E17310" s="551">
        <v>46667</v>
      </c>
      <c r="F17310" s="235"/>
      <c r="G17310" s="235">
        <f t="shared" si="276"/>
        <v>-46667</v>
      </c>
      <c r="H17310" s="708" t="s">
        <v>11240</v>
      </c>
    </row>
    <row r="17311" spans="1:8" ht="24" x14ac:dyDescent="0.2">
      <c r="A17311" s="732">
        <v>45225</v>
      </c>
      <c r="B17311" s="173" t="s">
        <v>10906</v>
      </c>
      <c r="C17311" s="550" t="s">
        <v>3144</v>
      </c>
      <c r="D17311" s="739" t="s">
        <v>11474</v>
      </c>
      <c r="E17311" s="551">
        <v>46667</v>
      </c>
      <c r="F17311" s="235"/>
      <c r="G17311" s="235">
        <f t="shared" si="276"/>
        <v>-46667</v>
      </c>
      <c r="H17311" s="708" t="s">
        <v>11240</v>
      </c>
    </row>
    <row r="17312" spans="1:8" ht="24" x14ac:dyDescent="0.2">
      <c r="A17312" s="732">
        <v>45225</v>
      </c>
      <c r="B17312" s="173" t="s">
        <v>10574</v>
      </c>
      <c r="C17312" s="550" t="s">
        <v>3144</v>
      </c>
      <c r="D17312" s="739" t="s">
        <v>11474</v>
      </c>
      <c r="E17312" s="551">
        <v>46666</v>
      </c>
      <c r="F17312" s="235"/>
      <c r="G17312" s="235">
        <f t="shared" si="276"/>
        <v>-46666</v>
      </c>
      <c r="H17312" s="708" t="s">
        <v>11240</v>
      </c>
    </row>
    <row r="17313" spans="1:8" ht="15" x14ac:dyDescent="0.2">
      <c r="A17313" s="732">
        <v>45227</v>
      </c>
      <c r="B17313" s="173" t="s">
        <v>10377</v>
      </c>
      <c r="C17313" s="173" t="s">
        <v>5680</v>
      </c>
      <c r="D17313" s="227" t="s">
        <v>11497</v>
      </c>
      <c r="E17313" s="235">
        <v>200000</v>
      </c>
      <c r="F17313" s="235"/>
      <c r="G17313" s="235">
        <f t="shared" si="276"/>
        <v>-200000</v>
      </c>
      <c r="H17313" s="708" t="s">
        <v>11240</v>
      </c>
    </row>
    <row r="17314" spans="1:8" ht="15" x14ac:dyDescent="0.2">
      <c r="A17314" s="732">
        <v>45227</v>
      </c>
      <c r="B17314" s="173" t="s">
        <v>10230</v>
      </c>
      <c r="C17314" s="173" t="s">
        <v>3445</v>
      </c>
      <c r="D17314" s="227" t="s">
        <v>11498</v>
      </c>
      <c r="E17314" s="235">
        <v>100000</v>
      </c>
      <c r="F17314" s="235"/>
      <c r="G17314" s="235">
        <f t="shared" si="276"/>
        <v>-100000</v>
      </c>
      <c r="H17314" s="708" t="s">
        <v>11240</v>
      </c>
    </row>
    <row r="17315" spans="1:8" ht="15" x14ac:dyDescent="0.2">
      <c r="A17315" s="732">
        <v>45230</v>
      </c>
      <c r="B17315" s="173" t="s">
        <v>10906</v>
      </c>
      <c r="C17315" s="173" t="s">
        <v>11532</v>
      </c>
      <c r="D17315" s="227" t="s">
        <v>11533</v>
      </c>
      <c r="E17315" s="235">
        <v>300000</v>
      </c>
      <c r="F17315" s="235"/>
      <c r="G17315" s="235">
        <f t="shared" si="276"/>
        <v>-300000</v>
      </c>
      <c r="H17315" s="708" t="s">
        <v>11240</v>
      </c>
    </row>
    <row r="17316" spans="1:8" ht="15" x14ac:dyDescent="0.2">
      <c r="A17316" s="732">
        <v>45230</v>
      </c>
      <c r="B17316" s="173" t="s">
        <v>10469</v>
      </c>
      <c r="C17316" s="173" t="s">
        <v>9458</v>
      </c>
      <c r="D17316" s="227" t="s">
        <v>11534</v>
      </c>
      <c r="E17316" s="235">
        <v>100000</v>
      </c>
      <c r="F17316" s="235"/>
      <c r="G17316" s="235">
        <f t="shared" si="276"/>
        <v>-100000</v>
      </c>
      <c r="H17316" s="708" t="s">
        <v>11240</v>
      </c>
    </row>
    <row r="17317" spans="1:8" ht="15" x14ac:dyDescent="0.2">
      <c r="A17317" s="729">
        <v>45201</v>
      </c>
      <c r="B17317" s="90" t="s">
        <v>9965</v>
      </c>
      <c r="C17317" s="93" t="s">
        <v>558</v>
      </c>
      <c r="D17317" s="891" t="s">
        <v>11228</v>
      </c>
      <c r="E17317" s="91"/>
      <c r="F17317" s="91">
        <v>1000000</v>
      </c>
      <c r="G17317" s="175">
        <f t="shared" si="276"/>
        <v>1000000</v>
      </c>
      <c r="H17317" s="701" t="s">
        <v>11240</v>
      </c>
    </row>
    <row r="17318" spans="1:8" ht="15" x14ac:dyDescent="0.2">
      <c r="A17318" s="729">
        <v>45202</v>
      </c>
      <c r="B17318" s="90" t="s">
        <v>10469</v>
      </c>
      <c r="C17318" s="93" t="s">
        <v>558</v>
      </c>
      <c r="D17318" s="891" t="s">
        <v>11229</v>
      </c>
      <c r="E17318" s="91"/>
      <c r="F17318" s="91">
        <v>1380000</v>
      </c>
      <c r="G17318" s="175">
        <f t="shared" si="276"/>
        <v>1380000</v>
      </c>
      <c r="H17318" s="701" t="s">
        <v>11240</v>
      </c>
    </row>
    <row r="17319" spans="1:8" ht="15" x14ac:dyDescent="0.2">
      <c r="A17319" s="729">
        <v>45202</v>
      </c>
      <c r="B17319" s="90" t="s">
        <v>8041</v>
      </c>
      <c r="C17319" s="93" t="s">
        <v>558</v>
      </c>
      <c r="D17319" s="891" t="s">
        <v>11229</v>
      </c>
      <c r="E17319" s="91"/>
      <c r="F17319" s="91">
        <v>2000000</v>
      </c>
      <c r="G17319" s="175">
        <f t="shared" si="276"/>
        <v>2000000</v>
      </c>
      <c r="H17319" s="701" t="s">
        <v>11240</v>
      </c>
    </row>
    <row r="17320" spans="1:8" ht="15" x14ac:dyDescent="0.2">
      <c r="A17320" s="729">
        <v>45205</v>
      </c>
      <c r="B17320" s="90" t="s">
        <v>11267</v>
      </c>
      <c r="C17320" s="93" t="s">
        <v>558</v>
      </c>
      <c r="D17320" s="891" t="s">
        <v>11266</v>
      </c>
      <c r="E17320" s="91"/>
      <c r="F17320" s="91">
        <v>1300000</v>
      </c>
      <c r="G17320" s="175">
        <f t="shared" si="276"/>
        <v>1300000</v>
      </c>
      <c r="H17320" s="701" t="s">
        <v>11240</v>
      </c>
    </row>
    <row r="17321" spans="1:8" ht="15" x14ac:dyDescent="0.2">
      <c r="A17321" s="729">
        <v>45208</v>
      </c>
      <c r="B17321" s="90" t="s">
        <v>3944</v>
      </c>
      <c r="C17321" s="93" t="s">
        <v>558</v>
      </c>
      <c r="D17321" s="891" t="s">
        <v>11302</v>
      </c>
      <c r="E17321" s="91"/>
      <c r="F17321" s="91">
        <v>333522</v>
      </c>
      <c r="G17321" s="175">
        <f t="shared" si="276"/>
        <v>333522</v>
      </c>
      <c r="H17321" s="701" t="s">
        <v>11240</v>
      </c>
    </row>
    <row r="17322" spans="1:8" ht="15" x14ac:dyDescent="0.2">
      <c r="A17322" s="729">
        <v>45209</v>
      </c>
      <c r="B17322" s="90" t="s">
        <v>9407</v>
      </c>
      <c r="C17322" s="93" t="s">
        <v>558</v>
      </c>
      <c r="D17322" s="891" t="s">
        <v>11323</v>
      </c>
      <c r="E17322" s="91"/>
      <c r="F17322" s="91">
        <v>3144567</v>
      </c>
      <c r="G17322" s="175">
        <f t="shared" si="276"/>
        <v>3144567</v>
      </c>
      <c r="H17322" s="701" t="s">
        <v>11240</v>
      </c>
    </row>
    <row r="17323" spans="1:8" ht="15" x14ac:dyDescent="0.2">
      <c r="A17323" s="729">
        <v>45212</v>
      </c>
      <c r="B17323" s="90" t="s">
        <v>11003</v>
      </c>
      <c r="C17323" s="93" t="s">
        <v>558</v>
      </c>
      <c r="D17323" s="891" t="s">
        <v>11365</v>
      </c>
      <c r="E17323" s="91"/>
      <c r="F17323" s="91">
        <v>500000</v>
      </c>
      <c r="G17323" s="175">
        <f t="shared" si="276"/>
        <v>500000</v>
      </c>
      <c r="H17323" s="701" t="s">
        <v>11240</v>
      </c>
    </row>
    <row r="17324" spans="1:8" ht="15" x14ac:dyDescent="0.2">
      <c r="A17324" s="729">
        <v>45216</v>
      </c>
      <c r="B17324" s="90" t="s">
        <v>3945</v>
      </c>
      <c r="C17324" s="93" t="s">
        <v>558</v>
      </c>
      <c r="D17324" s="891" t="s">
        <v>11369</v>
      </c>
      <c r="E17324" s="91"/>
      <c r="F17324" s="91">
        <v>359992</v>
      </c>
      <c r="G17324" s="175">
        <f t="shared" si="276"/>
        <v>359992</v>
      </c>
      <c r="H17324" s="701" t="s">
        <v>11240</v>
      </c>
    </row>
    <row r="17325" spans="1:8" ht="15" x14ac:dyDescent="0.2">
      <c r="A17325" s="729">
        <v>45216</v>
      </c>
      <c r="B17325" s="90" t="s">
        <v>10574</v>
      </c>
      <c r="C17325" s="93" t="s">
        <v>558</v>
      </c>
      <c r="D17325" s="891" t="s">
        <v>11370</v>
      </c>
      <c r="E17325" s="91"/>
      <c r="F17325" s="91">
        <v>8710033</v>
      </c>
      <c r="G17325" s="175">
        <f t="shared" si="276"/>
        <v>8710033</v>
      </c>
      <c r="H17325" s="701" t="s">
        <v>11240</v>
      </c>
    </row>
    <row r="17326" spans="1:8" ht="15" x14ac:dyDescent="0.2">
      <c r="A17326" s="729">
        <v>45223</v>
      </c>
      <c r="B17326" s="90" t="s">
        <v>9354</v>
      </c>
      <c r="C17326" s="93" t="s">
        <v>558</v>
      </c>
      <c r="D17326" s="891" t="s">
        <v>11439</v>
      </c>
      <c r="E17326" s="91"/>
      <c r="F17326" s="91">
        <v>79650</v>
      </c>
      <c r="G17326" s="175">
        <f t="shared" si="276"/>
        <v>79650</v>
      </c>
      <c r="H17326" s="701" t="s">
        <v>11240</v>
      </c>
    </row>
    <row r="17327" spans="1:8" s="681" customFormat="1" ht="29.25" customHeight="1" x14ac:dyDescent="0.25">
      <c r="A17327" s="729">
        <v>45225</v>
      </c>
      <c r="B17327" s="93" t="s">
        <v>2932</v>
      </c>
      <c r="C17327" s="93" t="s">
        <v>558</v>
      </c>
      <c r="D17327" s="801" t="s">
        <v>11449</v>
      </c>
      <c r="E17327" s="175"/>
      <c r="F17327" s="175">
        <v>2352000</v>
      </c>
      <c r="G17327" s="175">
        <f t="shared" si="276"/>
        <v>2352000</v>
      </c>
      <c r="H17327" s="701" t="s">
        <v>11240</v>
      </c>
    </row>
    <row r="17328" spans="1:8" ht="15" x14ac:dyDescent="0.2">
      <c r="A17328" s="729">
        <v>45225</v>
      </c>
      <c r="B17328" s="90" t="s">
        <v>10574</v>
      </c>
      <c r="C17328" s="93" t="s">
        <v>558</v>
      </c>
      <c r="D17328" s="891" t="s">
        <v>11468</v>
      </c>
      <c r="E17328" s="91"/>
      <c r="F17328" s="91">
        <v>16172173</v>
      </c>
      <c r="G17328" s="175">
        <f t="shared" si="276"/>
        <v>16172173</v>
      </c>
      <c r="H17328" s="701" t="s">
        <v>11240</v>
      </c>
    </row>
    <row r="17329" spans="1:8" ht="15" x14ac:dyDescent="0.2">
      <c r="A17329" s="729">
        <v>45230</v>
      </c>
      <c r="B17329" s="90" t="s">
        <v>10469</v>
      </c>
      <c r="C17329" s="93" t="s">
        <v>558</v>
      </c>
      <c r="D17329" s="891" t="s">
        <v>11500</v>
      </c>
      <c r="E17329" s="91"/>
      <c r="F17329" s="91">
        <v>1500000</v>
      </c>
      <c r="G17329" s="175">
        <f t="shared" si="276"/>
        <v>1500000</v>
      </c>
      <c r="H17329" s="701" t="s">
        <v>11240</v>
      </c>
    </row>
    <row r="17330" spans="1:8" ht="15" x14ac:dyDescent="0.2">
      <c r="A17330" s="733">
        <v>45231</v>
      </c>
      <c r="B17330" s="40" t="s">
        <v>10906</v>
      </c>
      <c r="C17330" s="62" t="s">
        <v>10989</v>
      </c>
      <c r="D17330" s="790" t="s">
        <v>11527</v>
      </c>
      <c r="E17330" s="57">
        <v>1820</v>
      </c>
      <c r="F17330" s="57"/>
      <c r="G17330" s="125">
        <f t="shared" si="276"/>
        <v>-1820</v>
      </c>
      <c r="H17330" s="704" t="s">
        <v>11519</v>
      </c>
    </row>
    <row r="17331" spans="1:8" ht="15" x14ac:dyDescent="0.2">
      <c r="A17331" s="733">
        <v>45231</v>
      </c>
      <c r="B17331" s="40" t="s">
        <v>11089</v>
      </c>
      <c r="C17331" s="62" t="s">
        <v>5740</v>
      </c>
      <c r="D17331" s="790" t="s">
        <v>11528</v>
      </c>
      <c r="E17331" s="57">
        <v>1500</v>
      </c>
      <c r="F17331" s="57"/>
      <c r="G17331" s="125">
        <f t="shared" si="276"/>
        <v>-1500</v>
      </c>
      <c r="H17331" s="704" t="s">
        <v>11519</v>
      </c>
    </row>
    <row r="17332" spans="1:8" ht="15" x14ac:dyDescent="0.2">
      <c r="A17332" s="733">
        <v>45231</v>
      </c>
      <c r="B17332" s="40" t="s">
        <v>25</v>
      </c>
      <c r="C17332" s="62" t="s">
        <v>14</v>
      </c>
      <c r="D17332" s="790" t="s">
        <v>11547</v>
      </c>
      <c r="E17332" s="57">
        <v>15000</v>
      </c>
      <c r="F17332" s="57"/>
      <c r="G17332" s="125">
        <f t="shared" si="276"/>
        <v>-15000</v>
      </c>
      <c r="H17332" s="704" t="s">
        <v>11519</v>
      </c>
    </row>
    <row r="17333" spans="1:8" ht="15" x14ac:dyDescent="0.2">
      <c r="A17333" s="733">
        <v>45231</v>
      </c>
      <c r="B17333" s="40" t="s">
        <v>11089</v>
      </c>
      <c r="C17333" s="62" t="s">
        <v>11548</v>
      </c>
      <c r="D17333" s="790" t="s">
        <v>11549</v>
      </c>
      <c r="E17333" s="57">
        <v>8000</v>
      </c>
      <c r="F17333" s="57"/>
      <c r="G17333" s="125">
        <f t="shared" si="276"/>
        <v>-8000</v>
      </c>
      <c r="H17333" s="704" t="s">
        <v>11519</v>
      </c>
    </row>
    <row r="17334" spans="1:8" ht="15" x14ac:dyDescent="0.2">
      <c r="A17334" s="733">
        <v>45231</v>
      </c>
      <c r="B17334" s="40" t="s">
        <v>11442</v>
      </c>
      <c r="C17334" s="62" t="s">
        <v>5740</v>
      </c>
      <c r="D17334" s="790" t="s">
        <v>369</v>
      </c>
      <c r="E17334" s="57">
        <v>3000</v>
      </c>
      <c r="F17334" s="57"/>
      <c r="G17334" s="125">
        <f t="shared" si="276"/>
        <v>-3000</v>
      </c>
      <c r="H17334" s="704" t="s">
        <v>11519</v>
      </c>
    </row>
    <row r="17335" spans="1:8" ht="15" x14ac:dyDescent="0.2">
      <c r="A17335" s="733">
        <v>45231</v>
      </c>
      <c r="B17335" s="40" t="s">
        <v>103</v>
      </c>
      <c r="C17335" s="62" t="s">
        <v>103</v>
      </c>
      <c r="D17335" s="790" t="s">
        <v>10209</v>
      </c>
      <c r="E17335" s="57">
        <v>3000</v>
      </c>
      <c r="F17335" s="57"/>
      <c r="G17335" s="125">
        <f t="shared" si="276"/>
        <v>-3000</v>
      </c>
      <c r="H17335" s="704" t="s">
        <v>11519</v>
      </c>
    </row>
    <row r="17336" spans="1:8" ht="15" x14ac:dyDescent="0.2">
      <c r="A17336" s="733">
        <v>45231</v>
      </c>
      <c r="B17336" s="40" t="s">
        <v>9984</v>
      </c>
      <c r="C17336" s="62" t="s">
        <v>10989</v>
      </c>
      <c r="D17336" s="790" t="s">
        <v>6056</v>
      </c>
      <c r="E17336" s="57">
        <v>14370</v>
      </c>
      <c r="F17336" s="57"/>
      <c r="G17336" s="125">
        <f t="shared" si="276"/>
        <v>-14370</v>
      </c>
      <c r="H17336" s="704" t="s">
        <v>11519</v>
      </c>
    </row>
    <row r="17337" spans="1:8" ht="15" x14ac:dyDescent="0.2">
      <c r="A17337" s="733">
        <v>45231</v>
      </c>
      <c r="B17337" s="40" t="s">
        <v>9984</v>
      </c>
      <c r="C17337" s="62" t="s">
        <v>10989</v>
      </c>
      <c r="D17337" s="790" t="s">
        <v>6056</v>
      </c>
      <c r="E17337" s="57">
        <v>7440</v>
      </c>
      <c r="F17337" s="57"/>
      <c r="G17337" s="125">
        <f t="shared" si="276"/>
        <v>-7440</v>
      </c>
      <c r="H17337" s="704" t="s">
        <v>11519</v>
      </c>
    </row>
    <row r="17338" spans="1:8" ht="15" x14ac:dyDescent="0.2">
      <c r="A17338" s="733">
        <v>45231</v>
      </c>
      <c r="B17338" s="40" t="s">
        <v>9984</v>
      </c>
      <c r="C17338" s="62" t="s">
        <v>10989</v>
      </c>
      <c r="D17338" s="790" t="s">
        <v>6056</v>
      </c>
      <c r="E17338" s="57">
        <v>15360</v>
      </c>
      <c r="F17338" s="57"/>
      <c r="G17338" s="125">
        <f t="shared" si="276"/>
        <v>-15360</v>
      </c>
      <c r="H17338" s="704" t="s">
        <v>11519</v>
      </c>
    </row>
    <row r="17339" spans="1:8" ht="15" x14ac:dyDescent="0.2">
      <c r="A17339" s="733">
        <v>45231</v>
      </c>
      <c r="B17339" s="40" t="s">
        <v>9984</v>
      </c>
      <c r="C17339" s="62" t="s">
        <v>10989</v>
      </c>
      <c r="D17339" s="790" t="s">
        <v>6056</v>
      </c>
      <c r="E17339" s="57">
        <v>18350</v>
      </c>
      <c r="F17339" s="57"/>
      <c r="G17339" s="125">
        <f t="shared" si="276"/>
        <v>-18350</v>
      </c>
      <c r="H17339" s="704" t="s">
        <v>11519</v>
      </c>
    </row>
    <row r="17340" spans="1:8" ht="15" x14ac:dyDescent="0.2">
      <c r="A17340" s="733">
        <v>45231</v>
      </c>
      <c r="B17340" s="40" t="s">
        <v>9984</v>
      </c>
      <c r="C17340" s="62" t="s">
        <v>10989</v>
      </c>
      <c r="D17340" s="790" t="s">
        <v>6056</v>
      </c>
      <c r="E17340" s="57">
        <v>139900</v>
      </c>
      <c r="F17340" s="57"/>
      <c r="G17340" s="125">
        <f t="shared" si="276"/>
        <v>-139900</v>
      </c>
      <c r="H17340" s="704" t="s">
        <v>11519</v>
      </c>
    </row>
    <row r="17341" spans="1:8" ht="15" x14ac:dyDescent="0.2">
      <c r="A17341" s="733">
        <v>45232</v>
      </c>
      <c r="B17341" s="40" t="s">
        <v>11550</v>
      </c>
      <c r="C17341" s="62"/>
      <c r="D17341" s="790" t="s">
        <v>11551</v>
      </c>
      <c r="E17341" s="57">
        <v>12500</v>
      </c>
      <c r="F17341" s="57"/>
      <c r="G17341" s="125">
        <f t="shared" si="276"/>
        <v>-12500</v>
      </c>
      <c r="H17341" s="704" t="s">
        <v>11519</v>
      </c>
    </row>
    <row r="17342" spans="1:8" ht="15" x14ac:dyDescent="0.2">
      <c r="A17342" s="733">
        <v>45232</v>
      </c>
      <c r="B17342" s="40" t="s">
        <v>10377</v>
      </c>
      <c r="C17342" s="62" t="s">
        <v>391</v>
      </c>
      <c r="D17342" s="790" t="s">
        <v>11552</v>
      </c>
      <c r="E17342" s="57">
        <v>650</v>
      </c>
      <c r="F17342" s="57"/>
      <c r="G17342" s="125">
        <f t="shared" si="276"/>
        <v>-650</v>
      </c>
      <c r="H17342" s="704" t="s">
        <v>11519</v>
      </c>
    </row>
    <row r="17343" spans="1:8" ht="15" x14ac:dyDescent="0.2">
      <c r="A17343" s="733">
        <v>45232</v>
      </c>
      <c r="B17343" s="40" t="s">
        <v>9767</v>
      </c>
      <c r="C17343" s="62" t="s">
        <v>5740</v>
      </c>
      <c r="D17343" s="790" t="s">
        <v>11552</v>
      </c>
      <c r="E17343" s="57">
        <v>600</v>
      </c>
      <c r="F17343" s="57"/>
      <c r="G17343" s="125">
        <f t="shared" ref="G17343:G17406" si="277">F17343-E17343</f>
        <v>-600</v>
      </c>
      <c r="H17343" s="704" t="s">
        <v>11519</v>
      </c>
    </row>
    <row r="17344" spans="1:8" ht="15" x14ac:dyDescent="0.2">
      <c r="A17344" s="733">
        <v>45232</v>
      </c>
      <c r="B17344" s="40" t="s">
        <v>11442</v>
      </c>
      <c r="C17344" s="62" t="s">
        <v>10989</v>
      </c>
      <c r="D17344" s="790" t="s">
        <v>11553</v>
      </c>
      <c r="E17344" s="57">
        <v>2350</v>
      </c>
      <c r="F17344" s="57"/>
      <c r="G17344" s="125">
        <f t="shared" si="277"/>
        <v>-2350</v>
      </c>
      <c r="H17344" s="704" t="s">
        <v>11519</v>
      </c>
    </row>
    <row r="17345" spans="1:8" ht="15" x14ac:dyDescent="0.2">
      <c r="A17345" s="733">
        <v>45232</v>
      </c>
      <c r="B17345" s="40" t="s">
        <v>11442</v>
      </c>
      <c r="C17345" s="62" t="s">
        <v>10989</v>
      </c>
      <c r="D17345" s="790" t="s">
        <v>10866</v>
      </c>
      <c r="E17345" s="57">
        <v>9000</v>
      </c>
      <c r="F17345" s="57"/>
      <c r="G17345" s="125">
        <f t="shared" si="277"/>
        <v>-9000</v>
      </c>
      <c r="H17345" s="704" t="s">
        <v>11519</v>
      </c>
    </row>
    <row r="17346" spans="1:8" ht="15" x14ac:dyDescent="0.2">
      <c r="A17346" s="733">
        <v>45232</v>
      </c>
      <c r="B17346" s="40" t="s">
        <v>9984</v>
      </c>
      <c r="C17346" s="62" t="s">
        <v>5740</v>
      </c>
      <c r="D17346" s="790" t="s">
        <v>369</v>
      </c>
      <c r="E17346" s="57">
        <v>3000</v>
      </c>
      <c r="F17346" s="57"/>
      <c r="G17346" s="125">
        <f t="shared" si="277"/>
        <v>-3000</v>
      </c>
      <c r="H17346" s="704" t="s">
        <v>11519</v>
      </c>
    </row>
    <row r="17347" spans="1:8" ht="15" x14ac:dyDescent="0.2">
      <c r="A17347" s="733">
        <v>45232</v>
      </c>
      <c r="B17347" s="40" t="s">
        <v>9984</v>
      </c>
      <c r="C17347" s="62" t="s">
        <v>5740</v>
      </c>
      <c r="D17347" s="790" t="s">
        <v>369</v>
      </c>
      <c r="E17347" s="57">
        <v>200</v>
      </c>
      <c r="F17347" s="57"/>
      <c r="G17347" s="125">
        <f t="shared" si="277"/>
        <v>-200</v>
      </c>
      <c r="H17347" s="704" t="s">
        <v>11519</v>
      </c>
    </row>
    <row r="17348" spans="1:8" ht="15" x14ac:dyDescent="0.2">
      <c r="A17348" s="733">
        <v>45232</v>
      </c>
      <c r="B17348" s="40" t="s">
        <v>10906</v>
      </c>
      <c r="C17348" s="62" t="s">
        <v>11554</v>
      </c>
      <c r="D17348" s="790" t="s">
        <v>11555</v>
      </c>
      <c r="E17348" s="57">
        <v>147310</v>
      </c>
      <c r="F17348" s="57"/>
      <c r="G17348" s="125">
        <f t="shared" si="277"/>
        <v>-147310</v>
      </c>
      <c r="H17348" s="704" t="s">
        <v>11519</v>
      </c>
    </row>
    <row r="17349" spans="1:8" ht="15" x14ac:dyDescent="0.2">
      <c r="A17349" s="733">
        <v>45232</v>
      </c>
      <c r="B17349" s="40" t="s">
        <v>11442</v>
      </c>
      <c r="C17349" s="62" t="s">
        <v>11556</v>
      </c>
      <c r="D17349" s="790" t="s">
        <v>10719</v>
      </c>
      <c r="E17349" s="57">
        <v>100000</v>
      </c>
      <c r="F17349" s="57"/>
      <c r="G17349" s="125">
        <f t="shared" si="277"/>
        <v>-100000</v>
      </c>
      <c r="H17349" s="704" t="s">
        <v>11519</v>
      </c>
    </row>
    <row r="17350" spans="1:8" ht="15" x14ac:dyDescent="0.2">
      <c r="A17350" s="733">
        <v>45232</v>
      </c>
      <c r="B17350" s="40" t="s">
        <v>9984</v>
      </c>
      <c r="C17350" s="62" t="s">
        <v>9773</v>
      </c>
      <c r="D17350" s="790" t="s">
        <v>11557</v>
      </c>
      <c r="E17350" s="57">
        <v>56840</v>
      </c>
      <c r="F17350" s="57"/>
      <c r="G17350" s="125">
        <f t="shared" si="277"/>
        <v>-56840</v>
      </c>
      <c r="H17350" s="704" t="s">
        <v>11519</v>
      </c>
    </row>
    <row r="17351" spans="1:8" ht="15" x14ac:dyDescent="0.2">
      <c r="A17351" s="733">
        <v>45233</v>
      </c>
      <c r="B17351" s="40" t="s">
        <v>10230</v>
      </c>
      <c r="C17351" s="62" t="s">
        <v>10989</v>
      </c>
      <c r="D17351" s="790" t="s">
        <v>11559</v>
      </c>
      <c r="E17351" s="57">
        <v>2880</v>
      </c>
      <c r="F17351" s="57"/>
      <c r="G17351" s="125">
        <f t="shared" si="277"/>
        <v>-2880</v>
      </c>
      <c r="H17351" s="704" t="s">
        <v>11519</v>
      </c>
    </row>
    <row r="17352" spans="1:8" ht="15" customHeight="1" x14ac:dyDescent="0.2">
      <c r="A17352" s="733">
        <v>45233</v>
      </c>
      <c r="B17352" s="40" t="s">
        <v>103</v>
      </c>
      <c r="C17352" s="62" t="s">
        <v>103</v>
      </c>
      <c r="D17352" s="790" t="s">
        <v>10209</v>
      </c>
      <c r="E17352" s="57">
        <v>3000</v>
      </c>
      <c r="F17352" s="57"/>
      <c r="G17352" s="125">
        <f t="shared" si="277"/>
        <v>-3000</v>
      </c>
      <c r="H17352" s="704" t="s">
        <v>11519</v>
      </c>
    </row>
    <row r="17353" spans="1:8" ht="15" customHeight="1" x14ac:dyDescent="0.2">
      <c r="A17353" s="733">
        <v>45233</v>
      </c>
      <c r="B17353" s="40" t="s">
        <v>11267</v>
      </c>
      <c r="C17353" s="62" t="s">
        <v>5386</v>
      </c>
      <c r="D17353" s="790" t="s">
        <v>11560</v>
      </c>
      <c r="E17353" s="57">
        <v>4500</v>
      </c>
      <c r="F17353" s="57"/>
      <c r="G17353" s="125">
        <f t="shared" si="277"/>
        <v>-4500</v>
      </c>
      <c r="H17353" s="704" t="s">
        <v>11519</v>
      </c>
    </row>
    <row r="17354" spans="1:8" ht="15" customHeight="1" x14ac:dyDescent="0.2">
      <c r="A17354" s="733">
        <v>45233</v>
      </c>
      <c r="B17354" s="40" t="s">
        <v>10230</v>
      </c>
      <c r="C17354" s="62" t="s">
        <v>5740</v>
      </c>
      <c r="D17354" s="790"/>
      <c r="E17354" s="57">
        <v>3500</v>
      </c>
      <c r="F17354" s="57"/>
      <c r="G17354" s="125">
        <f t="shared" si="277"/>
        <v>-3500</v>
      </c>
      <c r="H17354" s="704" t="s">
        <v>11519</v>
      </c>
    </row>
    <row r="17355" spans="1:8" ht="15" x14ac:dyDescent="0.2">
      <c r="A17355" s="733">
        <v>45233</v>
      </c>
      <c r="B17355" s="40" t="s">
        <v>2932</v>
      </c>
      <c r="C17355" s="62" t="s">
        <v>391</v>
      </c>
      <c r="D17355" s="790" t="s">
        <v>6385</v>
      </c>
      <c r="E17355" s="57">
        <v>3000</v>
      </c>
      <c r="F17355" s="57"/>
      <c r="G17355" s="125">
        <f t="shared" si="277"/>
        <v>-3000</v>
      </c>
      <c r="H17355" s="704" t="s">
        <v>11519</v>
      </c>
    </row>
    <row r="17356" spans="1:8" ht="15" x14ac:dyDescent="0.2">
      <c r="A17356" s="733">
        <v>45233</v>
      </c>
      <c r="B17356" s="40" t="s">
        <v>103</v>
      </c>
      <c r="C17356" s="62" t="s">
        <v>14</v>
      </c>
      <c r="D17356" s="790" t="s">
        <v>10984</v>
      </c>
      <c r="E17356" s="57">
        <v>1400</v>
      </c>
      <c r="F17356" s="57"/>
      <c r="G17356" s="125">
        <f t="shared" si="277"/>
        <v>-1400</v>
      </c>
      <c r="H17356" s="704" t="s">
        <v>11519</v>
      </c>
    </row>
    <row r="17357" spans="1:8" ht="15" customHeight="1" x14ac:dyDescent="0.2">
      <c r="A17357" s="733">
        <v>45233</v>
      </c>
      <c r="B17357" s="40" t="s">
        <v>11267</v>
      </c>
      <c r="C17357" s="62" t="s">
        <v>5740</v>
      </c>
      <c r="D17357" s="790" t="s">
        <v>369</v>
      </c>
      <c r="E17357" s="57">
        <v>250</v>
      </c>
      <c r="F17357" s="57"/>
      <c r="G17357" s="125">
        <f t="shared" si="277"/>
        <v>-250</v>
      </c>
      <c r="H17357" s="704" t="s">
        <v>11519</v>
      </c>
    </row>
    <row r="17358" spans="1:8" ht="15" customHeight="1" x14ac:dyDescent="0.2">
      <c r="A17358" s="733">
        <v>45233</v>
      </c>
      <c r="B17358" s="40" t="s">
        <v>11267</v>
      </c>
      <c r="C17358" s="62" t="s">
        <v>10989</v>
      </c>
      <c r="D17358" s="790" t="s">
        <v>11565</v>
      </c>
      <c r="E17358" s="57">
        <v>4200</v>
      </c>
      <c r="F17358" s="57"/>
      <c r="G17358" s="125">
        <f t="shared" si="277"/>
        <v>-4200</v>
      </c>
      <c r="H17358" s="704" t="s">
        <v>11519</v>
      </c>
    </row>
    <row r="17359" spans="1:8" ht="15" customHeight="1" x14ac:dyDescent="0.2">
      <c r="A17359" s="733">
        <v>45234</v>
      </c>
      <c r="B17359" s="40" t="s">
        <v>9984</v>
      </c>
      <c r="C17359" s="62" t="s">
        <v>11566</v>
      </c>
      <c r="D17359" s="790" t="s">
        <v>11567</v>
      </c>
      <c r="E17359" s="57">
        <v>2000</v>
      </c>
      <c r="F17359" s="57"/>
      <c r="G17359" s="125">
        <f t="shared" si="277"/>
        <v>-2000</v>
      </c>
      <c r="H17359" s="704" t="s">
        <v>11519</v>
      </c>
    </row>
    <row r="17360" spans="1:8" ht="15" customHeight="1" x14ac:dyDescent="0.2">
      <c r="A17360" s="733">
        <v>45234</v>
      </c>
      <c r="B17360" s="40" t="s">
        <v>11267</v>
      </c>
      <c r="C17360" s="62" t="s">
        <v>5386</v>
      </c>
      <c r="D17360" s="790" t="s">
        <v>11558</v>
      </c>
      <c r="E17360" s="57">
        <v>2500</v>
      </c>
      <c r="F17360" s="57"/>
      <c r="G17360" s="125">
        <f t="shared" si="277"/>
        <v>-2500</v>
      </c>
      <c r="H17360" s="704" t="s">
        <v>11519</v>
      </c>
    </row>
    <row r="17361" spans="1:8" ht="15" x14ac:dyDescent="0.2">
      <c r="A17361" s="733">
        <v>45234</v>
      </c>
      <c r="B17361" s="40" t="s">
        <v>10574</v>
      </c>
      <c r="C17361" s="62" t="s">
        <v>8392</v>
      </c>
      <c r="D17361" s="790" t="s">
        <v>11584</v>
      </c>
      <c r="E17361" s="57">
        <v>1300000</v>
      </c>
      <c r="F17361" s="57"/>
      <c r="G17361" s="125">
        <f t="shared" si="277"/>
        <v>-1300000</v>
      </c>
      <c r="H17361" s="704" t="s">
        <v>11519</v>
      </c>
    </row>
    <row r="17362" spans="1:8" ht="15" x14ac:dyDescent="0.2">
      <c r="A17362" s="733">
        <v>45234</v>
      </c>
      <c r="B17362" s="40" t="s">
        <v>103</v>
      </c>
      <c r="C17362" s="62" t="s">
        <v>103</v>
      </c>
      <c r="D17362" s="790" t="s">
        <v>10209</v>
      </c>
      <c r="E17362" s="57">
        <v>3000</v>
      </c>
      <c r="F17362" s="57"/>
      <c r="G17362" s="125">
        <f t="shared" si="277"/>
        <v>-3000</v>
      </c>
      <c r="H17362" s="704" t="s">
        <v>11519</v>
      </c>
    </row>
    <row r="17363" spans="1:8" ht="15" x14ac:dyDescent="0.2">
      <c r="A17363" s="733">
        <v>45234</v>
      </c>
      <c r="B17363" s="40" t="s">
        <v>10574</v>
      </c>
      <c r="C17363" s="62" t="s">
        <v>14</v>
      </c>
      <c r="D17363" s="790" t="s">
        <v>11586</v>
      </c>
      <c r="E17363" s="57">
        <v>400</v>
      </c>
      <c r="F17363" s="57"/>
      <c r="G17363" s="125">
        <f t="shared" si="277"/>
        <v>-400</v>
      </c>
      <c r="H17363" s="704" t="s">
        <v>11519</v>
      </c>
    </row>
    <row r="17364" spans="1:8" ht="15" x14ac:dyDescent="0.2">
      <c r="A17364" s="733">
        <v>45234</v>
      </c>
      <c r="B17364" s="40" t="s">
        <v>11267</v>
      </c>
      <c r="C17364" s="62" t="s">
        <v>5740</v>
      </c>
      <c r="D17364" s="790" t="s">
        <v>11587</v>
      </c>
      <c r="E17364" s="57">
        <v>1600</v>
      </c>
      <c r="F17364" s="57"/>
      <c r="G17364" s="125">
        <f t="shared" si="277"/>
        <v>-1600</v>
      </c>
      <c r="H17364" s="704" t="s">
        <v>11519</v>
      </c>
    </row>
    <row r="17365" spans="1:8" ht="15" x14ac:dyDescent="0.2">
      <c r="A17365" s="733">
        <v>45234</v>
      </c>
      <c r="B17365" s="40" t="s">
        <v>37</v>
      </c>
      <c r="C17365" s="62" t="s">
        <v>14</v>
      </c>
      <c r="D17365" s="790" t="s">
        <v>11590</v>
      </c>
      <c r="E17365" s="57">
        <v>3000</v>
      </c>
      <c r="F17365" s="57"/>
      <c r="G17365" s="125">
        <f t="shared" si="277"/>
        <v>-3000</v>
      </c>
      <c r="H17365" s="704" t="s">
        <v>11519</v>
      </c>
    </row>
    <row r="17366" spans="1:8" ht="15" x14ac:dyDescent="0.2">
      <c r="A17366" s="733">
        <v>45234</v>
      </c>
      <c r="B17366" s="40" t="s">
        <v>2932</v>
      </c>
      <c r="C17366" s="62" t="s">
        <v>10989</v>
      </c>
      <c r="D17366" s="790" t="s">
        <v>6485</v>
      </c>
      <c r="E17366" s="57">
        <v>4880</v>
      </c>
      <c r="F17366" s="57"/>
      <c r="G17366" s="125">
        <f t="shared" si="277"/>
        <v>-4880</v>
      </c>
      <c r="H17366" s="704" t="s">
        <v>11519</v>
      </c>
    </row>
    <row r="17367" spans="1:8" ht="15" x14ac:dyDescent="0.2">
      <c r="A17367" s="733">
        <v>45234</v>
      </c>
      <c r="B17367" s="40" t="s">
        <v>11003</v>
      </c>
      <c r="C17367" s="62" t="s">
        <v>14</v>
      </c>
      <c r="D17367" s="790" t="s">
        <v>11591</v>
      </c>
      <c r="E17367" s="57">
        <v>730</v>
      </c>
      <c r="F17367" s="57"/>
      <c r="G17367" s="125">
        <f t="shared" si="277"/>
        <v>-730</v>
      </c>
      <c r="H17367" s="704" t="s">
        <v>11519</v>
      </c>
    </row>
    <row r="17368" spans="1:8" ht="15" x14ac:dyDescent="0.2">
      <c r="A17368" s="733">
        <v>45234</v>
      </c>
      <c r="B17368" s="40" t="s">
        <v>10230</v>
      </c>
      <c r="C17368" s="62" t="s">
        <v>14</v>
      </c>
      <c r="D17368" s="790" t="s">
        <v>11592</v>
      </c>
      <c r="E17368" s="57">
        <v>2000</v>
      </c>
      <c r="F17368" s="57"/>
      <c r="G17368" s="125">
        <f t="shared" si="277"/>
        <v>-2000</v>
      </c>
      <c r="H17368" s="704" t="s">
        <v>11519</v>
      </c>
    </row>
    <row r="17369" spans="1:8" ht="15" x14ac:dyDescent="0.2">
      <c r="A17369" s="733">
        <v>45234</v>
      </c>
      <c r="B17369" s="40" t="s">
        <v>10574</v>
      </c>
      <c r="C17369" s="62" t="s">
        <v>10989</v>
      </c>
      <c r="D17369" s="790" t="s">
        <v>11593</v>
      </c>
      <c r="E17369" s="57">
        <v>24400</v>
      </c>
      <c r="F17369" s="57"/>
      <c r="G17369" s="125">
        <f t="shared" si="277"/>
        <v>-24400</v>
      </c>
      <c r="H17369" s="704" t="s">
        <v>11519</v>
      </c>
    </row>
    <row r="17370" spans="1:8" ht="15" x14ac:dyDescent="0.2">
      <c r="A17370" s="733">
        <v>45234</v>
      </c>
      <c r="B17370" s="40" t="s">
        <v>9984</v>
      </c>
      <c r="C17370" s="62" t="s">
        <v>5740</v>
      </c>
      <c r="D17370" s="790" t="s">
        <v>369</v>
      </c>
      <c r="E17370" s="57">
        <v>400</v>
      </c>
      <c r="F17370" s="57"/>
      <c r="G17370" s="125">
        <f t="shared" si="277"/>
        <v>-400</v>
      </c>
      <c r="H17370" s="704" t="s">
        <v>11519</v>
      </c>
    </row>
    <row r="17371" spans="1:8" ht="15" x14ac:dyDescent="0.2">
      <c r="A17371" s="733">
        <v>45234</v>
      </c>
      <c r="B17371" s="40" t="s">
        <v>11267</v>
      </c>
      <c r="C17371" s="62" t="s">
        <v>5740</v>
      </c>
      <c r="D17371" s="790" t="s">
        <v>369</v>
      </c>
      <c r="E17371" s="57">
        <v>270</v>
      </c>
      <c r="F17371" s="57"/>
      <c r="G17371" s="125">
        <f t="shared" si="277"/>
        <v>-270</v>
      </c>
      <c r="H17371" s="704" t="s">
        <v>11519</v>
      </c>
    </row>
    <row r="17372" spans="1:8" ht="15" x14ac:dyDescent="0.2">
      <c r="A17372" s="733">
        <v>45236</v>
      </c>
      <c r="B17372" s="40" t="s">
        <v>11303</v>
      </c>
      <c r="C17372" s="62" t="s">
        <v>10989</v>
      </c>
      <c r="D17372" s="790" t="s">
        <v>11595</v>
      </c>
      <c r="E17372" s="57">
        <v>2480</v>
      </c>
      <c r="F17372" s="57"/>
      <c r="G17372" s="125">
        <f t="shared" si="277"/>
        <v>-2480</v>
      </c>
      <c r="H17372" s="704" t="s">
        <v>11519</v>
      </c>
    </row>
    <row r="17373" spans="1:8" ht="15" x14ac:dyDescent="0.2">
      <c r="A17373" s="733">
        <v>45236</v>
      </c>
      <c r="B17373" s="40" t="s">
        <v>10574</v>
      </c>
      <c r="C17373" s="62" t="s">
        <v>10989</v>
      </c>
      <c r="D17373" s="790" t="s">
        <v>11596</v>
      </c>
      <c r="E17373" s="57">
        <v>18850</v>
      </c>
      <c r="F17373" s="57"/>
      <c r="G17373" s="125">
        <f t="shared" si="277"/>
        <v>-18850</v>
      </c>
      <c r="H17373" s="704" t="s">
        <v>11519</v>
      </c>
    </row>
    <row r="17374" spans="1:8" ht="15" x14ac:dyDescent="0.2">
      <c r="A17374" s="733">
        <v>45236</v>
      </c>
      <c r="B17374" s="40" t="s">
        <v>10574</v>
      </c>
      <c r="C17374" s="62" t="s">
        <v>10989</v>
      </c>
      <c r="D17374" s="790" t="s">
        <v>2271</v>
      </c>
      <c r="E17374" s="57">
        <v>1850</v>
      </c>
      <c r="F17374" s="57"/>
      <c r="G17374" s="125">
        <f t="shared" si="277"/>
        <v>-1850</v>
      </c>
      <c r="H17374" s="704" t="s">
        <v>11519</v>
      </c>
    </row>
    <row r="17375" spans="1:8" ht="15" x14ac:dyDescent="0.2">
      <c r="A17375" s="733">
        <v>45236</v>
      </c>
      <c r="B17375" s="40" t="s">
        <v>11267</v>
      </c>
      <c r="C17375" s="62" t="s">
        <v>10989</v>
      </c>
      <c r="D17375" s="790" t="s">
        <v>2271</v>
      </c>
      <c r="E17375" s="57">
        <v>7560</v>
      </c>
      <c r="F17375" s="57"/>
      <c r="G17375" s="125">
        <f t="shared" si="277"/>
        <v>-7560</v>
      </c>
      <c r="H17375" s="704" t="s">
        <v>11519</v>
      </c>
    </row>
    <row r="17376" spans="1:8" ht="15" x14ac:dyDescent="0.2">
      <c r="A17376" s="733">
        <v>45236</v>
      </c>
      <c r="B17376" s="40" t="s">
        <v>11267</v>
      </c>
      <c r="C17376" s="62" t="s">
        <v>10989</v>
      </c>
      <c r="D17376" s="790" t="s">
        <v>2271</v>
      </c>
      <c r="E17376" s="57">
        <v>1500</v>
      </c>
      <c r="F17376" s="57"/>
      <c r="G17376" s="125">
        <f t="shared" si="277"/>
        <v>-1500</v>
      </c>
      <c r="H17376" s="704" t="s">
        <v>11519</v>
      </c>
    </row>
    <row r="17377" spans="1:8" ht="15" x14ac:dyDescent="0.2">
      <c r="A17377" s="733">
        <v>45236</v>
      </c>
      <c r="B17377" s="40" t="s">
        <v>10574</v>
      </c>
      <c r="C17377" s="62" t="s">
        <v>5740</v>
      </c>
      <c r="D17377" s="790" t="s">
        <v>369</v>
      </c>
      <c r="E17377" s="57">
        <v>700</v>
      </c>
      <c r="F17377" s="57"/>
      <c r="G17377" s="125">
        <f t="shared" si="277"/>
        <v>-700</v>
      </c>
      <c r="H17377" s="704" t="s">
        <v>11519</v>
      </c>
    </row>
    <row r="17378" spans="1:8" ht="15" x14ac:dyDescent="0.2">
      <c r="A17378" s="733">
        <v>45236</v>
      </c>
      <c r="B17378" s="40" t="s">
        <v>11267</v>
      </c>
      <c r="C17378" s="62" t="s">
        <v>14</v>
      </c>
      <c r="D17378" s="790" t="s">
        <v>391</v>
      </c>
      <c r="E17378" s="57">
        <v>4100</v>
      </c>
      <c r="F17378" s="57"/>
      <c r="G17378" s="125">
        <f t="shared" si="277"/>
        <v>-4100</v>
      </c>
      <c r="H17378" s="704" t="s">
        <v>11519</v>
      </c>
    </row>
    <row r="17379" spans="1:8" ht="15" x14ac:dyDescent="0.2">
      <c r="A17379" s="733">
        <v>45236</v>
      </c>
      <c r="B17379" s="40" t="s">
        <v>11442</v>
      </c>
      <c r="C17379" s="62" t="s">
        <v>10989</v>
      </c>
      <c r="D17379" s="790" t="s">
        <v>11598</v>
      </c>
      <c r="E17379" s="57">
        <v>9000</v>
      </c>
      <c r="F17379" s="57"/>
      <c r="G17379" s="125">
        <f t="shared" si="277"/>
        <v>-9000</v>
      </c>
      <c r="H17379" s="704" t="s">
        <v>11519</v>
      </c>
    </row>
    <row r="17380" spans="1:8" ht="15" x14ac:dyDescent="0.2">
      <c r="A17380" s="733">
        <v>45236</v>
      </c>
      <c r="B17380" s="40" t="s">
        <v>10906</v>
      </c>
      <c r="C17380" s="62" t="s">
        <v>10989</v>
      </c>
      <c r="D17380" s="790" t="s">
        <v>11599</v>
      </c>
      <c r="E17380" s="57">
        <v>9000</v>
      </c>
      <c r="F17380" s="57"/>
      <c r="G17380" s="125">
        <f t="shared" si="277"/>
        <v>-9000</v>
      </c>
      <c r="H17380" s="704" t="s">
        <v>11519</v>
      </c>
    </row>
    <row r="17381" spans="1:8" ht="15" x14ac:dyDescent="0.2">
      <c r="A17381" s="733">
        <v>45236</v>
      </c>
      <c r="B17381" s="40" t="s">
        <v>10906</v>
      </c>
      <c r="C17381" s="62" t="s">
        <v>5740</v>
      </c>
      <c r="D17381" s="790" t="s">
        <v>369</v>
      </c>
      <c r="E17381" s="57">
        <v>1600</v>
      </c>
      <c r="F17381" s="57"/>
      <c r="G17381" s="125">
        <f t="shared" si="277"/>
        <v>-1600</v>
      </c>
      <c r="H17381" s="704" t="s">
        <v>11519</v>
      </c>
    </row>
    <row r="17382" spans="1:8" ht="15" x14ac:dyDescent="0.2">
      <c r="A17382" s="733">
        <v>45236</v>
      </c>
      <c r="B17382" s="40" t="s">
        <v>10574</v>
      </c>
      <c r="C17382" s="62" t="s">
        <v>10989</v>
      </c>
      <c r="D17382" s="790" t="s">
        <v>10164</v>
      </c>
      <c r="E17382" s="57">
        <v>9750</v>
      </c>
      <c r="F17382" s="57"/>
      <c r="G17382" s="125">
        <f t="shared" si="277"/>
        <v>-9750</v>
      </c>
      <c r="H17382" s="704" t="s">
        <v>11519</v>
      </c>
    </row>
    <row r="17383" spans="1:8" ht="15" x14ac:dyDescent="0.2">
      <c r="A17383" s="733">
        <v>45236</v>
      </c>
      <c r="B17383" s="40" t="s">
        <v>10230</v>
      </c>
      <c r="C17383" s="62" t="s">
        <v>10989</v>
      </c>
      <c r="D17383" s="790" t="s">
        <v>10164</v>
      </c>
      <c r="E17383" s="57">
        <v>9750</v>
      </c>
      <c r="F17383" s="57"/>
      <c r="G17383" s="125">
        <f t="shared" si="277"/>
        <v>-9750</v>
      </c>
      <c r="H17383" s="704" t="s">
        <v>11519</v>
      </c>
    </row>
    <row r="17384" spans="1:8" ht="15" x14ac:dyDescent="0.2">
      <c r="A17384" s="733">
        <v>45236</v>
      </c>
      <c r="B17384" s="40" t="s">
        <v>11499</v>
      </c>
      <c r="C17384" s="62" t="s">
        <v>11600</v>
      </c>
      <c r="D17384" s="790" t="s">
        <v>1156</v>
      </c>
      <c r="E17384" s="57">
        <v>25000</v>
      </c>
      <c r="F17384" s="57"/>
      <c r="G17384" s="125">
        <f t="shared" si="277"/>
        <v>-25000</v>
      </c>
      <c r="H17384" s="704" t="s">
        <v>11519</v>
      </c>
    </row>
    <row r="17385" spans="1:8" ht="15" x14ac:dyDescent="0.2">
      <c r="A17385" s="733">
        <v>45236</v>
      </c>
      <c r="B17385" s="40" t="s">
        <v>103</v>
      </c>
      <c r="C17385" s="62" t="s">
        <v>103</v>
      </c>
      <c r="D17385" s="790" t="s">
        <v>10209</v>
      </c>
      <c r="E17385" s="57">
        <v>3000</v>
      </c>
      <c r="F17385" s="57"/>
      <c r="G17385" s="125">
        <f t="shared" si="277"/>
        <v>-3000</v>
      </c>
      <c r="H17385" s="704" t="s">
        <v>11519</v>
      </c>
    </row>
    <row r="17386" spans="1:8" ht="15" x14ac:dyDescent="0.2">
      <c r="A17386" s="733">
        <v>45237</v>
      </c>
      <c r="B17386" s="40" t="s">
        <v>10230</v>
      </c>
      <c r="C17386" s="62" t="s">
        <v>10989</v>
      </c>
      <c r="D17386" s="790" t="s">
        <v>11603</v>
      </c>
      <c r="E17386" s="57">
        <v>3100</v>
      </c>
      <c r="F17386" s="57"/>
      <c r="G17386" s="125">
        <f t="shared" si="277"/>
        <v>-3100</v>
      </c>
      <c r="H17386" s="704" t="s">
        <v>11519</v>
      </c>
    </row>
    <row r="17387" spans="1:8" ht="15" x14ac:dyDescent="0.2">
      <c r="A17387" s="733">
        <v>45237</v>
      </c>
      <c r="B17387" s="40" t="s">
        <v>10574</v>
      </c>
      <c r="C17387" s="62" t="s">
        <v>14</v>
      </c>
      <c r="D17387" s="790" t="s">
        <v>11604</v>
      </c>
      <c r="E17387" s="57">
        <v>2000</v>
      </c>
      <c r="F17387" s="57"/>
      <c r="G17387" s="125">
        <f t="shared" si="277"/>
        <v>-2000</v>
      </c>
      <c r="H17387" s="704" t="s">
        <v>11519</v>
      </c>
    </row>
    <row r="17388" spans="1:8" ht="15" x14ac:dyDescent="0.2">
      <c r="A17388" s="733">
        <v>45237</v>
      </c>
      <c r="B17388" s="40" t="s">
        <v>2932</v>
      </c>
      <c r="C17388" s="62" t="s">
        <v>10989</v>
      </c>
      <c r="D17388" s="790" t="s">
        <v>7374</v>
      </c>
      <c r="E17388" s="57">
        <v>8110</v>
      </c>
      <c r="F17388" s="57"/>
      <c r="G17388" s="125">
        <f t="shared" si="277"/>
        <v>-8110</v>
      </c>
      <c r="H17388" s="704" t="s">
        <v>11519</v>
      </c>
    </row>
    <row r="17389" spans="1:8" ht="15" x14ac:dyDescent="0.2">
      <c r="A17389" s="733">
        <v>45237</v>
      </c>
      <c r="B17389" s="40" t="s">
        <v>11605</v>
      </c>
      <c r="C17389" s="62" t="s">
        <v>10989</v>
      </c>
      <c r="D17389" s="790" t="s">
        <v>7060</v>
      </c>
      <c r="E17389" s="57">
        <v>964</v>
      </c>
      <c r="F17389" s="57"/>
      <c r="G17389" s="125">
        <f t="shared" si="277"/>
        <v>-964</v>
      </c>
      <c r="H17389" s="704" t="s">
        <v>11519</v>
      </c>
    </row>
    <row r="17390" spans="1:8" ht="15" x14ac:dyDescent="0.2">
      <c r="A17390" s="733">
        <v>45237</v>
      </c>
      <c r="B17390" s="40" t="s">
        <v>10574</v>
      </c>
      <c r="C17390" s="62" t="s">
        <v>10989</v>
      </c>
      <c r="D17390" s="790" t="s">
        <v>11608</v>
      </c>
      <c r="E17390" s="57">
        <v>59990</v>
      </c>
      <c r="F17390" s="57"/>
      <c r="G17390" s="125">
        <f t="shared" si="277"/>
        <v>-59990</v>
      </c>
      <c r="H17390" s="704" t="s">
        <v>11519</v>
      </c>
    </row>
    <row r="17391" spans="1:8" ht="15" x14ac:dyDescent="0.2">
      <c r="A17391" s="733">
        <v>45237</v>
      </c>
      <c r="B17391" s="40" t="s">
        <v>11085</v>
      </c>
      <c r="C17391" s="62" t="s">
        <v>10989</v>
      </c>
      <c r="D17391" s="790" t="s">
        <v>11609</v>
      </c>
      <c r="E17391" s="57">
        <v>15500</v>
      </c>
      <c r="F17391" s="57"/>
      <c r="G17391" s="125">
        <f t="shared" si="277"/>
        <v>-15500</v>
      </c>
      <c r="H17391" s="704" t="s">
        <v>11519</v>
      </c>
    </row>
    <row r="17392" spans="1:8" ht="15" x14ac:dyDescent="0.2">
      <c r="A17392" s="733">
        <v>45237</v>
      </c>
      <c r="B17392" s="40" t="s">
        <v>11442</v>
      </c>
      <c r="C17392" s="62" t="s">
        <v>10989</v>
      </c>
      <c r="D17392" s="790" t="s">
        <v>11610</v>
      </c>
      <c r="E17392" s="57">
        <v>3750</v>
      </c>
      <c r="F17392" s="57"/>
      <c r="G17392" s="125">
        <f t="shared" si="277"/>
        <v>-3750</v>
      </c>
      <c r="H17392" s="704" t="s">
        <v>11519</v>
      </c>
    </row>
    <row r="17393" spans="1:8" ht="15" x14ac:dyDescent="0.2">
      <c r="A17393" s="733">
        <v>45237</v>
      </c>
      <c r="B17393" s="40" t="s">
        <v>103</v>
      </c>
      <c r="C17393" s="62" t="s">
        <v>1494</v>
      </c>
      <c r="D17393" s="790" t="s">
        <v>369</v>
      </c>
      <c r="E17393" s="57">
        <v>2200</v>
      </c>
      <c r="F17393" s="57"/>
      <c r="G17393" s="125">
        <f t="shared" si="277"/>
        <v>-2200</v>
      </c>
      <c r="H17393" s="704" t="s">
        <v>11519</v>
      </c>
    </row>
    <row r="17394" spans="1:8" ht="15" x14ac:dyDescent="0.2">
      <c r="A17394" s="733">
        <v>45237</v>
      </c>
      <c r="B17394" s="40" t="s">
        <v>10574</v>
      </c>
      <c r="C17394" s="62" t="s">
        <v>5740</v>
      </c>
      <c r="D17394" s="790" t="s">
        <v>369</v>
      </c>
      <c r="E17394" s="57">
        <v>1600</v>
      </c>
      <c r="F17394" s="57"/>
      <c r="G17394" s="125">
        <f t="shared" si="277"/>
        <v>-1600</v>
      </c>
      <c r="H17394" s="704" t="s">
        <v>11519</v>
      </c>
    </row>
    <row r="17395" spans="1:8" ht="15" x14ac:dyDescent="0.2">
      <c r="A17395" s="733">
        <v>45237</v>
      </c>
      <c r="B17395" s="40" t="s">
        <v>11442</v>
      </c>
      <c r="C17395" s="62" t="s">
        <v>5740</v>
      </c>
      <c r="D17395" s="790" t="s">
        <v>369</v>
      </c>
      <c r="E17395" s="57">
        <v>500</v>
      </c>
      <c r="F17395" s="57"/>
      <c r="G17395" s="125">
        <f t="shared" si="277"/>
        <v>-500</v>
      </c>
      <c r="H17395" s="704" t="s">
        <v>11519</v>
      </c>
    </row>
    <row r="17396" spans="1:8" ht="15" x14ac:dyDescent="0.2">
      <c r="A17396" s="733">
        <v>45237</v>
      </c>
      <c r="B17396" s="40" t="s">
        <v>11085</v>
      </c>
      <c r="C17396" s="62" t="s">
        <v>5740</v>
      </c>
      <c r="D17396" s="790" t="s">
        <v>369</v>
      </c>
      <c r="E17396" s="57">
        <v>250</v>
      </c>
      <c r="F17396" s="57"/>
      <c r="G17396" s="125">
        <f t="shared" si="277"/>
        <v>-250</v>
      </c>
      <c r="H17396" s="704" t="s">
        <v>11519</v>
      </c>
    </row>
    <row r="17397" spans="1:8" ht="15" x14ac:dyDescent="0.2">
      <c r="A17397" s="733">
        <v>45238</v>
      </c>
      <c r="B17397" s="40" t="s">
        <v>11613</v>
      </c>
      <c r="C17397" s="62" t="s">
        <v>11614</v>
      </c>
      <c r="D17397" s="790" t="s">
        <v>11615</v>
      </c>
      <c r="E17397" s="57">
        <v>20000</v>
      </c>
      <c r="F17397" s="57"/>
      <c r="G17397" s="125">
        <f t="shared" si="277"/>
        <v>-20000</v>
      </c>
      <c r="H17397" s="704" t="s">
        <v>11519</v>
      </c>
    </row>
    <row r="17398" spans="1:8" ht="15" x14ac:dyDescent="0.2">
      <c r="A17398" s="733">
        <v>45238</v>
      </c>
      <c r="B17398" s="40" t="s">
        <v>103</v>
      </c>
      <c r="C17398" s="62" t="s">
        <v>103</v>
      </c>
      <c r="D17398" s="790" t="s">
        <v>10209</v>
      </c>
      <c r="E17398" s="57">
        <v>3000</v>
      </c>
      <c r="F17398" s="57"/>
      <c r="G17398" s="125">
        <f t="shared" si="277"/>
        <v>-3000</v>
      </c>
      <c r="H17398" s="704" t="s">
        <v>11519</v>
      </c>
    </row>
    <row r="17399" spans="1:8" ht="15" x14ac:dyDescent="0.2">
      <c r="A17399" s="733">
        <v>45238</v>
      </c>
      <c r="B17399" s="40" t="s">
        <v>9354</v>
      </c>
      <c r="C17399" s="62" t="s">
        <v>14</v>
      </c>
      <c r="D17399" s="790" t="s">
        <v>11619</v>
      </c>
      <c r="E17399" s="57">
        <v>1000</v>
      </c>
      <c r="F17399" s="57"/>
      <c r="G17399" s="125">
        <f t="shared" si="277"/>
        <v>-1000</v>
      </c>
      <c r="H17399" s="704" t="s">
        <v>11519</v>
      </c>
    </row>
    <row r="17400" spans="1:8" ht="15" x14ac:dyDescent="0.2">
      <c r="A17400" s="733">
        <v>45238</v>
      </c>
      <c r="B17400" s="40" t="s">
        <v>11267</v>
      </c>
      <c r="C17400" s="62" t="s">
        <v>10989</v>
      </c>
      <c r="D17400" s="790" t="s">
        <v>11620</v>
      </c>
      <c r="E17400" s="57">
        <v>4920</v>
      </c>
      <c r="F17400" s="57"/>
      <c r="G17400" s="125">
        <f t="shared" si="277"/>
        <v>-4920</v>
      </c>
      <c r="H17400" s="704" t="s">
        <v>11519</v>
      </c>
    </row>
    <row r="17401" spans="1:8" ht="15" x14ac:dyDescent="0.2">
      <c r="A17401" s="733">
        <v>45238</v>
      </c>
      <c r="B17401" s="40" t="s">
        <v>10574</v>
      </c>
      <c r="C17401" s="62" t="s">
        <v>10989</v>
      </c>
      <c r="D17401" s="790" t="s">
        <v>11620</v>
      </c>
      <c r="E17401" s="57">
        <v>6120</v>
      </c>
      <c r="F17401" s="57"/>
      <c r="G17401" s="125">
        <f t="shared" si="277"/>
        <v>-6120</v>
      </c>
      <c r="H17401" s="704" t="s">
        <v>11519</v>
      </c>
    </row>
    <row r="17402" spans="1:8" ht="15" x14ac:dyDescent="0.2">
      <c r="A17402" s="733">
        <v>45238</v>
      </c>
      <c r="B17402" s="40" t="s">
        <v>11303</v>
      </c>
      <c r="C17402" s="62" t="s">
        <v>11621</v>
      </c>
      <c r="D17402" s="790" t="s">
        <v>11622</v>
      </c>
      <c r="E17402" s="57">
        <v>7200</v>
      </c>
      <c r="F17402" s="57"/>
      <c r="G17402" s="125">
        <f t="shared" si="277"/>
        <v>-7200</v>
      </c>
      <c r="H17402" s="704" t="s">
        <v>11519</v>
      </c>
    </row>
    <row r="17403" spans="1:8" ht="15" x14ac:dyDescent="0.2">
      <c r="A17403" s="733">
        <v>45238</v>
      </c>
      <c r="C17403" s="62" t="s">
        <v>5409</v>
      </c>
      <c r="D17403" s="790" t="s">
        <v>11290</v>
      </c>
      <c r="E17403" s="57">
        <v>5000</v>
      </c>
      <c r="F17403" s="57"/>
      <c r="G17403" s="125">
        <f t="shared" si="277"/>
        <v>-5000</v>
      </c>
      <c r="H17403" s="704" t="s">
        <v>11519</v>
      </c>
    </row>
    <row r="17404" spans="1:8" ht="15" x14ac:dyDescent="0.2">
      <c r="A17404" s="733">
        <v>45238</v>
      </c>
      <c r="B17404" s="40" t="s">
        <v>11623</v>
      </c>
      <c r="C17404" s="62" t="s">
        <v>5740</v>
      </c>
      <c r="D17404" s="790" t="s">
        <v>369</v>
      </c>
      <c r="E17404" s="57">
        <v>2700</v>
      </c>
      <c r="F17404" s="57"/>
      <c r="G17404" s="125">
        <f t="shared" si="277"/>
        <v>-2700</v>
      </c>
      <c r="H17404" s="704" t="s">
        <v>11519</v>
      </c>
    </row>
    <row r="17405" spans="1:8" ht="15" x14ac:dyDescent="0.2">
      <c r="A17405" s="733">
        <v>45238</v>
      </c>
      <c r="B17405" s="40" t="s">
        <v>11267</v>
      </c>
      <c r="C17405" s="62" t="s">
        <v>5740</v>
      </c>
      <c r="D17405" s="790" t="s">
        <v>11624</v>
      </c>
      <c r="E17405" s="57">
        <v>770</v>
      </c>
      <c r="F17405" s="57"/>
      <c r="G17405" s="125">
        <f t="shared" si="277"/>
        <v>-770</v>
      </c>
      <c r="H17405" s="704" t="s">
        <v>11519</v>
      </c>
    </row>
    <row r="17406" spans="1:8" ht="15" x14ac:dyDescent="0.2">
      <c r="A17406" s="733">
        <v>45240</v>
      </c>
      <c r="B17406" s="40" t="s">
        <v>11085</v>
      </c>
      <c r="C17406" s="62" t="s">
        <v>5740</v>
      </c>
      <c r="D17406" s="790" t="s">
        <v>369</v>
      </c>
      <c r="E17406" s="57">
        <v>2400</v>
      </c>
      <c r="F17406" s="57"/>
      <c r="G17406" s="125">
        <f t="shared" si="277"/>
        <v>-2400</v>
      </c>
      <c r="H17406" s="704" t="s">
        <v>11519</v>
      </c>
    </row>
    <row r="17407" spans="1:8" ht="15" x14ac:dyDescent="0.2">
      <c r="A17407" s="733">
        <v>45240</v>
      </c>
      <c r="C17407" s="62" t="s">
        <v>3706</v>
      </c>
      <c r="D17407" s="790" t="s">
        <v>11626</v>
      </c>
      <c r="E17407" s="57">
        <v>65600</v>
      </c>
      <c r="F17407" s="57"/>
      <c r="G17407" s="125">
        <f t="shared" ref="G17407:G17470" si="278">F17407-E17407</f>
        <v>-65600</v>
      </c>
      <c r="H17407" s="704" t="s">
        <v>11519</v>
      </c>
    </row>
    <row r="17408" spans="1:8" ht="15" x14ac:dyDescent="0.2">
      <c r="A17408" s="733">
        <v>45240</v>
      </c>
      <c r="B17408" s="40" t="s">
        <v>11303</v>
      </c>
      <c r="C17408" s="62" t="s">
        <v>10061</v>
      </c>
      <c r="D17408" s="790" t="s">
        <v>6925</v>
      </c>
      <c r="E17408" s="57">
        <v>50000</v>
      </c>
      <c r="F17408" s="57"/>
      <c r="G17408" s="125">
        <f t="shared" si="278"/>
        <v>-50000</v>
      </c>
      <c r="H17408" s="704" t="s">
        <v>11519</v>
      </c>
    </row>
    <row r="17409" spans="1:8" ht="15" x14ac:dyDescent="0.2">
      <c r="A17409" s="733">
        <v>45240</v>
      </c>
      <c r="B17409" s="40" t="s">
        <v>10574</v>
      </c>
      <c r="C17409" s="62" t="s">
        <v>2189</v>
      </c>
      <c r="D17409" s="790" t="s">
        <v>11627</v>
      </c>
      <c r="E17409" s="57">
        <v>9500</v>
      </c>
      <c r="F17409" s="57"/>
      <c r="G17409" s="125">
        <f t="shared" si="278"/>
        <v>-9500</v>
      </c>
      <c r="H17409" s="704" t="s">
        <v>11519</v>
      </c>
    </row>
    <row r="17410" spans="1:8" ht="15" x14ac:dyDescent="0.2">
      <c r="A17410" s="733">
        <v>45240</v>
      </c>
      <c r="B17410" s="40" t="s">
        <v>10906</v>
      </c>
      <c r="C17410" s="62" t="s">
        <v>285</v>
      </c>
      <c r="D17410" s="790" t="s">
        <v>8661</v>
      </c>
      <c r="E17410" s="57">
        <v>1000</v>
      </c>
      <c r="F17410" s="57"/>
      <c r="G17410" s="125">
        <f t="shared" si="278"/>
        <v>-1000</v>
      </c>
      <c r="H17410" s="704" t="s">
        <v>11519</v>
      </c>
    </row>
    <row r="17411" spans="1:8" ht="15" x14ac:dyDescent="0.2">
      <c r="A17411" s="733">
        <v>45240</v>
      </c>
      <c r="B17411" s="40" t="s">
        <v>10574</v>
      </c>
      <c r="C17411" s="62" t="s">
        <v>10335</v>
      </c>
      <c r="D17411" s="790" t="s">
        <v>369</v>
      </c>
      <c r="E17411" s="57">
        <v>750</v>
      </c>
      <c r="F17411" s="57"/>
      <c r="G17411" s="125">
        <f t="shared" si="278"/>
        <v>-750</v>
      </c>
      <c r="H17411" s="704" t="s">
        <v>11519</v>
      </c>
    </row>
    <row r="17412" spans="1:8" ht="15" x14ac:dyDescent="0.2">
      <c r="A17412" s="733">
        <v>45240</v>
      </c>
      <c r="B17412" s="40" t="s">
        <v>10230</v>
      </c>
      <c r="C17412" s="62" t="s">
        <v>5740</v>
      </c>
      <c r="D17412" s="790" t="s">
        <v>369</v>
      </c>
      <c r="E17412" s="57">
        <v>4200</v>
      </c>
      <c r="F17412" s="57"/>
      <c r="G17412" s="125">
        <f t="shared" si="278"/>
        <v>-4200</v>
      </c>
      <c r="H17412" s="704" t="s">
        <v>11519</v>
      </c>
    </row>
    <row r="17413" spans="1:8" ht="15" x14ac:dyDescent="0.2">
      <c r="A17413" s="733">
        <v>45240</v>
      </c>
      <c r="B17413" s="40" t="s">
        <v>9984</v>
      </c>
      <c r="C17413" s="62" t="s">
        <v>9458</v>
      </c>
      <c r="D17413" s="790" t="s">
        <v>5857</v>
      </c>
      <c r="E17413" s="57">
        <v>1000</v>
      </c>
      <c r="F17413" s="57"/>
      <c r="G17413" s="125">
        <f t="shared" si="278"/>
        <v>-1000</v>
      </c>
      <c r="H17413" s="704" t="s">
        <v>11519</v>
      </c>
    </row>
    <row r="17414" spans="1:8" ht="15" x14ac:dyDescent="0.2">
      <c r="A17414" s="733">
        <v>45240</v>
      </c>
      <c r="B17414" s="40" t="s">
        <v>10906</v>
      </c>
      <c r="C17414" s="62" t="s">
        <v>5740</v>
      </c>
      <c r="D17414" s="790" t="s">
        <v>369</v>
      </c>
      <c r="E17414" s="57">
        <v>1500</v>
      </c>
      <c r="F17414" s="57"/>
      <c r="G17414" s="125">
        <f t="shared" si="278"/>
        <v>-1500</v>
      </c>
      <c r="H17414" s="704" t="s">
        <v>11519</v>
      </c>
    </row>
    <row r="17415" spans="1:8" ht="15" x14ac:dyDescent="0.2">
      <c r="A17415" s="733">
        <v>45240</v>
      </c>
      <c r="B17415" s="40" t="s">
        <v>11623</v>
      </c>
      <c r="C17415" s="62" t="s">
        <v>285</v>
      </c>
      <c r="D17415" s="790" t="s">
        <v>9893</v>
      </c>
      <c r="E17415" s="57">
        <v>800</v>
      </c>
      <c r="F17415" s="57"/>
      <c r="G17415" s="125">
        <f t="shared" si="278"/>
        <v>-800</v>
      </c>
      <c r="H17415" s="704" t="s">
        <v>11519</v>
      </c>
    </row>
    <row r="17416" spans="1:8" ht="15" x14ac:dyDescent="0.2">
      <c r="A17416" s="733">
        <v>45240</v>
      </c>
      <c r="B17416" s="40" t="s">
        <v>10906</v>
      </c>
      <c r="C17416" s="62" t="s">
        <v>5386</v>
      </c>
      <c r="D17416" s="790" t="s">
        <v>11629</v>
      </c>
      <c r="E17416" s="57">
        <v>10100</v>
      </c>
      <c r="F17416" s="57"/>
      <c r="G17416" s="125">
        <f t="shared" si="278"/>
        <v>-10100</v>
      </c>
      <c r="H17416" s="704" t="s">
        <v>11519</v>
      </c>
    </row>
    <row r="17417" spans="1:8" ht="15" x14ac:dyDescent="0.2">
      <c r="A17417" s="733">
        <v>45240</v>
      </c>
      <c r="B17417" s="40" t="s">
        <v>10906</v>
      </c>
      <c r="C17417" s="62" t="s">
        <v>10989</v>
      </c>
      <c r="D17417" s="790" t="s">
        <v>11630</v>
      </c>
      <c r="E17417" s="57">
        <v>14630</v>
      </c>
      <c r="F17417" s="57"/>
      <c r="G17417" s="125">
        <f t="shared" si="278"/>
        <v>-14630</v>
      </c>
      <c r="H17417" s="704" t="s">
        <v>11519</v>
      </c>
    </row>
    <row r="17418" spans="1:8" ht="15" x14ac:dyDescent="0.2">
      <c r="A17418" s="733">
        <v>45241</v>
      </c>
      <c r="B17418" s="40" t="s">
        <v>103</v>
      </c>
      <c r="C17418" s="62" t="s">
        <v>103</v>
      </c>
      <c r="D17418" s="790" t="s">
        <v>10209</v>
      </c>
      <c r="E17418" s="57">
        <v>1000</v>
      </c>
      <c r="F17418" s="57"/>
      <c r="G17418" s="125">
        <f t="shared" si="278"/>
        <v>-1000</v>
      </c>
      <c r="H17418" s="704" t="s">
        <v>11519</v>
      </c>
    </row>
    <row r="17419" spans="1:8" ht="15" x14ac:dyDescent="0.2">
      <c r="A17419" s="733">
        <v>45241</v>
      </c>
      <c r="B17419" s="40" t="s">
        <v>11605</v>
      </c>
      <c r="C17419" s="62" t="s">
        <v>5740</v>
      </c>
      <c r="D17419" s="790" t="s">
        <v>369</v>
      </c>
      <c r="E17419" s="57">
        <v>1200</v>
      </c>
      <c r="F17419" s="57"/>
      <c r="G17419" s="125">
        <f t="shared" si="278"/>
        <v>-1200</v>
      </c>
      <c r="H17419" s="704" t="s">
        <v>11519</v>
      </c>
    </row>
    <row r="17420" spans="1:8" ht="15" x14ac:dyDescent="0.2">
      <c r="A17420" s="733">
        <v>45241</v>
      </c>
      <c r="B17420" s="40" t="s">
        <v>2932</v>
      </c>
      <c r="C17420" s="62" t="s">
        <v>10989</v>
      </c>
      <c r="D17420" s="790" t="s">
        <v>7374</v>
      </c>
      <c r="E17420" s="57">
        <v>8000</v>
      </c>
      <c r="F17420" s="57"/>
      <c r="G17420" s="125">
        <f t="shared" si="278"/>
        <v>-8000</v>
      </c>
      <c r="H17420" s="704" t="s">
        <v>11519</v>
      </c>
    </row>
    <row r="17421" spans="1:8" ht="15" x14ac:dyDescent="0.2">
      <c r="A17421" s="733">
        <v>45241</v>
      </c>
      <c r="B17421" s="40" t="s">
        <v>11267</v>
      </c>
      <c r="C17421" s="62" t="s">
        <v>10989</v>
      </c>
      <c r="D17421" s="790" t="s">
        <v>7374</v>
      </c>
      <c r="E17421" s="57">
        <v>1750</v>
      </c>
      <c r="F17421" s="57"/>
      <c r="G17421" s="125">
        <f t="shared" si="278"/>
        <v>-1750</v>
      </c>
      <c r="H17421" s="704" t="s">
        <v>11519</v>
      </c>
    </row>
    <row r="17422" spans="1:8" ht="15" customHeight="1" x14ac:dyDescent="0.2">
      <c r="A17422" s="733">
        <v>45241</v>
      </c>
      <c r="B17422" s="40" t="s">
        <v>103</v>
      </c>
      <c r="C17422" s="62" t="s">
        <v>10061</v>
      </c>
      <c r="D17422" s="790" t="s">
        <v>11631</v>
      </c>
      <c r="E17422" s="57">
        <v>3000</v>
      </c>
      <c r="F17422" s="57"/>
      <c r="G17422" s="125">
        <f t="shared" si="278"/>
        <v>-3000</v>
      </c>
      <c r="H17422" s="704" t="s">
        <v>11519</v>
      </c>
    </row>
    <row r="17423" spans="1:8" ht="15" customHeight="1" x14ac:dyDescent="0.2">
      <c r="A17423" s="733">
        <v>45241</v>
      </c>
      <c r="B17423" s="40" t="s">
        <v>11303</v>
      </c>
      <c r="C17423" s="62" t="s">
        <v>14</v>
      </c>
      <c r="D17423" s="790" t="s">
        <v>11632</v>
      </c>
      <c r="E17423" s="57">
        <v>2080</v>
      </c>
      <c r="F17423" s="57"/>
      <c r="G17423" s="125">
        <f t="shared" si="278"/>
        <v>-2080</v>
      </c>
      <c r="H17423" s="704" t="s">
        <v>11519</v>
      </c>
    </row>
    <row r="17424" spans="1:8" ht="15" customHeight="1" x14ac:dyDescent="0.2">
      <c r="A17424" s="733">
        <v>45241</v>
      </c>
      <c r="B17424" s="40" t="s">
        <v>103</v>
      </c>
      <c r="C17424" s="62" t="s">
        <v>2995</v>
      </c>
      <c r="D17424" s="790" t="s">
        <v>369</v>
      </c>
      <c r="E17424" s="57">
        <v>5000</v>
      </c>
      <c r="F17424" s="57"/>
      <c r="G17424" s="125">
        <f t="shared" si="278"/>
        <v>-5000</v>
      </c>
      <c r="H17424" s="704" t="s">
        <v>11519</v>
      </c>
    </row>
    <row r="17425" spans="1:8" ht="15" customHeight="1" x14ac:dyDescent="0.2">
      <c r="A17425" s="733">
        <v>45241</v>
      </c>
      <c r="B17425" s="40" t="s">
        <v>9984</v>
      </c>
      <c r="C17425" s="62" t="s">
        <v>10989</v>
      </c>
      <c r="D17425" s="790" t="s">
        <v>11633</v>
      </c>
      <c r="E17425" s="57">
        <v>4500</v>
      </c>
      <c r="F17425" s="57"/>
      <c r="G17425" s="125">
        <f t="shared" si="278"/>
        <v>-4500</v>
      </c>
      <c r="H17425" s="704" t="s">
        <v>11519</v>
      </c>
    </row>
    <row r="17426" spans="1:8" ht="15" customHeight="1" x14ac:dyDescent="0.2">
      <c r="A17426" s="733">
        <v>45241</v>
      </c>
      <c r="B17426" s="40" t="s">
        <v>103</v>
      </c>
      <c r="C17426" s="62" t="s">
        <v>10989</v>
      </c>
      <c r="D17426" s="790" t="s">
        <v>11633</v>
      </c>
      <c r="E17426" s="57">
        <v>5440</v>
      </c>
      <c r="F17426" s="57"/>
      <c r="G17426" s="125">
        <f t="shared" si="278"/>
        <v>-5440</v>
      </c>
      <c r="H17426" s="704" t="s">
        <v>11519</v>
      </c>
    </row>
    <row r="17427" spans="1:8" ht="15" customHeight="1" x14ac:dyDescent="0.2">
      <c r="A17427" s="733">
        <v>45241</v>
      </c>
      <c r="B17427" s="40" t="s">
        <v>11267</v>
      </c>
      <c r="C17427" s="62" t="s">
        <v>10989</v>
      </c>
      <c r="D17427" s="790" t="s">
        <v>11633</v>
      </c>
      <c r="E17427" s="57">
        <v>3500</v>
      </c>
      <c r="F17427" s="57"/>
      <c r="G17427" s="125">
        <f t="shared" si="278"/>
        <v>-3500</v>
      </c>
      <c r="H17427" s="704" t="s">
        <v>11519</v>
      </c>
    </row>
    <row r="17428" spans="1:8" ht="15" customHeight="1" x14ac:dyDescent="0.2">
      <c r="A17428" s="733">
        <v>45241</v>
      </c>
      <c r="B17428" s="40" t="s">
        <v>11507</v>
      </c>
      <c r="C17428" s="62" t="s">
        <v>10989</v>
      </c>
      <c r="D17428" s="790" t="s">
        <v>11633</v>
      </c>
      <c r="E17428" s="57">
        <v>10000</v>
      </c>
      <c r="F17428" s="57"/>
      <c r="G17428" s="125">
        <f t="shared" si="278"/>
        <v>-10000</v>
      </c>
      <c r="H17428" s="704" t="s">
        <v>11519</v>
      </c>
    </row>
    <row r="17429" spans="1:8" ht="15" x14ac:dyDescent="0.2">
      <c r="A17429" s="733">
        <v>45241</v>
      </c>
      <c r="B17429" s="40" t="s">
        <v>11085</v>
      </c>
      <c r="C17429" s="62" t="s">
        <v>10989</v>
      </c>
      <c r="D17429" s="790" t="s">
        <v>11633</v>
      </c>
      <c r="E17429" s="57">
        <v>5000</v>
      </c>
      <c r="F17429" s="57"/>
      <c r="G17429" s="125">
        <f t="shared" si="278"/>
        <v>-5000</v>
      </c>
      <c r="H17429" s="704" t="s">
        <v>11519</v>
      </c>
    </row>
    <row r="17430" spans="1:8" ht="15" x14ac:dyDescent="0.2">
      <c r="A17430" s="733">
        <v>45241</v>
      </c>
      <c r="B17430" s="40" t="s">
        <v>11442</v>
      </c>
      <c r="C17430" s="550" t="s">
        <v>9773</v>
      </c>
      <c r="D17430" s="903" t="s">
        <v>11649</v>
      </c>
      <c r="E17430" s="582">
        <v>17600</v>
      </c>
      <c r="F17430" s="57"/>
      <c r="G17430" s="125">
        <f t="shared" si="278"/>
        <v>-17600</v>
      </c>
      <c r="H17430" s="704" t="s">
        <v>11519</v>
      </c>
    </row>
    <row r="17431" spans="1:8" ht="15" x14ac:dyDescent="0.2">
      <c r="A17431" s="733">
        <v>45241</v>
      </c>
      <c r="B17431" s="40" t="s">
        <v>9984</v>
      </c>
      <c r="C17431" s="550" t="s">
        <v>9773</v>
      </c>
      <c r="D17431" s="903" t="s">
        <v>11649</v>
      </c>
      <c r="E17431" s="582">
        <v>46320</v>
      </c>
      <c r="F17431" s="57"/>
      <c r="G17431" s="125">
        <f t="shared" si="278"/>
        <v>-46320</v>
      </c>
      <c r="H17431" s="704" t="s">
        <v>11519</v>
      </c>
    </row>
    <row r="17432" spans="1:8" ht="15" x14ac:dyDescent="0.2">
      <c r="A17432" s="733">
        <v>45241</v>
      </c>
      <c r="B17432" s="40" t="s">
        <v>9984</v>
      </c>
      <c r="C17432" s="62" t="s">
        <v>11650</v>
      </c>
      <c r="D17432" s="790" t="s">
        <v>11651</v>
      </c>
      <c r="E17432" s="57">
        <v>60200</v>
      </c>
      <c r="F17432" s="57"/>
      <c r="G17432" s="125">
        <f t="shared" si="278"/>
        <v>-60200</v>
      </c>
      <c r="H17432" s="704" t="s">
        <v>11519</v>
      </c>
    </row>
    <row r="17433" spans="1:8" ht="15" x14ac:dyDescent="0.2">
      <c r="A17433" s="733">
        <v>45241</v>
      </c>
      <c r="B17433" s="40" t="s">
        <v>3945</v>
      </c>
      <c r="C17433" s="62" t="s">
        <v>391</v>
      </c>
      <c r="D17433" s="790" t="s">
        <v>11652</v>
      </c>
      <c r="E17433" s="57">
        <v>5000</v>
      </c>
      <c r="F17433" s="57"/>
      <c r="G17433" s="125">
        <f t="shared" si="278"/>
        <v>-5000</v>
      </c>
      <c r="H17433" s="704" t="s">
        <v>11519</v>
      </c>
    </row>
    <row r="17434" spans="1:8" ht="15" x14ac:dyDescent="0.2">
      <c r="A17434" s="733">
        <v>45241</v>
      </c>
      <c r="B17434" s="40" t="s">
        <v>10906</v>
      </c>
      <c r="C17434" s="62" t="s">
        <v>10989</v>
      </c>
      <c r="D17434" s="790" t="s">
        <v>11653</v>
      </c>
      <c r="E17434" s="57">
        <v>16000</v>
      </c>
      <c r="F17434" s="57"/>
      <c r="G17434" s="125">
        <f t="shared" si="278"/>
        <v>-16000</v>
      </c>
      <c r="H17434" s="704" t="s">
        <v>11519</v>
      </c>
    </row>
    <row r="17435" spans="1:8" ht="15" x14ac:dyDescent="0.2">
      <c r="A17435" s="733">
        <v>45241</v>
      </c>
      <c r="B17435" s="40" t="s">
        <v>10574</v>
      </c>
      <c r="C17435" s="62" t="s">
        <v>10335</v>
      </c>
      <c r="D17435" s="790" t="s">
        <v>369</v>
      </c>
      <c r="E17435" s="57">
        <v>500</v>
      </c>
      <c r="F17435" s="57"/>
      <c r="G17435" s="125">
        <f t="shared" si="278"/>
        <v>-500</v>
      </c>
      <c r="H17435" s="704" t="s">
        <v>11519</v>
      </c>
    </row>
    <row r="17436" spans="1:8" ht="15" x14ac:dyDescent="0.2">
      <c r="A17436" s="733">
        <v>45241</v>
      </c>
      <c r="B17436" s="40" t="s">
        <v>11442</v>
      </c>
      <c r="C17436" s="62" t="s">
        <v>10989</v>
      </c>
      <c r="D17436" s="790" t="s">
        <v>11860</v>
      </c>
      <c r="E17436" s="57">
        <v>44000</v>
      </c>
      <c r="F17436" s="57"/>
      <c r="G17436" s="125">
        <f t="shared" si="278"/>
        <v>-44000</v>
      </c>
      <c r="H17436" s="704" t="s">
        <v>11519</v>
      </c>
    </row>
    <row r="17437" spans="1:8" ht="15" x14ac:dyDescent="0.2">
      <c r="A17437" s="733">
        <v>45243</v>
      </c>
      <c r="B17437" s="40" t="s">
        <v>11442</v>
      </c>
      <c r="C17437" s="62" t="s">
        <v>10989</v>
      </c>
      <c r="D17437" s="790" t="s">
        <v>11654</v>
      </c>
      <c r="E17437" s="57">
        <v>46500</v>
      </c>
      <c r="F17437" s="57"/>
      <c r="G17437" s="125">
        <f t="shared" si="278"/>
        <v>-46500</v>
      </c>
      <c r="H17437" s="704" t="s">
        <v>11519</v>
      </c>
    </row>
    <row r="17438" spans="1:8" ht="15" x14ac:dyDescent="0.2">
      <c r="A17438" s="733">
        <v>45243</v>
      </c>
      <c r="B17438" s="40" t="s">
        <v>11623</v>
      </c>
      <c r="C17438" s="62" t="s">
        <v>12292</v>
      </c>
      <c r="D17438" s="790" t="s">
        <v>11304</v>
      </c>
      <c r="E17438" s="57">
        <v>50000</v>
      </c>
      <c r="F17438" s="57"/>
      <c r="G17438" s="125">
        <f t="shared" si="278"/>
        <v>-50000</v>
      </c>
      <c r="H17438" s="704" t="s">
        <v>11519</v>
      </c>
    </row>
    <row r="17439" spans="1:8" ht="15" x14ac:dyDescent="0.2">
      <c r="A17439" s="733">
        <v>45243</v>
      </c>
      <c r="B17439" s="40" t="s">
        <v>10906</v>
      </c>
      <c r="C17439" s="62" t="s">
        <v>7221</v>
      </c>
      <c r="D17439" s="790" t="s">
        <v>1156</v>
      </c>
      <c r="E17439" s="57">
        <v>100000</v>
      </c>
      <c r="F17439" s="57"/>
      <c r="G17439" s="125">
        <f t="shared" si="278"/>
        <v>-100000</v>
      </c>
      <c r="H17439" s="704" t="s">
        <v>11519</v>
      </c>
    </row>
    <row r="17440" spans="1:8" ht="15" x14ac:dyDescent="0.2">
      <c r="A17440" s="733">
        <v>45243</v>
      </c>
      <c r="B17440" s="40" t="s">
        <v>11442</v>
      </c>
      <c r="C17440" s="62" t="s">
        <v>10989</v>
      </c>
      <c r="D17440" s="790" t="s">
        <v>11654</v>
      </c>
      <c r="E17440" s="57">
        <v>40000</v>
      </c>
      <c r="F17440" s="57"/>
      <c r="G17440" s="125">
        <f t="shared" si="278"/>
        <v>-40000</v>
      </c>
      <c r="H17440" s="704" t="s">
        <v>11519</v>
      </c>
    </row>
    <row r="17441" spans="1:8" ht="15" x14ac:dyDescent="0.2">
      <c r="A17441" s="733">
        <v>45243</v>
      </c>
      <c r="B17441" s="40" t="s">
        <v>11442</v>
      </c>
      <c r="C17441" s="62" t="s">
        <v>10989</v>
      </c>
      <c r="D17441" s="790" t="s">
        <v>11655</v>
      </c>
      <c r="E17441" s="57">
        <v>8600</v>
      </c>
      <c r="F17441" s="57"/>
      <c r="G17441" s="125">
        <f t="shared" si="278"/>
        <v>-8600</v>
      </c>
      <c r="H17441" s="704" t="s">
        <v>11519</v>
      </c>
    </row>
    <row r="17442" spans="1:8" ht="15" x14ac:dyDescent="0.2">
      <c r="A17442" s="733">
        <v>45243</v>
      </c>
      <c r="B17442" s="40" t="s">
        <v>11611</v>
      </c>
      <c r="C17442" s="62" t="s">
        <v>5740</v>
      </c>
      <c r="D17442" s="790" t="s">
        <v>369</v>
      </c>
      <c r="E17442" s="57">
        <v>1500</v>
      </c>
      <c r="F17442" s="57"/>
      <c r="G17442" s="125">
        <f t="shared" si="278"/>
        <v>-1500</v>
      </c>
      <c r="H17442" s="704" t="s">
        <v>11519</v>
      </c>
    </row>
    <row r="17443" spans="1:8" ht="15" x14ac:dyDescent="0.2">
      <c r="A17443" s="733">
        <v>45243</v>
      </c>
      <c r="B17443" s="40" t="s">
        <v>10906</v>
      </c>
      <c r="C17443" s="62" t="s">
        <v>5740</v>
      </c>
      <c r="D17443" s="790" t="s">
        <v>369</v>
      </c>
      <c r="E17443" s="57">
        <v>1600</v>
      </c>
      <c r="F17443" s="57"/>
      <c r="G17443" s="125">
        <f t="shared" si="278"/>
        <v>-1600</v>
      </c>
      <c r="H17443" s="704" t="s">
        <v>11519</v>
      </c>
    </row>
    <row r="17444" spans="1:8" ht="15" x14ac:dyDescent="0.2">
      <c r="A17444" s="733">
        <v>45243</v>
      </c>
      <c r="B17444" s="40" t="s">
        <v>10230</v>
      </c>
      <c r="C17444" s="62" t="s">
        <v>5740</v>
      </c>
      <c r="D17444" s="790" t="s">
        <v>369</v>
      </c>
      <c r="E17444" s="57">
        <v>1600</v>
      </c>
      <c r="F17444" s="57"/>
      <c r="G17444" s="125">
        <f t="shared" si="278"/>
        <v>-1600</v>
      </c>
      <c r="H17444" s="704" t="s">
        <v>11519</v>
      </c>
    </row>
    <row r="17445" spans="1:8" ht="15" x14ac:dyDescent="0.2">
      <c r="A17445" s="733">
        <v>45243</v>
      </c>
      <c r="B17445" s="40" t="s">
        <v>9984</v>
      </c>
      <c r="C17445" s="62" t="s">
        <v>5740</v>
      </c>
      <c r="D17445" s="790" t="s">
        <v>369</v>
      </c>
      <c r="E17445" s="57">
        <v>2000</v>
      </c>
      <c r="F17445" s="57"/>
      <c r="G17445" s="125">
        <f t="shared" si="278"/>
        <v>-2000</v>
      </c>
      <c r="H17445" s="704" t="s">
        <v>11519</v>
      </c>
    </row>
    <row r="17446" spans="1:8" ht="15" x14ac:dyDescent="0.2">
      <c r="A17446" s="733">
        <v>45243</v>
      </c>
      <c r="B17446" s="40" t="s">
        <v>11022</v>
      </c>
      <c r="C17446" s="62" t="s">
        <v>11128</v>
      </c>
      <c r="D17446" s="790" t="s">
        <v>11656</v>
      </c>
      <c r="E17446" s="57">
        <v>20000</v>
      </c>
      <c r="F17446" s="57"/>
      <c r="G17446" s="125">
        <f t="shared" si="278"/>
        <v>-20000</v>
      </c>
      <c r="H17446" s="704" t="s">
        <v>11519</v>
      </c>
    </row>
    <row r="17447" spans="1:8" ht="15" x14ac:dyDescent="0.2">
      <c r="A17447" s="733">
        <v>45243</v>
      </c>
      <c r="B17447" s="40" t="s">
        <v>11507</v>
      </c>
      <c r="C17447" s="62" t="s">
        <v>10989</v>
      </c>
      <c r="D17447" s="790" t="s">
        <v>6485</v>
      </c>
      <c r="E17447" s="57">
        <v>3650</v>
      </c>
      <c r="F17447" s="57"/>
      <c r="G17447" s="125">
        <f t="shared" si="278"/>
        <v>-3650</v>
      </c>
      <c r="H17447" s="704" t="s">
        <v>11519</v>
      </c>
    </row>
    <row r="17448" spans="1:8" ht="15" x14ac:dyDescent="0.2">
      <c r="A17448" s="733">
        <v>45243</v>
      </c>
      <c r="B17448" s="40" t="s">
        <v>11303</v>
      </c>
      <c r="C17448" s="62" t="s">
        <v>10989</v>
      </c>
      <c r="D17448" s="790" t="s">
        <v>11031</v>
      </c>
      <c r="E17448" s="57">
        <v>1840</v>
      </c>
      <c r="F17448" s="57"/>
      <c r="G17448" s="125">
        <f t="shared" si="278"/>
        <v>-1840</v>
      </c>
      <c r="H17448" s="704" t="s">
        <v>11519</v>
      </c>
    </row>
    <row r="17449" spans="1:8" ht="15" x14ac:dyDescent="0.2">
      <c r="A17449" s="733">
        <v>45243</v>
      </c>
      <c r="B17449" s="40" t="s">
        <v>10906</v>
      </c>
      <c r="C17449" s="62" t="s">
        <v>10989</v>
      </c>
      <c r="D17449" s="790" t="s">
        <v>11657</v>
      </c>
      <c r="E17449" s="57">
        <v>58000</v>
      </c>
      <c r="F17449" s="57"/>
      <c r="G17449" s="125">
        <f t="shared" si="278"/>
        <v>-58000</v>
      </c>
      <c r="H17449" s="704" t="s">
        <v>11519</v>
      </c>
    </row>
    <row r="17450" spans="1:8" ht="15" x14ac:dyDescent="0.2">
      <c r="A17450" s="733">
        <v>45243</v>
      </c>
      <c r="B17450" s="40" t="s">
        <v>11442</v>
      </c>
      <c r="C17450" s="62" t="s">
        <v>5740</v>
      </c>
      <c r="D17450" s="790" t="s">
        <v>369</v>
      </c>
      <c r="E17450" s="57">
        <v>1000</v>
      </c>
      <c r="F17450" s="57"/>
      <c r="G17450" s="125">
        <f t="shared" si="278"/>
        <v>-1000</v>
      </c>
      <c r="H17450" s="704" t="s">
        <v>11519</v>
      </c>
    </row>
    <row r="17451" spans="1:8" ht="15" x14ac:dyDescent="0.2">
      <c r="A17451" s="733">
        <v>45243</v>
      </c>
      <c r="B17451" s="40" t="s">
        <v>10906</v>
      </c>
      <c r="C17451" s="62" t="s">
        <v>5740</v>
      </c>
      <c r="D17451" s="790" t="s">
        <v>369</v>
      </c>
      <c r="E17451" s="57">
        <v>1600</v>
      </c>
      <c r="F17451" s="57"/>
      <c r="G17451" s="125">
        <f t="shared" si="278"/>
        <v>-1600</v>
      </c>
      <c r="H17451" s="704" t="s">
        <v>11519</v>
      </c>
    </row>
    <row r="17452" spans="1:8" ht="15" x14ac:dyDescent="0.2">
      <c r="A17452" s="733">
        <v>45243</v>
      </c>
      <c r="B17452" s="40" t="s">
        <v>10906</v>
      </c>
      <c r="C17452" s="62" t="s">
        <v>11050</v>
      </c>
      <c r="D17452" s="790" t="s">
        <v>11658</v>
      </c>
      <c r="E17452" s="57">
        <v>20000</v>
      </c>
      <c r="F17452" s="57"/>
      <c r="G17452" s="125">
        <f t="shared" si="278"/>
        <v>-20000</v>
      </c>
      <c r="H17452" s="704" t="s">
        <v>11519</v>
      </c>
    </row>
    <row r="17453" spans="1:8" ht="15" x14ac:dyDescent="0.2">
      <c r="A17453" s="733">
        <v>45243</v>
      </c>
      <c r="B17453" s="40" t="s">
        <v>9407</v>
      </c>
      <c r="C17453" s="62" t="s">
        <v>10989</v>
      </c>
      <c r="D17453" s="790" t="s">
        <v>11659</v>
      </c>
      <c r="E17453" s="57">
        <v>8000</v>
      </c>
      <c r="F17453" s="57"/>
      <c r="G17453" s="125">
        <f t="shared" si="278"/>
        <v>-8000</v>
      </c>
      <c r="H17453" s="704" t="s">
        <v>11519</v>
      </c>
    </row>
    <row r="17454" spans="1:8" ht="15" customHeight="1" x14ac:dyDescent="0.2">
      <c r="A17454" s="733">
        <v>45243</v>
      </c>
      <c r="B17454" s="40" t="s">
        <v>11303</v>
      </c>
      <c r="C17454" s="62" t="s">
        <v>10989</v>
      </c>
      <c r="D17454" s="790" t="s">
        <v>11659</v>
      </c>
      <c r="E17454" s="57">
        <v>47470</v>
      </c>
      <c r="F17454" s="57"/>
      <c r="G17454" s="125">
        <f t="shared" si="278"/>
        <v>-47470</v>
      </c>
      <c r="H17454" s="704" t="s">
        <v>11519</v>
      </c>
    </row>
    <row r="17455" spans="1:8" ht="15" x14ac:dyDescent="0.2">
      <c r="A17455" s="733">
        <v>45243</v>
      </c>
      <c r="B17455" s="40" t="s">
        <v>25</v>
      </c>
      <c r="C17455" s="62" t="s">
        <v>7593</v>
      </c>
      <c r="D17455" s="790" t="s">
        <v>11666</v>
      </c>
      <c r="E17455" s="57">
        <v>80000</v>
      </c>
      <c r="F17455" s="57"/>
      <c r="G17455" s="125">
        <f t="shared" si="278"/>
        <v>-80000</v>
      </c>
      <c r="H17455" s="704" t="s">
        <v>11519</v>
      </c>
    </row>
    <row r="17456" spans="1:8" ht="15" x14ac:dyDescent="0.2">
      <c r="A17456" s="733">
        <v>45244</v>
      </c>
      <c r="B17456" s="40" t="s">
        <v>11131</v>
      </c>
      <c r="C17456" s="62" t="s">
        <v>11678</v>
      </c>
      <c r="D17456" s="790" t="s">
        <v>9914</v>
      </c>
      <c r="E17456" s="57">
        <v>10000</v>
      </c>
      <c r="F17456" s="57"/>
      <c r="G17456" s="125">
        <f t="shared" si="278"/>
        <v>-10000</v>
      </c>
      <c r="H17456" s="704" t="s">
        <v>11519</v>
      </c>
    </row>
    <row r="17457" spans="1:8" ht="15" x14ac:dyDescent="0.2">
      <c r="A17457" s="733">
        <v>45244</v>
      </c>
      <c r="B17457" s="40" t="s">
        <v>11085</v>
      </c>
      <c r="C17457" s="62" t="s">
        <v>10989</v>
      </c>
      <c r="D17457" s="790" t="s">
        <v>11679</v>
      </c>
      <c r="E17457" s="57">
        <v>1500</v>
      </c>
      <c r="F17457" s="57"/>
      <c r="G17457" s="125">
        <f t="shared" si="278"/>
        <v>-1500</v>
      </c>
      <c r="H17457" s="704" t="s">
        <v>11519</v>
      </c>
    </row>
    <row r="17458" spans="1:8" ht="15" x14ac:dyDescent="0.2">
      <c r="A17458" s="733">
        <v>45244</v>
      </c>
      <c r="B17458" s="40" t="s">
        <v>10469</v>
      </c>
      <c r="C17458" s="62" t="s">
        <v>10989</v>
      </c>
      <c r="D17458" s="790" t="s">
        <v>11680</v>
      </c>
      <c r="E17458" s="57">
        <v>750</v>
      </c>
      <c r="F17458" s="57"/>
      <c r="G17458" s="125">
        <f t="shared" si="278"/>
        <v>-750</v>
      </c>
      <c r="H17458" s="704" t="s">
        <v>11519</v>
      </c>
    </row>
    <row r="17459" spans="1:8" ht="15" x14ac:dyDescent="0.2">
      <c r="A17459" s="733">
        <v>45244</v>
      </c>
      <c r="B17459" s="40" t="s">
        <v>10469</v>
      </c>
      <c r="C17459" s="62" t="s">
        <v>10989</v>
      </c>
      <c r="D17459" s="790" t="s">
        <v>11681</v>
      </c>
      <c r="E17459" s="57">
        <v>1500</v>
      </c>
      <c r="F17459" s="57"/>
      <c r="G17459" s="125">
        <f t="shared" si="278"/>
        <v>-1500</v>
      </c>
      <c r="H17459" s="704" t="s">
        <v>11519</v>
      </c>
    </row>
    <row r="17460" spans="1:8" ht="15" x14ac:dyDescent="0.2">
      <c r="A17460" s="733">
        <v>45244</v>
      </c>
      <c r="B17460" s="40" t="s">
        <v>103</v>
      </c>
      <c r="C17460" s="62" t="s">
        <v>103</v>
      </c>
      <c r="D17460" s="790" t="s">
        <v>10209</v>
      </c>
      <c r="E17460" s="57">
        <v>4000</v>
      </c>
      <c r="F17460" s="57"/>
      <c r="G17460" s="125">
        <f t="shared" si="278"/>
        <v>-4000</v>
      </c>
      <c r="H17460" s="704" t="s">
        <v>11519</v>
      </c>
    </row>
    <row r="17461" spans="1:8" ht="15" x14ac:dyDescent="0.2">
      <c r="A17461" s="733">
        <v>45244</v>
      </c>
      <c r="B17461" s="40" t="s">
        <v>10906</v>
      </c>
      <c r="C17461" s="62" t="s">
        <v>5740</v>
      </c>
      <c r="D17461" s="790" t="s">
        <v>369</v>
      </c>
      <c r="E17461" s="57">
        <v>800</v>
      </c>
      <c r="F17461" s="57"/>
      <c r="G17461" s="125">
        <f t="shared" si="278"/>
        <v>-800</v>
      </c>
      <c r="H17461" s="704" t="s">
        <v>11519</v>
      </c>
    </row>
    <row r="17462" spans="1:8" ht="15" x14ac:dyDescent="0.2">
      <c r="A17462" s="733">
        <v>45244</v>
      </c>
      <c r="B17462" s="40" t="s">
        <v>10906</v>
      </c>
      <c r="C17462" s="62" t="s">
        <v>5740</v>
      </c>
      <c r="D17462" s="790" t="s">
        <v>369</v>
      </c>
      <c r="E17462" s="57">
        <v>2000</v>
      </c>
      <c r="F17462" s="57"/>
      <c r="G17462" s="125">
        <f t="shared" si="278"/>
        <v>-2000</v>
      </c>
      <c r="H17462" s="704" t="s">
        <v>11519</v>
      </c>
    </row>
    <row r="17463" spans="1:8" ht="15" x14ac:dyDescent="0.2">
      <c r="A17463" s="733">
        <v>45244</v>
      </c>
      <c r="B17463" s="40" t="s">
        <v>10906</v>
      </c>
      <c r="C17463" s="62" t="s">
        <v>5740</v>
      </c>
      <c r="D17463" s="790" t="s">
        <v>10335</v>
      </c>
      <c r="E17463" s="57">
        <v>950</v>
      </c>
      <c r="F17463" s="57"/>
      <c r="G17463" s="125">
        <f t="shared" si="278"/>
        <v>-950</v>
      </c>
      <c r="H17463" s="704" t="s">
        <v>11519</v>
      </c>
    </row>
    <row r="17464" spans="1:8" ht="15" x14ac:dyDescent="0.2">
      <c r="A17464" s="733">
        <v>45244</v>
      </c>
      <c r="B17464" s="40" t="s">
        <v>10906</v>
      </c>
      <c r="C17464" s="62" t="s">
        <v>10989</v>
      </c>
      <c r="D17464" s="790" t="s">
        <v>11682</v>
      </c>
      <c r="E17464" s="57">
        <v>1200</v>
      </c>
      <c r="F17464" s="57"/>
      <c r="G17464" s="125">
        <f t="shared" si="278"/>
        <v>-1200</v>
      </c>
      <c r="H17464" s="704" t="s">
        <v>11519</v>
      </c>
    </row>
    <row r="17465" spans="1:8" ht="15" x14ac:dyDescent="0.2">
      <c r="A17465" s="733">
        <v>45244</v>
      </c>
      <c r="B17465" s="40" t="s">
        <v>10230</v>
      </c>
      <c r="C17465" s="62" t="s">
        <v>5740</v>
      </c>
      <c r="D17465" s="790" t="s">
        <v>369</v>
      </c>
      <c r="E17465" s="57">
        <v>3000</v>
      </c>
      <c r="F17465" s="57"/>
      <c r="G17465" s="125">
        <f t="shared" si="278"/>
        <v>-3000</v>
      </c>
      <c r="H17465" s="704" t="s">
        <v>11519</v>
      </c>
    </row>
    <row r="17466" spans="1:8" ht="15" x14ac:dyDescent="0.2">
      <c r="A17466" s="733">
        <v>45244</v>
      </c>
      <c r="B17466" s="40" t="s">
        <v>11623</v>
      </c>
      <c r="C17466" s="62" t="s">
        <v>10989</v>
      </c>
      <c r="D17466" s="790" t="s">
        <v>11683</v>
      </c>
      <c r="E17466" s="57">
        <v>11200</v>
      </c>
      <c r="F17466" s="57"/>
      <c r="G17466" s="125">
        <f t="shared" si="278"/>
        <v>-11200</v>
      </c>
      <c r="H17466" s="704" t="s">
        <v>11519</v>
      </c>
    </row>
    <row r="17467" spans="1:8" ht="15" x14ac:dyDescent="0.2">
      <c r="A17467" s="733">
        <v>45245</v>
      </c>
      <c r="B17467" s="40" t="s">
        <v>25</v>
      </c>
      <c r="C17467" s="62" t="s">
        <v>391</v>
      </c>
      <c r="D17467" s="790" t="s">
        <v>11684</v>
      </c>
      <c r="E17467" s="57">
        <v>1500</v>
      </c>
      <c r="F17467" s="57"/>
      <c r="G17467" s="125">
        <f t="shared" si="278"/>
        <v>-1500</v>
      </c>
      <c r="H17467" s="704" t="s">
        <v>11519</v>
      </c>
    </row>
    <row r="17468" spans="1:8" ht="15" x14ac:dyDescent="0.2">
      <c r="A17468" s="733">
        <v>45245</v>
      </c>
      <c r="B17468" s="40" t="s">
        <v>11303</v>
      </c>
      <c r="C17468" s="62" t="s">
        <v>10061</v>
      </c>
      <c r="D17468" s="790" t="s">
        <v>6925</v>
      </c>
      <c r="E17468" s="57">
        <v>50000</v>
      </c>
      <c r="F17468" s="57"/>
      <c r="G17468" s="125">
        <f t="shared" si="278"/>
        <v>-50000</v>
      </c>
      <c r="H17468" s="704" t="s">
        <v>11519</v>
      </c>
    </row>
    <row r="17469" spans="1:8" ht="15" x14ac:dyDescent="0.2">
      <c r="A17469" s="733">
        <v>45245</v>
      </c>
      <c r="B17469" s="40" t="s">
        <v>10906</v>
      </c>
      <c r="C17469" s="62" t="s">
        <v>5740</v>
      </c>
      <c r="D17469" s="790" t="s">
        <v>369</v>
      </c>
      <c r="E17469" s="57">
        <v>3000</v>
      </c>
      <c r="F17469" s="57"/>
      <c r="G17469" s="125">
        <f t="shared" si="278"/>
        <v>-3000</v>
      </c>
      <c r="H17469" s="704" t="s">
        <v>11519</v>
      </c>
    </row>
    <row r="17470" spans="1:8" ht="15" x14ac:dyDescent="0.2">
      <c r="A17470" s="733">
        <v>45245</v>
      </c>
      <c r="B17470" s="40" t="s">
        <v>103</v>
      </c>
      <c r="C17470" s="62" t="s">
        <v>103</v>
      </c>
      <c r="D17470" s="790" t="s">
        <v>10209</v>
      </c>
      <c r="E17470" s="57">
        <v>4000</v>
      </c>
      <c r="F17470" s="57"/>
      <c r="G17470" s="125">
        <f t="shared" si="278"/>
        <v>-4000</v>
      </c>
      <c r="H17470" s="704" t="s">
        <v>11519</v>
      </c>
    </row>
    <row r="17471" spans="1:8" ht="15" x14ac:dyDescent="0.2">
      <c r="A17471" s="733">
        <v>45245</v>
      </c>
      <c r="B17471" s="40" t="s">
        <v>10906</v>
      </c>
      <c r="C17471" s="62" t="s">
        <v>10989</v>
      </c>
      <c r="D17471" s="790" t="s">
        <v>11685</v>
      </c>
      <c r="E17471" s="57">
        <v>15000</v>
      </c>
      <c r="F17471" s="57"/>
      <c r="G17471" s="125">
        <f t="shared" ref="G17471:G17534" si="279">F17471-E17471</f>
        <v>-15000</v>
      </c>
      <c r="H17471" s="704" t="s">
        <v>11519</v>
      </c>
    </row>
    <row r="17472" spans="1:8" ht="15" x14ac:dyDescent="0.2">
      <c r="A17472" s="733">
        <v>45245</v>
      </c>
      <c r="B17472" s="40" t="s">
        <v>10906</v>
      </c>
      <c r="C17472" s="62" t="s">
        <v>10989</v>
      </c>
      <c r="D17472" s="790" t="s">
        <v>11683</v>
      </c>
      <c r="E17472" s="57">
        <v>13500</v>
      </c>
      <c r="F17472" s="57"/>
      <c r="G17472" s="125">
        <f t="shared" si="279"/>
        <v>-13500</v>
      </c>
      <c r="H17472" s="704" t="s">
        <v>11519</v>
      </c>
    </row>
    <row r="17473" spans="1:8" ht="15" x14ac:dyDescent="0.2">
      <c r="A17473" s="733">
        <v>45245</v>
      </c>
      <c r="B17473" s="40" t="s">
        <v>10906</v>
      </c>
      <c r="C17473" s="62" t="s">
        <v>10989</v>
      </c>
      <c r="D17473" s="790" t="s">
        <v>11686</v>
      </c>
      <c r="E17473" s="57">
        <v>7200</v>
      </c>
      <c r="F17473" s="57"/>
      <c r="G17473" s="125">
        <f t="shared" si="279"/>
        <v>-7200</v>
      </c>
      <c r="H17473" s="704" t="s">
        <v>11519</v>
      </c>
    </row>
    <row r="17474" spans="1:8" ht="15" x14ac:dyDescent="0.2">
      <c r="A17474" s="733">
        <v>45245</v>
      </c>
      <c r="B17474" s="40" t="s">
        <v>10230</v>
      </c>
      <c r="C17474" s="62" t="s">
        <v>10989</v>
      </c>
      <c r="D17474" s="790" t="s">
        <v>3570</v>
      </c>
      <c r="E17474" s="57">
        <v>600</v>
      </c>
      <c r="F17474" s="57"/>
      <c r="G17474" s="125">
        <f t="shared" si="279"/>
        <v>-600</v>
      </c>
      <c r="H17474" s="704" t="s">
        <v>11519</v>
      </c>
    </row>
    <row r="17475" spans="1:8" ht="15" x14ac:dyDescent="0.2">
      <c r="A17475" s="733">
        <v>45245</v>
      </c>
      <c r="B17475" s="40" t="s">
        <v>10906</v>
      </c>
      <c r="C17475" s="62" t="s">
        <v>10989</v>
      </c>
      <c r="D17475" s="790" t="s">
        <v>11687</v>
      </c>
      <c r="E17475" s="57">
        <v>2250</v>
      </c>
      <c r="F17475" s="57"/>
      <c r="G17475" s="125">
        <f t="shared" si="279"/>
        <v>-2250</v>
      </c>
      <c r="H17475" s="704" t="s">
        <v>11519</v>
      </c>
    </row>
    <row r="17476" spans="1:8" ht="15" x14ac:dyDescent="0.2">
      <c r="A17476" s="733">
        <v>45245</v>
      </c>
      <c r="B17476" s="40" t="s">
        <v>11613</v>
      </c>
      <c r="C17476" s="62" t="s">
        <v>11614</v>
      </c>
      <c r="D17476" s="790" t="s">
        <v>1156</v>
      </c>
      <c r="E17476" s="57">
        <v>15000</v>
      </c>
      <c r="F17476" s="57"/>
      <c r="G17476" s="125">
        <f t="shared" si="279"/>
        <v>-15000</v>
      </c>
      <c r="H17476" s="704" t="s">
        <v>11519</v>
      </c>
    </row>
    <row r="17477" spans="1:8" ht="15" x14ac:dyDescent="0.2">
      <c r="A17477" s="733">
        <v>45245</v>
      </c>
      <c r="B17477" s="40" t="s">
        <v>11623</v>
      </c>
      <c r="C17477" s="62" t="s">
        <v>5740</v>
      </c>
      <c r="D17477" s="790" t="s">
        <v>369</v>
      </c>
      <c r="E17477" s="57">
        <v>3000</v>
      </c>
      <c r="F17477" s="57"/>
      <c r="G17477" s="125">
        <f t="shared" si="279"/>
        <v>-3000</v>
      </c>
      <c r="H17477" s="704" t="s">
        <v>11519</v>
      </c>
    </row>
    <row r="17478" spans="1:8" ht="15" x14ac:dyDescent="0.2">
      <c r="A17478" s="733">
        <v>45245</v>
      </c>
      <c r="B17478" s="40" t="s">
        <v>10906</v>
      </c>
      <c r="C17478" s="62" t="s">
        <v>11532</v>
      </c>
      <c r="D17478" s="790" t="s">
        <v>10719</v>
      </c>
      <c r="E17478" s="57">
        <v>150000</v>
      </c>
      <c r="F17478" s="57"/>
      <c r="G17478" s="125">
        <f t="shared" si="279"/>
        <v>-150000</v>
      </c>
      <c r="H17478" s="704" t="s">
        <v>11519</v>
      </c>
    </row>
    <row r="17479" spans="1:8" ht="15" x14ac:dyDescent="0.2">
      <c r="A17479" s="733">
        <v>45245</v>
      </c>
      <c r="B17479" s="40" t="s">
        <v>11507</v>
      </c>
      <c r="C17479" s="62" t="s">
        <v>10989</v>
      </c>
      <c r="D17479" s="790" t="s">
        <v>11688</v>
      </c>
      <c r="E17479" s="57">
        <v>22600</v>
      </c>
      <c r="F17479" s="57"/>
      <c r="G17479" s="125">
        <f t="shared" si="279"/>
        <v>-22600</v>
      </c>
      <c r="H17479" s="704" t="s">
        <v>11519</v>
      </c>
    </row>
    <row r="17480" spans="1:8" ht="15" x14ac:dyDescent="0.2">
      <c r="A17480" s="733">
        <v>45246</v>
      </c>
      <c r="B17480" s="40" t="s">
        <v>25</v>
      </c>
      <c r="C17480" s="62" t="s">
        <v>8148</v>
      </c>
      <c r="D17480" s="790" t="s">
        <v>11689</v>
      </c>
      <c r="E17480" s="57">
        <v>2000</v>
      </c>
      <c r="F17480" s="57"/>
      <c r="G17480" s="125">
        <f t="shared" si="279"/>
        <v>-2000</v>
      </c>
      <c r="H17480" s="704" t="s">
        <v>11519</v>
      </c>
    </row>
    <row r="17481" spans="1:8" ht="15" x14ac:dyDescent="0.2">
      <c r="A17481" s="733">
        <v>45246</v>
      </c>
      <c r="B17481" s="40" t="s">
        <v>103</v>
      </c>
      <c r="C17481" s="62" t="s">
        <v>8148</v>
      </c>
      <c r="D17481" s="790" t="s">
        <v>11689</v>
      </c>
      <c r="E17481" s="57">
        <v>8700</v>
      </c>
      <c r="F17481" s="57"/>
      <c r="G17481" s="125">
        <f t="shared" si="279"/>
        <v>-8700</v>
      </c>
      <c r="H17481" s="704" t="s">
        <v>11519</v>
      </c>
    </row>
    <row r="17482" spans="1:8" ht="15" x14ac:dyDescent="0.2">
      <c r="A17482" s="733">
        <v>45246</v>
      </c>
      <c r="B17482" s="40" t="s">
        <v>9984</v>
      </c>
      <c r="C17482" s="62" t="s">
        <v>10335</v>
      </c>
      <c r="D17482" s="790" t="s">
        <v>369</v>
      </c>
      <c r="E17482" s="57">
        <v>350</v>
      </c>
      <c r="F17482" s="57"/>
      <c r="G17482" s="125">
        <f t="shared" si="279"/>
        <v>-350</v>
      </c>
      <c r="H17482" s="704" t="s">
        <v>11519</v>
      </c>
    </row>
    <row r="17483" spans="1:8" ht="15" x14ac:dyDescent="0.2">
      <c r="A17483" s="733">
        <v>45247</v>
      </c>
      <c r="B17483" s="40" t="s">
        <v>11131</v>
      </c>
      <c r="C17483" s="62" t="s">
        <v>11678</v>
      </c>
      <c r="D17483" s="790" t="s">
        <v>9914</v>
      </c>
      <c r="E17483" s="57">
        <v>10000</v>
      </c>
      <c r="F17483" s="57"/>
      <c r="G17483" s="125">
        <f t="shared" si="279"/>
        <v>-10000</v>
      </c>
      <c r="H17483" s="704" t="s">
        <v>11519</v>
      </c>
    </row>
    <row r="17484" spans="1:8" ht="15" x14ac:dyDescent="0.2">
      <c r="A17484" s="733">
        <v>45247</v>
      </c>
      <c r="B17484" s="40" t="s">
        <v>10906</v>
      </c>
      <c r="C17484" s="62" t="s">
        <v>10989</v>
      </c>
      <c r="D17484" s="790" t="s">
        <v>11708</v>
      </c>
      <c r="E17484" s="57">
        <v>65000</v>
      </c>
      <c r="F17484" s="57"/>
      <c r="G17484" s="125">
        <f t="shared" si="279"/>
        <v>-65000</v>
      </c>
      <c r="H17484" s="704" t="s">
        <v>11519</v>
      </c>
    </row>
    <row r="17485" spans="1:8" ht="15" x14ac:dyDescent="0.2">
      <c r="A17485" s="733">
        <v>45247</v>
      </c>
      <c r="B17485" s="40" t="s">
        <v>10906</v>
      </c>
      <c r="C17485" s="62" t="s">
        <v>10989</v>
      </c>
      <c r="D17485" s="790" t="s">
        <v>11709</v>
      </c>
      <c r="E17485" s="57">
        <v>4000</v>
      </c>
      <c r="F17485" s="57"/>
      <c r="G17485" s="125">
        <f t="shared" si="279"/>
        <v>-4000</v>
      </c>
      <c r="H17485" s="704" t="s">
        <v>11519</v>
      </c>
    </row>
    <row r="17486" spans="1:8" ht="15" x14ac:dyDescent="0.2">
      <c r="A17486" s="733">
        <v>45247</v>
      </c>
      <c r="B17486" s="40" t="s">
        <v>10906</v>
      </c>
      <c r="C17486" s="62" t="s">
        <v>10989</v>
      </c>
      <c r="D17486" s="790" t="s">
        <v>11710</v>
      </c>
      <c r="E17486" s="57">
        <v>11200</v>
      </c>
      <c r="F17486" s="57"/>
      <c r="G17486" s="125">
        <f t="shared" si="279"/>
        <v>-11200</v>
      </c>
      <c r="H17486" s="704" t="s">
        <v>11519</v>
      </c>
    </row>
    <row r="17487" spans="1:8" ht="15" x14ac:dyDescent="0.2">
      <c r="A17487" s="733">
        <v>45247</v>
      </c>
      <c r="B17487" s="40" t="s">
        <v>10906</v>
      </c>
      <c r="C17487" s="62" t="s">
        <v>10989</v>
      </c>
      <c r="D17487" s="790" t="s">
        <v>11711</v>
      </c>
      <c r="E17487" s="57">
        <v>5720</v>
      </c>
      <c r="F17487" s="57"/>
      <c r="G17487" s="125">
        <f t="shared" si="279"/>
        <v>-5720</v>
      </c>
      <c r="H17487" s="704" t="s">
        <v>11519</v>
      </c>
    </row>
    <row r="17488" spans="1:8" ht="15" x14ac:dyDescent="0.2">
      <c r="A17488" s="733">
        <v>45247</v>
      </c>
      <c r="B17488" s="40" t="s">
        <v>11611</v>
      </c>
      <c r="C17488" s="62" t="s">
        <v>10989</v>
      </c>
      <c r="D17488" s="790" t="s">
        <v>11712</v>
      </c>
      <c r="E17488" s="57">
        <v>6480</v>
      </c>
      <c r="F17488" s="57"/>
      <c r="G17488" s="125">
        <f t="shared" si="279"/>
        <v>-6480</v>
      </c>
      <c r="H17488" s="704" t="s">
        <v>11519</v>
      </c>
    </row>
    <row r="17489" spans="1:8" ht="15" x14ac:dyDescent="0.2">
      <c r="A17489" s="733">
        <v>45247</v>
      </c>
      <c r="B17489" s="40" t="s">
        <v>11611</v>
      </c>
      <c r="C17489" s="62" t="s">
        <v>11713</v>
      </c>
      <c r="D17489" s="790" t="s">
        <v>11714</v>
      </c>
      <c r="E17489" s="57">
        <v>14400</v>
      </c>
      <c r="F17489" s="57"/>
      <c r="G17489" s="125">
        <f t="shared" si="279"/>
        <v>-14400</v>
      </c>
      <c r="H17489" s="704" t="s">
        <v>11519</v>
      </c>
    </row>
    <row r="17490" spans="1:8" ht="15" x14ac:dyDescent="0.2">
      <c r="A17490" s="733">
        <v>45248</v>
      </c>
      <c r="B17490" s="40" t="s">
        <v>11611</v>
      </c>
      <c r="C17490" s="62" t="s">
        <v>5740</v>
      </c>
      <c r="D17490" s="790" t="s">
        <v>369</v>
      </c>
      <c r="E17490" s="57">
        <v>2000</v>
      </c>
      <c r="F17490" s="57"/>
      <c r="G17490" s="125">
        <f t="shared" si="279"/>
        <v>-2000</v>
      </c>
      <c r="H17490" s="704" t="s">
        <v>11519</v>
      </c>
    </row>
    <row r="17491" spans="1:8" ht="15" x14ac:dyDescent="0.2">
      <c r="A17491" s="733">
        <v>45248</v>
      </c>
      <c r="B17491" s="40" t="s">
        <v>10906</v>
      </c>
      <c r="C17491" s="62" t="s">
        <v>5740</v>
      </c>
      <c r="D17491" s="790" t="s">
        <v>369</v>
      </c>
      <c r="E17491" s="57">
        <v>1250</v>
      </c>
      <c r="F17491" s="57"/>
      <c r="G17491" s="125">
        <f t="shared" si="279"/>
        <v>-1250</v>
      </c>
      <c r="H17491" s="704" t="s">
        <v>11519</v>
      </c>
    </row>
    <row r="17492" spans="1:8" ht="15" x14ac:dyDescent="0.2">
      <c r="A17492" s="733">
        <v>45248</v>
      </c>
      <c r="B17492" s="40" t="s">
        <v>3945</v>
      </c>
      <c r="C17492" s="62" t="s">
        <v>793</v>
      </c>
      <c r="D17492" s="790" t="s">
        <v>11715</v>
      </c>
      <c r="E17492" s="57">
        <v>5000</v>
      </c>
      <c r="F17492" s="57"/>
      <c r="G17492" s="125">
        <f t="shared" si="279"/>
        <v>-5000</v>
      </c>
      <c r="H17492" s="704" t="s">
        <v>11519</v>
      </c>
    </row>
    <row r="17493" spans="1:8" ht="15" x14ac:dyDescent="0.2">
      <c r="A17493" s="733">
        <v>45248</v>
      </c>
      <c r="B17493" s="40" t="s">
        <v>10469</v>
      </c>
      <c r="C17493" s="62" t="s">
        <v>9458</v>
      </c>
      <c r="D17493" s="790" t="s">
        <v>1156</v>
      </c>
      <c r="E17493" s="57">
        <v>20000</v>
      </c>
      <c r="F17493" s="57"/>
      <c r="G17493" s="125">
        <f t="shared" si="279"/>
        <v>-20000</v>
      </c>
      <c r="H17493" s="704" t="s">
        <v>11519</v>
      </c>
    </row>
    <row r="17494" spans="1:8" ht="15" x14ac:dyDescent="0.2">
      <c r="A17494" s="733">
        <v>45248</v>
      </c>
      <c r="B17494" s="40" t="s">
        <v>11716</v>
      </c>
      <c r="C17494" s="62" t="s">
        <v>10989</v>
      </c>
      <c r="D17494" s="790" t="s">
        <v>11717</v>
      </c>
      <c r="E17494" s="57">
        <v>42000</v>
      </c>
      <c r="F17494" s="57"/>
      <c r="G17494" s="125">
        <f t="shared" si="279"/>
        <v>-42000</v>
      </c>
      <c r="H17494" s="704" t="s">
        <v>11519</v>
      </c>
    </row>
    <row r="17495" spans="1:8" ht="15" x14ac:dyDescent="0.2">
      <c r="A17495" s="733">
        <v>45248</v>
      </c>
      <c r="B17495" s="40" t="s">
        <v>10906</v>
      </c>
      <c r="C17495" s="669" t="s">
        <v>10989</v>
      </c>
      <c r="D17495" s="911" t="s">
        <v>11718</v>
      </c>
      <c r="E17495" s="584">
        <v>8640</v>
      </c>
      <c r="F17495" s="57"/>
      <c r="G17495" s="125">
        <f t="shared" si="279"/>
        <v>-8640</v>
      </c>
      <c r="H17495" s="704" t="s">
        <v>11519</v>
      </c>
    </row>
    <row r="17496" spans="1:8" ht="15" x14ac:dyDescent="0.2">
      <c r="A17496" s="733">
        <v>45248</v>
      </c>
      <c r="B17496" s="40" t="s">
        <v>10574</v>
      </c>
      <c r="C17496" s="669" t="s">
        <v>10989</v>
      </c>
      <c r="D17496" s="911" t="s">
        <v>11718</v>
      </c>
      <c r="E17496" s="584">
        <v>8640</v>
      </c>
      <c r="F17496" s="57"/>
      <c r="G17496" s="125">
        <f t="shared" si="279"/>
        <v>-8640</v>
      </c>
      <c r="H17496" s="704" t="s">
        <v>11519</v>
      </c>
    </row>
    <row r="17497" spans="1:8" ht="15" x14ac:dyDescent="0.2">
      <c r="A17497" s="733">
        <v>45248</v>
      </c>
      <c r="B17497" s="40" t="s">
        <v>10230</v>
      </c>
      <c r="C17497" s="669" t="s">
        <v>10989</v>
      </c>
      <c r="D17497" s="911" t="s">
        <v>11718</v>
      </c>
      <c r="E17497" s="584">
        <v>8640</v>
      </c>
      <c r="F17497" s="57"/>
      <c r="G17497" s="125">
        <f t="shared" si="279"/>
        <v>-8640</v>
      </c>
      <c r="H17497" s="704" t="s">
        <v>11519</v>
      </c>
    </row>
    <row r="17498" spans="1:8" ht="15" x14ac:dyDescent="0.2">
      <c r="A17498" s="733">
        <v>45248</v>
      </c>
      <c r="B17498" s="40" t="s">
        <v>10906</v>
      </c>
      <c r="C17498" s="550" t="s">
        <v>10989</v>
      </c>
      <c r="D17498" s="903" t="s">
        <v>11719</v>
      </c>
      <c r="E17498" s="582">
        <v>13000</v>
      </c>
      <c r="F17498" s="57"/>
      <c r="G17498" s="125">
        <f t="shared" si="279"/>
        <v>-13000</v>
      </c>
      <c r="H17498" s="704" t="s">
        <v>11519</v>
      </c>
    </row>
    <row r="17499" spans="1:8" ht="15" x14ac:dyDescent="0.2">
      <c r="A17499" s="733">
        <v>45248</v>
      </c>
      <c r="B17499" s="40" t="s">
        <v>10574</v>
      </c>
      <c r="C17499" s="550" t="s">
        <v>10989</v>
      </c>
      <c r="D17499" s="903" t="s">
        <v>11719</v>
      </c>
      <c r="E17499" s="582">
        <v>13000</v>
      </c>
      <c r="F17499" s="57"/>
      <c r="G17499" s="125">
        <f t="shared" si="279"/>
        <v>-13000</v>
      </c>
      <c r="H17499" s="704" t="s">
        <v>11519</v>
      </c>
    </row>
    <row r="17500" spans="1:8" ht="15" x14ac:dyDescent="0.2">
      <c r="A17500" s="733">
        <v>45248</v>
      </c>
      <c r="B17500" s="40" t="s">
        <v>10230</v>
      </c>
      <c r="C17500" s="550" t="s">
        <v>10989</v>
      </c>
      <c r="D17500" s="903" t="s">
        <v>11719</v>
      </c>
      <c r="E17500" s="582">
        <v>13000</v>
      </c>
      <c r="F17500" s="57"/>
      <c r="G17500" s="125">
        <f t="shared" si="279"/>
        <v>-13000</v>
      </c>
      <c r="H17500" s="704" t="s">
        <v>11519</v>
      </c>
    </row>
    <row r="17501" spans="1:8" ht="15" x14ac:dyDescent="0.2">
      <c r="A17501" s="733">
        <v>45248</v>
      </c>
      <c r="B17501" s="40" t="s">
        <v>10906</v>
      </c>
      <c r="C17501" s="62" t="s">
        <v>10989</v>
      </c>
      <c r="D17501" s="790" t="s">
        <v>11720</v>
      </c>
      <c r="E17501" s="57">
        <v>29320</v>
      </c>
      <c r="F17501" s="57"/>
      <c r="G17501" s="125">
        <f t="shared" si="279"/>
        <v>-29320</v>
      </c>
      <c r="H17501" s="704" t="s">
        <v>11519</v>
      </c>
    </row>
    <row r="17502" spans="1:8" ht="15" x14ac:dyDescent="0.2">
      <c r="A17502" s="733">
        <v>45248</v>
      </c>
      <c r="B17502" s="40" t="s">
        <v>10906</v>
      </c>
      <c r="C17502" s="62" t="s">
        <v>10989</v>
      </c>
      <c r="D17502" s="790" t="s">
        <v>11721</v>
      </c>
      <c r="E17502" s="57">
        <v>4300</v>
      </c>
      <c r="F17502" s="57"/>
      <c r="G17502" s="125">
        <f t="shared" si="279"/>
        <v>-4300</v>
      </c>
      <c r="H17502" s="704" t="s">
        <v>11519</v>
      </c>
    </row>
    <row r="17503" spans="1:8" ht="15" x14ac:dyDescent="0.2">
      <c r="A17503" s="733">
        <v>45248</v>
      </c>
      <c r="B17503" s="40" t="s">
        <v>10906</v>
      </c>
      <c r="C17503" s="62" t="s">
        <v>10989</v>
      </c>
      <c r="D17503" s="790" t="s">
        <v>11722</v>
      </c>
      <c r="E17503" s="57">
        <v>1250</v>
      </c>
      <c r="F17503" s="57"/>
      <c r="G17503" s="125">
        <f t="shared" si="279"/>
        <v>-1250</v>
      </c>
      <c r="H17503" s="704" t="s">
        <v>11519</v>
      </c>
    </row>
    <row r="17504" spans="1:8" ht="15" x14ac:dyDescent="0.2">
      <c r="A17504" s="733">
        <v>45248</v>
      </c>
      <c r="B17504" s="40" t="s">
        <v>11716</v>
      </c>
      <c r="C17504" s="62" t="s">
        <v>10989</v>
      </c>
      <c r="D17504" s="790" t="s">
        <v>11723</v>
      </c>
      <c r="E17504" s="57">
        <v>4730</v>
      </c>
      <c r="F17504" s="57"/>
      <c r="G17504" s="125">
        <f t="shared" si="279"/>
        <v>-4730</v>
      </c>
      <c r="H17504" s="704" t="s">
        <v>11519</v>
      </c>
    </row>
    <row r="17505" spans="1:8" ht="15" x14ac:dyDescent="0.2">
      <c r="A17505" s="733">
        <v>45248</v>
      </c>
      <c r="B17505" s="40" t="s">
        <v>11716</v>
      </c>
      <c r="C17505" s="62" t="s">
        <v>10989</v>
      </c>
      <c r="D17505" s="790" t="s">
        <v>11724</v>
      </c>
      <c r="E17505" s="57">
        <v>18000</v>
      </c>
      <c r="F17505" s="57"/>
      <c r="G17505" s="125">
        <f t="shared" si="279"/>
        <v>-18000</v>
      </c>
      <c r="H17505" s="704" t="s">
        <v>11519</v>
      </c>
    </row>
    <row r="17506" spans="1:8" ht="15" x14ac:dyDescent="0.2">
      <c r="A17506" s="733">
        <v>45248</v>
      </c>
      <c r="B17506" s="40" t="s">
        <v>10906</v>
      </c>
      <c r="C17506" s="62" t="s">
        <v>5740</v>
      </c>
      <c r="D17506" s="790" t="s">
        <v>10335</v>
      </c>
      <c r="E17506" s="57">
        <v>300</v>
      </c>
      <c r="F17506" s="57"/>
      <c r="G17506" s="125">
        <f t="shared" si="279"/>
        <v>-300</v>
      </c>
      <c r="H17506" s="704" t="s">
        <v>11519</v>
      </c>
    </row>
    <row r="17507" spans="1:8" ht="15" x14ac:dyDescent="0.2">
      <c r="A17507" s="733">
        <v>45250</v>
      </c>
      <c r="B17507" s="40" t="s">
        <v>10906</v>
      </c>
      <c r="C17507" s="62" t="s">
        <v>391</v>
      </c>
      <c r="D17507" s="790" t="s">
        <v>11725</v>
      </c>
      <c r="E17507" s="57">
        <v>5000</v>
      </c>
      <c r="F17507" s="57"/>
      <c r="G17507" s="125">
        <f t="shared" si="279"/>
        <v>-5000</v>
      </c>
      <c r="H17507" s="704" t="s">
        <v>11519</v>
      </c>
    </row>
    <row r="17508" spans="1:8" ht="15" x14ac:dyDescent="0.2">
      <c r="A17508" s="733">
        <v>45250</v>
      </c>
      <c r="B17508" s="40" t="s">
        <v>11726</v>
      </c>
      <c r="C17508" s="62" t="s">
        <v>793</v>
      </c>
      <c r="D17508" s="790" t="s">
        <v>11727</v>
      </c>
      <c r="E17508" s="57">
        <v>2260</v>
      </c>
      <c r="F17508" s="57"/>
      <c r="G17508" s="125">
        <f t="shared" si="279"/>
        <v>-2260</v>
      </c>
      <c r="H17508" s="704" t="s">
        <v>11519</v>
      </c>
    </row>
    <row r="17509" spans="1:8" ht="15" x14ac:dyDescent="0.2">
      <c r="A17509" s="733">
        <v>45250</v>
      </c>
      <c r="B17509" s="40" t="s">
        <v>11726</v>
      </c>
      <c r="C17509" s="62" t="s">
        <v>391</v>
      </c>
      <c r="D17509" s="790" t="s">
        <v>11728</v>
      </c>
      <c r="E17509" s="57">
        <v>1350</v>
      </c>
      <c r="F17509" s="57"/>
      <c r="G17509" s="125">
        <f t="shared" si="279"/>
        <v>-1350</v>
      </c>
      <c r="H17509" s="704" t="s">
        <v>11519</v>
      </c>
    </row>
    <row r="17510" spans="1:8" ht="15" x14ac:dyDescent="0.2">
      <c r="A17510" s="733">
        <v>45250</v>
      </c>
      <c r="B17510" s="40" t="s">
        <v>11726</v>
      </c>
      <c r="C17510" s="62" t="s">
        <v>793</v>
      </c>
      <c r="D17510" s="790" t="s">
        <v>11729</v>
      </c>
      <c r="E17510" s="57">
        <v>2100</v>
      </c>
      <c r="F17510" s="57"/>
      <c r="G17510" s="125">
        <f t="shared" si="279"/>
        <v>-2100</v>
      </c>
      <c r="H17510" s="704" t="s">
        <v>11519</v>
      </c>
    </row>
    <row r="17511" spans="1:8" s="681" customFormat="1" ht="36" customHeight="1" x14ac:dyDescent="0.25">
      <c r="A17511" s="733">
        <v>45247</v>
      </c>
      <c r="B17511" s="62" t="s">
        <v>10469</v>
      </c>
      <c r="C17511" s="550" t="s">
        <v>1508</v>
      </c>
      <c r="D17511" s="739" t="s">
        <v>11730</v>
      </c>
      <c r="E17511" s="551">
        <v>40000</v>
      </c>
      <c r="F17511" s="125"/>
      <c r="G17511" s="125">
        <f t="shared" si="279"/>
        <v>-40000</v>
      </c>
      <c r="H17511" s="704" t="s">
        <v>11519</v>
      </c>
    </row>
    <row r="17512" spans="1:8" s="681" customFormat="1" ht="36" customHeight="1" x14ac:dyDescent="0.25">
      <c r="A17512" s="733">
        <v>45247</v>
      </c>
      <c r="B17512" s="62" t="s">
        <v>10377</v>
      </c>
      <c r="C17512" s="550" t="s">
        <v>1508</v>
      </c>
      <c r="D17512" s="739" t="s">
        <v>11730</v>
      </c>
      <c r="E17512" s="551">
        <v>30000</v>
      </c>
      <c r="F17512" s="125"/>
      <c r="G17512" s="125">
        <f t="shared" si="279"/>
        <v>-30000</v>
      </c>
      <c r="H17512" s="704" t="s">
        <v>11519</v>
      </c>
    </row>
    <row r="17513" spans="1:8" s="681" customFormat="1" ht="36" customHeight="1" x14ac:dyDescent="0.25">
      <c r="A17513" s="733">
        <v>45247</v>
      </c>
      <c r="B17513" s="62" t="s">
        <v>11550</v>
      </c>
      <c r="C17513" s="550" t="s">
        <v>1508</v>
      </c>
      <c r="D17513" s="739" t="s">
        <v>11730</v>
      </c>
      <c r="E17513" s="551">
        <v>188000</v>
      </c>
      <c r="F17513" s="125"/>
      <c r="G17513" s="125">
        <f t="shared" si="279"/>
        <v>-188000</v>
      </c>
      <c r="H17513" s="704" t="s">
        <v>11519</v>
      </c>
    </row>
    <row r="17514" spans="1:8" ht="15" x14ac:dyDescent="0.2">
      <c r="A17514" s="733">
        <v>45247</v>
      </c>
      <c r="B17514" s="40" t="s">
        <v>11623</v>
      </c>
      <c r="C17514" s="669" t="s">
        <v>11731</v>
      </c>
      <c r="D17514" s="911" t="s">
        <v>11732</v>
      </c>
      <c r="E17514" s="584">
        <v>72000</v>
      </c>
      <c r="F17514" s="57"/>
      <c r="G17514" s="125">
        <f t="shared" si="279"/>
        <v>-72000</v>
      </c>
      <c r="H17514" s="704" t="s">
        <v>11519</v>
      </c>
    </row>
    <row r="17515" spans="1:8" ht="15" x14ac:dyDescent="0.2">
      <c r="A17515" s="733">
        <v>45247</v>
      </c>
      <c r="B17515" s="40" t="s">
        <v>10906</v>
      </c>
      <c r="C17515" s="669" t="s">
        <v>11731</v>
      </c>
      <c r="D17515" s="911" t="s">
        <v>11732</v>
      </c>
      <c r="E17515" s="584">
        <v>103000</v>
      </c>
      <c r="F17515" s="57"/>
      <c r="G17515" s="125">
        <f t="shared" si="279"/>
        <v>-103000</v>
      </c>
      <c r="H17515" s="704" t="s">
        <v>11519</v>
      </c>
    </row>
    <row r="17516" spans="1:8" ht="15" x14ac:dyDescent="0.2">
      <c r="A17516" s="733">
        <v>45247</v>
      </c>
      <c r="B17516" s="40" t="s">
        <v>11442</v>
      </c>
      <c r="C17516" s="669" t="s">
        <v>11731</v>
      </c>
      <c r="D17516" s="911" t="s">
        <v>11732</v>
      </c>
      <c r="E17516" s="584">
        <v>24000</v>
      </c>
      <c r="F17516" s="57"/>
      <c r="G17516" s="125">
        <f t="shared" si="279"/>
        <v>-24000</v>
      </c>
      <c r="H17516" s="704" t="s">
        <v>11519</v>
      </c>
    </row>
    <row r="17517" spans="1:8" ht="15" x14ac:dyDescent="0.2">
      <c r="A17517" s="733">
        <v>45247</v>
      </c>
      <c r="B17517" s="40" t="s">
        <v>10230</v>
      </c>
      <c r="C17517" s="669" t="s">
        <v>11731</v>
      </c>
      <c r="D17517" s="911" t="s">
        <v>11732</v>
      </c>
      <c r="E17517" s="584">
        <v>50000</v>
      </c>
      <c r="F17517" s="57"/>
      <c r="G17517" s="125">
        <f t="shared" si="279"/>
        <v>-50000</v>
      </c>
      <c r="H17517" s="704" t="s">
        <v>11519</v>
      </c>
    </row>
    <row r="17518" spans="1:8" ht="15" x14ac:dyDescent="0.2">
      <c r="A17518" s="733">
        <v>45248</v>
      </c>
      <c r="B17518" s="40" t="s">
        <v>11442</v>
      </c>
      <c r="C17518" s="62" t="s">
        <v>11451</v>
      </c>
      <c r="D17518" s="790" t="s">
        <v>11737</v>
      </c>
      <c r="E17518" s="57">
        <v>450000</v>
      </c>
      <c r="F17518" s="57"/>
      <c r="G17518" s="125">
        <f t="shared" si="279"/>
        <v>-450000</v>
      </c>
      <c r="H17518" s="704" t="s">
        <v>11519</v>
      </c>
    </row>
    <row r="17519" spans="1:8" ht="15" customHeight="1" x14ac:dyDescent="0.2">
      <c r="A17519" s="733">
        <v>45248</v>
      </c>
      <c r="B17519" s="40" t="s">
        <v>10469</v>
      </c>
      <c r="C17519" s="62" t="s">
        <v>11451</v>
      </c>
      <c r="D17519" s="790" t="s">
        <v>11737</v>
      </c>
      <c r="E17519" s="57">
        <v>417730</v>
      </c>
      <c r="F17519" s="57"/>
      <c r="G17519" s="125">
        <f t="shared" si="279"/>
        <v>-417730</v>
      </c>
      <c r="H17519" s="704" t="s">
        <v>11519</v>
      </c>
    </row>
    <row r="17520" spans="1:8" ht="15" x14ac:dyDescent="0.2">
      <c r="A17520" s="733">
        <v>45248</v>
      </c>
      <c r="B17520" s="40" t="s">
        <v>9984</v>
      </c>
      <c r="C17520" s="62" t="s">
        <v>11451</v>
      </c>
      <c r="D17520" s="790" t="s">
        <v>11739</v>
      </c>
      <c r="E17520" s="57">
        <v>735690</v>
      </c>
      <c r="F17520" s="57"/>
      <c r="G17520" s="125">
        <f t="shared" si="279"/>
        <v>-735690</v>
      </c>
      <c r="H17520" s="704" t="s">
        <v>11519</v>
      </c>
    </row>
    <row r="17521" spans="1:8" ht="15" x14ac:dyDescent="0.2">
      <c r="A17521" s="733">
        <v>45248</v>
      </c>
      <c r="B17521" s="40" t="s">
        <v>10230</v>
      </c>
      <c r="C17521" s="62" t="s">
        <v>11740</v>
      </c>
      <c r="D17521" s="790" t="s">
        <v>11741</v>
      </c>
      <c r="E17521" s="57">
        <v>16000</v>
      </c>
      <c r="F17521" s="57"/>
      <c r="G17521" s="125">
        <f t="shared" si="279"/>
        <v>-16000</v>
      </c>
      <c r="H17521" s="704" t="s">
        <v>11519</v>
      </c>
    </row>
    <row r="17522" spans="1:8" ht="15" x14ac:dyDescent="0.2">
      <c r="A17522" s="733">
        <v>45248</v>
      </c>
      <c r="B17522" s="40" t="s">
        <v>11623</v>
      </c>
      <c r="C17522" s="550" t="s">
        <v>10989</v>
      </c>
      <c r="D17522" s="903" t="s">
        <v>11742</v>
      </c>
      <c r="E17522" s="582">
        <v>61333</v>
      </c>
      <c r="F17522" s="57"/>
      <c r="G17522" s="125">
        <f t="shared" si="279"/>
        <v>-61333</v>
      </c>
      <c r="H17522" s="704" t="s">
        <v>11519</v>
      </c>
    </row>
    <row r="17523" spans="1:8" ht="15" x14ac:dyDescent="0.2">
      <c r="A17523" s="733">
        <v>45248</v>
      </c>
      <c r="B17523" s="40" t="s">
        <v>10906</v>
      </c>
      <c r="C17523" s="550" t="s">
        <v>10989</v>
      </c>
      <c r="D17523" s="903" t="s">
        <v>11742</v>
      </c>
      <c r="E17523" s="582">
        <v>61333</v>
      </c>
      <c r="F17523" s="57"/>
      <c r="G17523" s="125">
        <f t="shared" si="279"/>
        <v>-61333</v>
      </c>
      <c r="H17523" s="704" t="s">
        <v>11519</v>
      </c>
    </row>
    <row r="17524" spans="1:8" ht="15" x14ac:dyDescent="0.2">
      <c r="A17524" s="733">
        <v>45248</v>
      </c>
      <c r="B17524" s="40" t="s">
        <v>10230</v>
      </c>
      <c r="C17524" s="550" t="s">
        <v>10989</v>
      </c>
      <c r="D17524" s="903" t="s">
        <v>11742</v>
      </c>
      <c r="E17524" s="582">
        <v>61334</v>
      </c>
      <c r="F17524" s="57"/>
      <c r="G17524" s="125">
        <f t="shared" si="279"/>
        <v>-61334</v>
      </c>
      <c r="H17524" s="704" t="s">
        <v>11519</v>
      </c>
    </row>
    <row r="17525" spans="1:8" ht="15" x14ac:dyDescent="0.2">
      <c r="A17525" s="733">
        <v>45248</v>
      </c>
      <c r="B17525" s="40" t="s">
        <v>10906</v>
      </c>
      <c r="C17525" s="62" t="s">
        <v>10989</v>
      </c>
      <c r="D17525" s="790" t="s">
        <v>11743</v>
      </c>
      <c r="E17525" s="57">
        <v>6000</v>
      </c>
      <c r="F17525" s="57"/>
      <c r="G17525" s="125">
        <f t="shared" si="279"/>
        <v>-6000</v>
      </c>
      <c r="H17525" s="704" t="s">
        <v>11519</v>
      </c>
    </row>
    <row r="17526" spans="1:8" ht="15" x14ac:dyDescent="0.2">
      <c r="A17526" s="733">
        <v>45248</v>
      </c>
      <c r="B17526" s="40" t="s">
        <v>11623</v>
      </c>
      <c r="C17526" s="550" t="s">
        <v>10989</v>
      </c>
      <c r="D17526" s="903" t="s">
        <v>11744</v>
      </c>
      <c r="E17526" s="582">
        <v>19667</v>
      </c>
      <c r="F17526" s="57"/>
      <c r="G17526" s="125">
        <f t="shared" si="279"/>
        <v>-19667</v>
      </c>
      <c r="H17526" s="704" t="s">
        <v>11519</v>
      </c>
    </row>
    <row r="17527" spans="1:8" ht="15" x14ac:dyDescent="0.2">
      <c r="A17527" s="733">
        <v>45248</v>
      </c>
      <c r="B17527" s="40" t="s">
        <v>10906</v>
      </c>
      <c r="C17527" s="550" t="s">
        <v>10989</v>
      </c>
      <c r="D17527" s="903" t="s">
        <v>11744</v>
      </c>
      <c r="E17527" s="582">
        <v>19667</v>
      </c>
      <c r="F17527" s="57"/>
      <c r="G17527" s="125">
        <f t="shared" si="279"/>
        <v>-19667</v>
      </c>
      <c r="H17527" s="704" t="s">
        <v>11519</v>
      </c>
    </row>
    <row r="17528" spans="1:8" ht="15" x14ac:dyDescent="0.2">
      <c r="A17528" s="733">
        <v>45248</v>
      </c>
      <c r="B17528" s="40" t="s">
        <v>10230</v>
      </c>
      <c r="C17528" s="550" t="s">
        <v>10989</v>
      </c>
      <c r="D17528" s="903" t="s">
        <v>11744</v>
      </c>
      <c r="E17528" s="582">
        <v>19666</v>
      </c>
      <c r="F17528" s="57"/>
      <c r="G17528" s="125">
        <f t="shared" si="279"/>
        <v>-19666</v>
      </c>
      <c r="H17528" s="704" t="s">
        <v>11519</v>
      </c>
    </row>
    <row r="17529" spans="1:8" ht="15" x14ac:dyDescent="0.2">
      <c r="A17529" s="733">
        <v>45248</v>
      </c>
      <c r="B17529" s="40" t="s">
        <v>11507</v>
      </c>
      <c r="C17529" s="62" t="s">
        <v>11745</v>
      </c>
      <c r="D17529" s="790" t="s">
        <v>6485</v>
      </c>
      <c r="E17529" s="57">
        <v>8900</v>
      </c>
      <c r="F17529" s="57"/>
      <c r="G17529" s="125">
        <f t="shared" si="279"/>
        <v>-8900</v>
      </c>
      <c r="H17529" s="704" t="s">
        <v>11519</v>
      </c>
    </row>
    <row r="17530" spans="1:8" ht="15" x14ac:dyDescent="0.2">
      <c r="A17530" s="733">
        <v>45250</v>
      </c>
      <c r="B17530" s="40" t="s">
        <v>9354</v>
      </c>
      <c r="C17530" s="550" t="s">
        <v>11749</v>
      </c>
      <c r="D17530" s="903" t="s">
        <v>11748</v>
      </c>
      <c r="E17530" s="582">
        <v>234213</v>
      </c>
      <c r="F17530" s="57"/>
      <c r="G17530" s="125">
        <f t="shared" si="279"/>
        <v>-234213</v>
      </c>
      <c r="H17530" s="704" t="s">
        <v>11519</v>
      </c>
    </row>
    <row r="17531" spans="1:8" ht="15" x14ac:dyDescent="0.2">
      <c r="A17531" s="733">
        <v>45250</v>
      </c>
      <c r="B17531" s="40" t="s">
        <v>11089</v>
      </c>
      <c r="C17531" s="550" t="s">
        <v>11749</v>
      </c>
      <c r="D17531" s="903" t="s">
        <v>11748</v>
      </c>
      <c r="E17531" s="582">
        <v>163580</v>
      </c>
      <c r="F17531" s="57"/>
      <c r="G17531" s="125">
        <f t="shared" si="279"/>
        <v>-163580</v>
      </c>
      <c r="H17531" s="704" t="s">
        <v>11519</v>
      </c>
    </row>
    <row r="17532" spans="1:8" ht="15" x14ac:dyDescent="0.2">
      <c r="A17532" s="733">
        <v>45250</v>
      </c>
      <c r="B17532" s="40" t="s">
        <v>9984</v>
      </c>
      <c r="C17532" s="550" t="s">
        <v>11749</v>
      </c>
      <c r="D17532" s="903" t="s">
        <v>11748</v>
      </c>
      <c r="E17532" s="582">
        <v>102207</v>
      </c>
      <c r="F17532" s="57"/>
      <c r="G17532" s="125">
        <f t="shared" si="279"/>
        <v>-102207</v>
      </c>
      <c r="H17532" s="704" t="s">
        <v>11519</v>
      </c>
    </row>
    <row r="17533" spans="1:8" ht="15" customHeight="1" x14ac:dyDescent="0.2">
      <c r="A17533" s="733">
        <v>45250</v>
      </c>
      <c r="B17533" s="40" t="s">
        <v>103</v>
      </c>
      <c r="C17533" s="62" t="s">
        <v>103</v>
      </c>
      <c r="D17533" s="790" t="s">
        <v>11746</v>
      </c>
      <c r="E17533" s="57">
        <v>5000</v>
      </c>
      <c r="F17533" s="57"/>
      <c r="G17533" s="125">
        <f t="shared" si="279"/>
        <v>-5000</v>
      </c>
      <c r="H17533" s="704" t="s">
        <v>11519</v>
      </c>
    </row>
    <row r="17534" spans="1:8" ht="15" x14ac:dyDescent="0.2">
      <c r="A17534" s="733">
        <v>45250</v>
      </c>
      <c r="B17534" s="40" t="s">
        <v>10906</v>
      </c>
      <c r="C17534" s="62" t="s">
        <v>10989</v>
      </c>
      <c r="D17534" s="790" t="s">
        <v>11747</v>
      </c>
      <c r="E17534" s="57">
        <v>110000</v>
      </c>
      <c r="F17534" s="57"/>
      <c r="G17534" s="125">
        <f t="shared" si="279"/>
        <v>-110000</v>
      </c>
      <c r="H17534" s="704" t="s">
        <v>11519</v>
      </c>
    </row>
    <row r="17535" spans="1:8" ht="15" x14ac:dyDescent="0.2">
      <c r="A17535" s="733">
        <v>45250</v>
      </c>
      <c r="B17535" s="40" t="s">
        <v>10906</v>
      </c>
      <c r="C17535" s="62" t="s">
        <v>5740</v>
      </c>
      <c r="D17535" s="790" t="s">
        <v>369</v>
      </c>
      <c r="E17535" s="57">
        <v>5300</v>
      </c>
      <c r="F17535" s="57"/>
      <c r="G17535" s="125">
        <f t="shared" ref="G17535:G17598" si="280">F17535-E17535</f>
        <v>-5300</v>
      </c>
      <c r="H17535" s="704" t="s">
        <v>11519</v>
      </c>
    </row>
    <row r="17536" spans="1:8" ht="15" x14ac:dyDescent="0.2">
      <c r="A17536" s="733">
        <v>45250</v>
      </c>
      <c r="B17536" s="40" t="s">
        <v>11623</v>
      </c>
      <c r="C17536" s="62" t="s">
        <v>5740</v>
      </c>
      <c r="D17536" s="790" t="s">
        <v>369</v>
      </c>
      <c r="E17536" s="57">
        <v>5200</v>
      </c>
      <c r="F17536" s="57"/>
      <c r="G17536" s="125">
        <f t="shared" si="280"/>
        <v>-5200</v>
      </c>
      <c r="H17536" s="704" t="s">
        <v>11519</v>
      </c>
    </row>
    <row r="17537" spans="1:8" ht="15" x14ac:dyDescent="0.2">
      <c r="A17537" s="733">
        <v>45250</v>
      </c>
      <c r="B17537" s="40" t="s">
        <v>11442</v>
      </c>
      <c r="C17537" s="62" t="s">
        <v>10482</v>
      </c>
      <c r="D17537" s="790" t="s">
        <v>11750</v>
      </c>
      <c r="E17537" s="57">
        <v>760000</v>
      </c>
      <c r="F17537" s="57"/>
      <c r="G17537" s="125">
        <f t="shared" si="280"/>
        <v>-760000</v>
      </c>
      <c r="H17537" s="704" t="s">
        <v>11519</v>
      </c>
    </row>
    <row r="17538" spans="1:8" ht="15" x14ac:dyDescent="0.2">
      <c r="A17538" s="733">
        <v>45250</v>
      </c>
      <c r="B17538" s="40" t="s">
        <v>10906</v>
      </c>
      <c r="C17538" s="62" t="s">
        <v>11284</v>
      </c>
      <c r="D17538" s="790" t="s">
        <v>11750</v>
      </c>
      <c r="E17538" s="57">
        <v>50000</v>
      </c>
      <c r="F17538" s="57"/>
      <c r="G17538" s="125">
        <f t="shared" si="280"/>
        <v>-50000</v>
      </c>
      <c r="H17538" s="704" t="s">
        <v>11519</v>
      </c>
    </row>
    <row r="17539" spans="1:8" ht="15" x14ac:dyDescent="0.2">
      <c r="A17539" s="733">
        <v>45250</v>
      </c>
      <c r="B17539" s="40" t="s">
        <v>11442</v>
      </c>
      <c r="C17539" s="62" t="s">
        <v>11556</v>
      </c>
      <c r="D17539" s="790" t="s">
        <v>11766</v>
      </c>
      <c r="E17539" s="57">
        <v>50000</v>
      </c>
      <c r="F17539" s="57"/>
      <c r="G17539" s="125">
        <f t="shared" si="280"/>
        <v>-50000</v>
      </c>
      <c r="H17539" s="704" t="s">
        <v>11519</v>
      </c>
    </row>
    <row r="17540" spans="1:8" ht="15" x14ac:dyDescent="0.2">
      <c r="A17540" s="733">
        <v>45250</v>
      </c>
      <c r="B17540" s="40" t="s">
        <v>3945</v>
      </c>
      <c r="C17540" s="550" t="s">
        <v>299</v>
      </c>
      <c r="D17540" s="903" t="s">
        <v>11751</v>
      </c>
      <c r="E17540" s="582">
        <v>130000</v>
      </c>
      <c r="F17540" s="57"/>
      <c r="G17540" s="125">
        <f t="shared" si="280"/>
        <v>-130000</v>
      </c>
      <c r="H17540" s="704" t="s">
        <v>11519</v>
      </c>
    </row>
    <row r="17541" spans="1:8" ht="15" x14ac:dyDescent="0.2">
      <c r="A17541" s="733">
        <v>45250</v>
      </c>
      <c r="B17541" s="40" t="s">
        <v>3944</v>
      </c>
      <c r="C17541" s="550" t="s">
        <v>299</v>
      </c>
      <c r="D17541" s="903" t="s">
        <v>11751</v>
      </c>
      <c r="E17541" s="582">
        <v>130000</v>
      </c>
      <c r="F17541" s="57"/>
      <c r="G17541" s="125">
        <f t="shared" si="280"/>
        <v>-130000</v>
      </c>
      <c r="H17541" s="704" t="s">
        <v>11519</v>
      </c>
    </row>
    <row r="17542" spans="1:8" ht="15" x14ac:dyDescent="0.2">
      <c r="A17542" s="733">
        <v>45250</v>
      </c>
      <c r="B17542" s="40" t="s">
        <v>37</v>
      </c>
      <c r="C17542" s="550" t="s">
        <v>299</v>
      </c>
      <c r="D17542" s="903" t="s">
        <v>11751</v>
      </c>
      <c r="E17542" s="582">
        <v>130000</v>
      </c>
      <c r="F17542" s="57"/>
      <c r="G17542" s="125">
        <f t="shared" si="280"/>
        <v>-130000</v>
      </c>
      <c r="H17542" s="704" t="s">
        <v>11519</v>
      </c>
    </row>
    <row r="17543" spans="1:8" ht="15" x14ac:dyDescent="0.2">
      <c r="A17543" s="733">
        <v>45251</v>
      </c>
      <c r="B17543" s="40" t="s">
        <v>25</v>
      </c>
      <c r="C17543" s="62" t="s">
        <v>7593</v>
      </c>
      <c r="D17543" s="790" t="s">
        <v>11752</v>
      </c>
      <c r="E17543" s="57">
        <v>50000</v>
      </c>
      <c r="F17543" s="57"/>
      <c r="G17543" s="125">
        <f t="shared" si="280"/>
        <v>-50000</v>
      </c>
      <c r="H17543" s="704" t="s">
        <v>11519</v>
      </c>
    </row>
    <row r="17544" spans="1:8" ht="15" x14ac:dyDescent="0.2">
      <c r="A17544" s="733">
        <v>45251</v>
      </c>
      <c r="B17544" s="40" t="s">
        <v>10906</v>
      </c>
      <c r="C17544" s="62" t="s">
        <v>285</v>
      </c>
      <c r="D17544" s="790" t="s">
        <v>11753</v>
      </c>
      <c r="E17544" s="57">
        <v>15000</v>
      </c>
      <c r="F17544" s="57"/>
      <c r="G17544" s="125">
        <f t="shared" si="280"/>
        <v>-15000</v>
      </c>
      <c r="H17544" s="704" t="s">
        <v>11519</v>
      </c>
    </row>
    <row r="17545" spans="1:8" ht="15" x14ac:dyDescent="0.2">
      <c r="A17545" s="733">
        <v>45251</v>
      </c>
      <c r="B17545" s="40" t="s">
        <v>10230</v>
      </c>
      <c r="C17545" s="62" t="s">
        <v>285</v>
      </c>
      <c r="D17545" s="790" t="s">
        <v>11753</v>
      </c>
      <c r="E17545" s="57">
        <v>15000</v>
      </c>
      <c r="F17545" s="57"/>
      <c r="G17545" s="125">
        <f t="shared" si="280"/>
        <v>-15000</v>
      </c>
      <c r="H17545" s="704" t="s">
        <v>11519</v>
      </c>
    </row>
    <row r="17546" spans="1:8" ht="15" x14ac:dyDescent="0.2">
      <c r="A17546" s="733">
        <v>45251</v>
      </c>
      <c r="B17546" s="40" t="s">
        <v>9354</v>
      </c>
      <c r="C17546" s="62" t="s">
        <v>285</v>
      </c>
      <c r="D17546" s="790" t="s">
        <v>11753</v>
      </c>
      <c r="E17546" s="57">
        <v>15000</v>
      </c>
      <c r="F17546" s="57"/>
      <c r="G17546" s="125">
        <f t="shared" si="280"/>
        <v>-15000</v>
      </c>
      <c r="H17546" s="704" t="s">
        <v>11519</v>
      </c>
    </row>
    <row r="17547" spans="1:8" ht="15" x14ac:dyDescent="0.2">
      <c r="A17547" s="733">
        <v>45251</v>
      </c>
      <c r="B17547" s="40" t="s">
        <v>10906</v>
      </c>
      <c r="C17547" s="62" t="s">
        <v>2795</v>
      </c>
      <c r="D17547" s="790" t="s">
        <v>11754</v>
      </c>
      <c r="E17547" s="57">
        <v>5000</v>
      </c>
      <c r="F17547" s="57"/>
      <c r="G17547" s="125">
        <f t="shared" si="280"/>
        <v>-5000</v>
      </c>
      <c r="H17547" s="704" t="s">
        <v>11519</v>
      </c>
    </row>
    <row r="17548" spans="1:8" ht="15" x14ac:dyDescent="0.2">
      <c r="A17548" s="733">
        <v>45251</v>
      </c>
      <c r="B17548" s="40" t="s">
        <v>10230</v>
      </c>
      <c r="C17548" s="62" t="s">
        <v>2795</v>
      </c>
      <c r="D17548" s="790" t="s">
        <v>11754</v>
      </c>
      <c r="E17548" s="57">
        <v>5000</v>
      </c>
      <c r="F17548" s="57"/>
      <c r="G17548" s="125">
        <f t="shared" si="280"/>
        <v>-5000</v>
      </c>
      <c r="H17548" s="704" t="s">
        <v>11519</v>
      </c>
    </row>
    <row r="17549" spans="1:8" ht="15" x14ac:dyDescent="0.2">
      <c r="A17549" s="733">
        <v>45251</v>
      </c>
      <c r="B17549" s="40" t="s">
        <v>9354</v>
      </c>
      <c r="C17549" s="62" t="s">
        <v>2795</v>
      </c>
      <c r="D17549" s="790" t="s">
        <v>11754</v>
      </c>
      <c r="E17549" s="57">
        <v>5000</v>
      </c>
      <c r="F17549" s="57"/>
      <c r="G17549" s="125">
        <f t="shared" si="280"/>
        <v>-5000</v>
      </c>
      <c r="H17549" s="704" t="s">
        <v>11519</v>
      </c>
    </row>
    <row r="17550" spans="1:8" ht="15" x14ac:dyDescent="0.2">
      <c r="A17550" s="733">
        <v>45251</v>
      </c>
      <c r="B17550" s="40" t="s">
        <v>10906</v>
      </c>
      <c r="C17550" s="62" t="s">
        <v>10989</v>
      </c>
      <c r="D17550" s="790" t="s">
        <v>11755</v>
      </c>
      <c r="E17550" s="57">
        <v>13400</v>
      </c>
      <c r="F17550" s="57"/>
      <c r="G17550" s="125">
        <f t="shared" si="280"/>
        <v>-13400</v>
      </c>
      <c r="H17550" s="704" t="s">
        <v>11519</v>
      </c>
    </row>
    <row r="17551" spans="1:8" ht="15" x14ac:dyDescent="0.2">
      <c r="A17551" s="733">
        <v>45251</v>
      </c>
      <c r="B17551" s="40" t="s">
        <v>11623</v>
      </c>
      <c r="C17551" s="62" t="s">
        <v>10989</v>
      </c>
      <c r="D17551" s="790" t="s">
        <v>11756</v>
      </c>
      <c r="E17551" s="57">
        <v>6000</v>
      </c>
      <c r="F17551" s="57"/>
      <c r="G17551" s="125">
        <f t="shared" si="280"/>
        <v>-6000</v>
      </c>
      <c r="H17551" s="704" t="s">
        <v>11519</v>
      </c>
    </row>
    <row r="17552" spans="1:8" ht="15" x14ac:dyDescent="0.2">
      <c r="A17552" s="733">
        <v>45251</v>
      </c>
      <c r="B17552" s="40" t="s">
        <v>10906</v>
      </c>
      <c r="C17552" s="62" t="s">
        <v>5740</v>
      </c>
      <c r="D17552" s="790" t="s">
        <v>369</v>
      </c>
      <c r="E17552" s="57">
        <v>1500</v>
      </c>
      <c r="F17552" s="57"/>
      <c r="G17552" s="125">
        <f t="shared" si="280"/>
        <v>-1500</v>
      </c>
      <c r="H17552" s="704" t="s">
        <v>11519</v>
      </c>
    </row>
    <row r="17553" spans="1:8" ht="15" x14ac:dyDescent="0.2">
      <c r="A17553" s="733">
        <v>45251</v>
      </c>
      <c r="B17553" s="40" t="s">
        <v>10906</v>
      </c>
      <c r="C17553" s="62" t="s">
        <v>285</v>
      </c>
      <c r="D17553" s="790" t="s">
        <v>8661</v>
      </c>
      <c r="E17553" s="57">
        <v>1000</v>
      </c>
      <c r="F17553" s="57"/>
      <c r="G17553" s="125">
        <f t="shared" si="280"/>
        <v>-1000</v>
      </c>
      <c r="H17553" s="704" t="s">
        <v>11519</v>
      </c>
    </row>
    <row r="17554" spans="1:8" ht="15" x14ac:dyDescent="0.2">
      <c r="A17554" s="733">
        <v>45251</v>
      </c>
      <c r="B17554" s="40" t="s">
        <v>9354</v>
      </c>
      <c r="C17554" s="62" t="s">
        <v>5740</v>
      </c>
      <c r="D17554" s="790" t="s">
        <v>369</v>
      </c>
      <c r="E17554" s="57">
        <v>1000</v>
      </c>
      <c r="F17554" s="57"/>
      <c r="G17554" s="125">
        <f t="shared" si="280"/>
        <v>-1000</v>
      </c>
      <c r="H17554" s="704" t="s">
        <v>11519</v>
      </c>
    </row>
    <row r="17555" spans="1:8" ht="15" x14ac:dyDescent="0.2">
      <c r="A17555" s="733">
        <v>45251</v>
      </c>
      <c r="B17555" s="40" t="s">
        <v>103</v>
      </c>
      <c r="C17555" s="62" t="s">
        <v>103</v>
      </c>
      <c r="D17555" s="790" t="s">
        <v>11757</v>
      </c>
      <c r="E17555" s="57">
        <v>5000</v>
      </c>
      <c r="F17555" s="57"/>
      <c r="G17555" s="125">
        <f t="shared" si="280"/>
        <v>-5000</v>
      </c>
      <c r="H17555" s="704" t="s">
        <v>11519</v>
      </c>
    </row>
    <row r="17556" spans="1:8" ht="15" x14ac:dyDescent="0.2">
      <c r="A17556" s="733">
        <v>45251</v>
      </c>
      <c r="B17556" s="40" t="s">
        <v>11085</v>
      </c>
      <c r="C17556" s="62" t="s">
        <v>11758</v>
      </c>
      <c r="D17556" s="790" t="s">
        <v>11759</v>
      </c>
      <c r="E17556" s="57">
        <v>87000</v>
      </c>
      <c r="F17556" s="57"/>
      <c r="G17556" s="125">
        <f t="shared" si="280"/>
        <v>-87000</v>
      </c>
      <c r="H17556" s="704" t="s">
        <v>11519</v>
      </c>
    </row>
    <row r="17557" spans="1:8" ht="15" x14ac:dyDescent="0.2">
      <c r="A17557" s="733">
        <v>45251</v>
      </c>
      <c r="B17557" s="40" t="s">
        <v>11085</v>
      </c>
      <c r="C17557" s="62" t="s">
        <v>5740</v>
      </c>
      <c r="D17557" s="790" t="s">
        <v>369</v>
      </c>
      <c r="E17557" s="57">
        <v>1500</v>
      </c>
      <c r="F17557" s="57"/>
      <c r="G17557" s="125">
        <f t="shared" si="280"/>
        <v>-1500</v>
      </c>
      <c r="H17557" s="704" t="s">
        <v>11519</v>
      </c>
    </row>
    <row r="17558" spans="1:8" ht="15" x14ac:dyDescent="0.2">
      <c r="A17558" s="733">
        <v>45251</v>
      </c>
      <c r="B17558" s="40" t="s">
        <v>10906</v>
      </c>
      <c r="C17558" s="62" t="s">
        <v>5740</v>
      </c>
      <c r="D17558" s="790" t="s">
        <v>369</v>
      </c>
      <c r="E17558" s="57">
        <v>650</v>
      </c>
      <c r="F17558" s="57"/>
      <c r="G17558" s="125">
        <f t="shared" si="280"/>
        <v>-650</v>
      </c>
      <c r="H17558" s="704" t="s">
        <v>11519</v>
      </c>
    </row>
    <row r="17559" spans="1:8" ht="15" x14ac:dyDescent="0.2">
      <c r="A17559" s="733">
        <v>45251</v>
      </c>
      <c r="B17559" s="40" t="s">
        <v>10230</v>
      </c>
      <c r="C17559" s="550" t="s">
        <v>255</v>
      </c>
      <c r="D17559" s="903" t="s">
        <v>11763</v>
      </c>
      <c r="E17559" s="582">
        <v>107660</v>
      </c>
      <c r="F17559" s="57"/>
      <c r="G17559" s="125">
        <f t="shared" si="280"/>
        <v>-107660</v>
      </c>
      <c r="H17559" s="704" t="s">
        <v>11519</v>
      </c>
    </row>
    <row r="17560" spans="1:8" ht="15" x14ac:dyDescent="0.2">
      <c r="A17560" s="733">
        <v>45251</v>
      </c>
      <c r="B17560" s="40" t="s">
        <v>10574</v>
      </c>
      <c r="C17560" s="550" t="s">
        <v>255</v>
      </c>
      <c r="D17560" s="903" t="s">
        <v>11763</v>
      </c>
      <c r="E17560" s="582">
        <v>247020</v>
      </c>
      <c r="F17560" s="57"/>
      <c r="G17560" s="125">
        <f t="shared" si="280"/>
        <v>-247020</v>
      </c>
      <c r="H17560" s="704" t="s">
        <v>11519</v>
      </c>
    </row>
    <row r="17561" spans="1:8" ht="15" x14ac:dyDescent="0.2">
      <c r="A17561" s="733">
        <v>45251</v>
      </c>
      <c r="B17561" s="40" t="s">
        <v>10907</v>
      </c>
      <c r="C17561" s="550" t="s">
        <v>255</v>
      </c>
      <c r="D17561" s="903" t="s">
        <v>11763</v>
      </c>
      <c r="E17561" s="582">
        <v>145320</v>
      </c>
      <c r="F17561" s="57"/>
      <c r="G17561" s="125">
        <f t="shared" si="280"/>
        <v>-145320</v>
      </c>
      <c r="H17561" s="704" t="s">
        <v>11519</v>
      </c>
    </row>
    <row r="17562" spans="1:8" ht="15" x14ac:dyDescent="0.2">
      <c r="A17562" s="733">
        <v>45252</v>
      </c>
      <c r="B17562" s="40" t="s">
        <v>10906</v>
      </c>
      <c r="C17562" s="62" t="s">
        <v>11760</v>
      </c>
      <c r="D17562" s="790" t="s">
        <v>11761</v>
      </c>
      <c r="E17562" s="57">
        <v>50000</v>
      </c>
      <c r="F17562" s="57"/>
      <c r="G17562" s="125">
        <f t="shared" si="280"/>
        <v>-50000</v>
      </c>
      <c r="H17562" s="704" t="s">
        <v>11519</v>
      </c>
    </row>
    <row r="17563" spans="1:8" ht="15" x14ac:dyDescent="0.2">
      <c r="A17563" s="733">
        <v>45252</v>
      </c>
      <c r="B17563" s="40" t="s">
        <v>103</v>
      </c>
      <c r="C17563" s="62" t="s">
        <v>793</v>
      </c>
      <c r="D17563" s="790" t="s">
        <v>11762</v>
      </c>
      <c r="E17563" s="57">
        <v>25000</v>
      </c>
      <c r="F17563" s="57"/>
      <c r="G17563" s="125">
        <f t="shared" si="280"/>
        <v>-25000</v>
      </c>
      <c r="H17563" s="704" t="s">
        <v>11519</v>
      </c>
    </row>
    <row r="17564" spans="1:8" ht="15" x14ac:dyDescent="0.2">
      <c r="A17564" s="733">
        <v>45252</v>
      </c>
      <c r="B17564" s="40" t="s">
        <v>11085</v>
      </c>
      <c r="C17564" s="62" t="s">
        <v>5740</v>
      </c>
      <c r="D17564" s="790" t="s">
        <v>369</v>
      </c>
      <c r="E17564" s="57">
        <v>2800</v>
      </c>
      <c r="F17564" s="57"/>
      <c r="G17564" s="125">
        <f t="shared" si="280"/>
        <v>-2800</v>
      </c>
      <c r="H17564" s="704" t="s">
        <v>11519</v>
      </c>
    </row>
    <row r="17565" spans="1:8" ht="15" x14ac:dyDescent="0.2">
      <c r="A17565" s="733">
        <v>45252</v>
      </c>
      <c r="B17565" s="40" t="s">
        <v>10230</v>
      </c>
      <c r="C17565" s="62" t="s">
        <v>8392</v>
      </c>
      <c r="D17565" s="790" t="s">
        <v>11584</v>
      </c>
      <c r="E17565" s="57">
        <v>1000000</v>
      </c>
      <c r="F17565" s="57"/>
      <c r="G17565" s="125">
        <f t="shared" si="280"/>
        <v>-1000000</v>
      </c>
      <c r="H17565" s="704" t="s">
        <v>11519</v>
      </c>
    </row>
    <row r="17566" spans="1:8" ht="15" x14ac:dyDescent="0.2">
      <c r="A17566" s="733">
        <v>45252</v>
      </c>
      <c r="B17566" s="40" t="s">
        <v>11623</v>
      </c>
      <c r="C17566" s="62" t="s">
        <v>11287</v>
      </c>
      <c r="D17566" s="790" t="s">
        <v>11766</v>
      </c>
      <c r="E17566" s="57">
        <v>20000</v>
      </c>
      <c r="F17566" s="57"/>
      <c r="G17566" s="125">
        <f t="shared" si="280"/>
        <v>-20000</v>
      </c>
      <c r="H17566" s="704" t="s">
        <v>11519</v>
      </c>
    </row>
    <row r="17567" spans="1:8" ht="15" x14ac:dyDescent="0.2">
      <c r="A17567" s="733">
        <v>45252</v>
      </c>
      <c r="B17567" s="40" t="s">
        <v>11442</v>
      </c>
      <c r="C17567" s="62" t="s">
        <v>10989</v>
      </c>
      <c r="D17567" s="790" t="s">
        <v>11767</v>
      </c>
      <c r="E17567" s="57">
        <v>21000</v>
      </c>
      <c r="F17567" s="57"/>
      <c r="G17567" s="125">
        <f t="shared" si="280"/>
        <v>-21000</v>
      </c>
      <c r="H17567" s="704" t="s">
        <v>11519</v>
      </c>
    </row>
    <row r="17568" spans="1:8" ht="15" x14ac:dyDescent="0.2">
      <c r="A17568" s="733">
        <v>45251</v>
      </c>
      <c r="B17568" s="40" t="s">
        <v>11623</v>
      </c>
      <c r="C17568" s="62" t="s">
        <v>5740</v>
      </c>
      <c r="D17568" s="790" t="s">
        <v>369</v>
      </c>
      <c r="E17568" s="57">
        <v>2100</v>
      </c>
      <c r="F17568" s="57"/>
      <c r="G17568" s="125">
        <f t="shared" si="280"/>
        <v>-2100</v>
      </c>
      <c r="H17568" s="704" t="s">
        <v>11519</v>
      </c>
    </row>
    <row r="17569" spans="1:8" ht="15" x14ac:dyDescent="0.2">
      <c r="A17569" s="733">
        <v>45252</v>
      </c>
      <c r="B17569" s="40" t="s">
        <v>11085</v>
      </c>
      <c r="C17569" s="62" t="s">
        <v>10989</v>
      </c>
      <c r="D17569" s="790" t="s">
        <v>11801</v>
      </c>
      <c r="E17569" s="57">
        <v>2400</v>
      </c>
      <c r="F17569" s="57"/>
      <c r="G17569" s="125">
        <f t="shared" si="280"/>
        <v>-2400</v>
      </c>
      <c r="H17569" s="704" t="s">
        <v>11519</v>
      </c>
    </row>
    <row r="17570" spans="1:8" ht="15" x14ac:dyDescent="0.2">
      <c r="A17570" s="733">
        <v>45252</v>
      </c>
      <c r="B17570" s="40" t="s">
        <v>11611</v>
      </c>
      <c r="C17570" s="62" t="s">
        <v>10989</v>
      </c>
      <c r="D17570" s="790" t="s">
        <v>11802</v>
      </c>
      <c r="E17570" s="57">
        <v>4500</v>
      </c>
      <c r="F17570" s="57"/>
      <c r="G17570" s="125">
        <f t="shared" si="280"/>
        <v>-4500</v>
      </c>
      <c r="H17570" s="704" t="s">
        <v>11519</v>
      </c>
    </row>
    <row r="17571" spans="1:8" ht="15" x14ac:dyDescent="0.2">
      <c r="A17571" s="733">
        <v>45252</v>
      </c>
      <c r="B17571" s="40" t="s">
        <v>10906</v>
      </c>
      <c r="C17571" s="62" t="s">
        <v>5740</v>
      </c>
      <c r="D17571" s="790" t="s">
        <v>369</v>
      </c>
      <c r="E17571" s="57">
        <v>3500</v>
      </c>
      <c r="F17571" s="57"/>
      <c r="G17571" s="125">
        <f t="shared" si="280"/>
        <v>-3500</v>
      </c>
      <c r="H17571" s="704" t="s">
        <v>11519</v>
      </c>
    </row>
    <row r="17572" spans="1:8" ht="15" x14ac:dyDescent="0.2">
      <c r="A17572" s="733">
        <v>45252</v>
      </c>
      <c r="B17572" s="40" t="s">
        <v>11623</v>
      </c>
      <c r="C17572" s="62" t="s">
        <v>5740</v>
      </c>
      <c r="D17572" s="790" t="s">
        <v>369</v>
      </c>
      <c r="E17572" s="57">
        <v>2100</v>
      </c>
      <c r="F17572" s="57"/>
      <c r="G17572" s="125">
        <f t="shared" si="280"/>
        <v>-2100</v>
      </c>
      <c r="H17572" s="704" t="s">
        <v>11519</v>
      </c>
    </row>
    <row r="17573" spans="1:8" ht="15" x14ac:dyDescent="0.2">
      <c r="A17573" s="733">
        <v>45252</v>
      </c>
      <c r="B17573" s="40" t="s">
        <v>11507</v>
      </c>
      <c r="C17573" s="62" t="s">
        <v>391</v>
      </c>
      <c r="D17573" s="790" t="s">
        <v>6385</v>
      </c>
      <c r="E17573" s="57">
        <v>8200</v>
      </c>
      <c r="F17573" s="57"/>
      <c r="G17573" s="125">
        <f t="shared" si="280"/>
        <v>-8200</v>
      </c>
      <c r="H17573" s="704" t="s">
        <v>11519</v>
      </c>
    </row>
    <row r="17574" spans="1:8" ht="15" x14ac:dyDescent="0.2">
      <c r="A17574" s="733">
        <v>45252</v>
      </c>
      <c r="B17574" s="40" t="s">
        <v>11507</v>
      </c>
      <c r="C17574" s="62" t="s">
        <v>391</v>
      </c>
      <c r="D17574" s="790" t="s">
        <v>6385</v>
      </c>
      <c r="E17574" s="57">
        <v>22600</v>
      </c>
      <c r="F17574" s="57"/>
      <c r="G17574" s="125">
        <f t="shared" si="280"/>
        <v>-22600</v>
      </c>
      <c r="H17574" s="704" t="s">
        <v>11519</v>
      </c>
    </row>
    <row r="17575" spans="1:8" ht="15" x14ac:dyDescent="0.2">
      <c r="A17575" s="733">
        <v>45253</v>
      </c>
      <c r="B17575" s="40" t="s">
        <v>11089</v>
      </c>
      <c r="C17575" s="62" t="s">
        <v>11740</v>
      </c>
      <c r="D17575" s="790" t="s">
        <v>10217</v>
      </c>
      <c r="E17575" s="57">
        <v>267000</v>
      </c>
      <c r="F17575" s="57"/>
      <c r="G17575" s="125">
        <f t="shared" si="280"/>
        <v>-267000</v>
      </c>
      <c r="H17575" s="704" t="s">
        <v>11519</v>
      </c>
    </row>
    <row r="17576" spans="1:8" ht="15" x14ac:dyDescent="0.2">
      <c r="A17576" s="733">
        <v>45253</v>
      </c>
      <c r="B17576" s="40" t="s">
        <v>11611</v>
      </c>
      <c r="C17576" s="62" t="s">
        <v>437</v>
      </c>
      <c r="D17576" s="790" t="s">
        <v>11803</v>
      </c>
      <c r="E17576" s="57">
        <v>61200</v>
      </c>
      <c r="F17576" s="57"/>
      <c r="G17576" s="125">
        <f t="shared" si="280"/>
        <v>-61200</v>
      </c>
      <c r="H17576" s="704" t="s">
        <v>11519</v>
      </c>
    </row>
    <row r="17577" spans="1:8" ht="15" customHeight="1" x14ac:dyDescent="0.2">
      <c r="A17577" s="733">
        <v>45254</v>
      </c>
      <c r="B17577" s="40" t="s">
        <v>11613</v>
      </c>
      <c r="C17577" s="62" t="s">
        <v>11614</v>
      </c>
      <c r="D17577" s="790" t="s">
        <v>1156</v>
      </c>
      <c r="E17577" s="57">
        <v>15000</v>
      </c>
      <c r="F17577" s="57"/>
      <c r="G17577" s="125">
        <f t="shared" si="280"/>
        <v>-15000</v>
      </c>
      <c r="H17577" s="704" t="s">
        <v>11519</v>
      </c>
    </row>
    <row r="17578" spans="1:8" ht="15" x14ac:dyDescent="0.2">
      <c r="A17578" s="733">
        <v>45254</v>
      </c>
      <c r="B17578" s="40" t="s">
        <v>103</v>
      </c>
      <c r="C17578" s="62" t="s">
        <v>103</v>
      </c>
      <c r="D17578" s="790" t="s">
        <v>11757</v>
      </c>
      <c r="E17578" s="57">
        <v>6000</v>
      </c>
      <c r="F17578" s="57"/>
      <c r="G17578" s="125">
        <f t="shared" si="280"/>
        <v>-6000</v>
      </c>
      <c r="H17578" s="704" t="s">
        <v>11519</v>
      </c>
    </row>
    <row r="17579" spans="1:8" ht="15" x14ac:dyDescent="0.2">
      <c r="A17579" s="733">
        <v>45254</v>
      </c>
      <c r="B17579" s="40" t="s">
        <v>10906</v>
      </c>
      <c r="C17579" s="62" t="s">
        <v>391</v>
      </c>
      <c r="D17579" s="790" t="s">
        <v>7133</v>
      </c>
      <c r="E17579" s="57">
        <v>850</v>
      </c>
      <c r="F17579" s="57"/>
      <c r="G17579" s="125">
        <f t="shared" si="280"/>
        <v>-850</v>
      </c>
      <c r="H17579" s="704" t="s">
        <v>11519</v>
      </c>
    </row>
    <row r="17580" spans="1:8" ht="15" x14ac:dyDescent="0.2">
      <c r="A17580" s="733">
        <v>45255</v>
      </c>
      <c r="B17580" s="40" t="s">
        <v>10906</v>
      </c>
      <c r="C17580" s="62" t="s">
        <v>5740</v>
      </c>
      <c r="D17580" s="790" t="s">
        <v>369</v>
      </c>
      <c r="E17580" s="57">
        <v>2500</v>
      </c>
      <c r="F17580" s="57"/>
      <c r="G17580" s="125">
        <f t="shared" si="280"/>
        <v>-2500</v>
      </c>
      <c r="H17580" s="704" t="s">
        <v>11519</v>
      </c>
    </row>
    <row r="17581" spans="1:8" ht="15" x14ac:dyDescent="0.2">
      <c r="A17581" s="733">
        <v>45255</v>
      </c>
      <c r="B17581" s="40" t="s">
        <v>103</v>
      </c>
      <c r="C17581" s="62" t="s">
        <v>103</v>
      </c>
      <c r="D17581" s="790" t="s">
        <v>11757</v>
      </c>
      <c r="E17581" s="57">
        <v>5000</v>
      </c>
      <c r="F17581" s="57"/>
      <c r="G17581" s="125">
        <f t="shared" si="280"/>
        <v>-5000</v>
      </c>
      <c r="H17581" s="704" t="s">
        <v>11519</v>
      </c>
    </row>
    <row r="17582" spans="1:8" ht="15" x14ac:dyDescent="0.2">
      <c r="A17582" s="733">
        <v>45255</v>
      </c>
      <c r="B17582" s="40" t="s">
        <v>6503</v>
      </c>
      <c r="C17582" s="62" t="s">
        <v>10989</v>
      </c>
      <c r="D17582" s="790" t="s">
        <v>11804</v>
      </c>
      <c r="E17582" s="57">
        <v>4400</v>
      </c>
      <c r="F17582" s="57"/>
      <c r="G17582" s="125">
        <f t="shared" si="280"/>
        <v>-4400</v>
      </c>
      <c r="H17582" s="704" t="s">
        <v>11519</v>
      </c>
    </row>
    <row r="17583" spans="1:8" ht="15" x14ac:dyDescent="0.2">
      <c r="A17583" s="733">
        <v>45255</v>
      </c>
      <c r="B17583" s="40" t="s">
        <v>11085</v>
      </c>
      <c r="C17583" s="62" t="s">
        <v>391</v>
      </c>
      <c r="D17583" s="790" t="s">
        <v>11805</v>
      </c>
      <c r="E17583" s="57">
        <v>4000</v>
      </c>
      <c r="F17583" s="57"/>
      <c r="G17583" s="125">
        <f t="shared" si="280"/>
        <v>-4000</v>
      </c>
      <c r="H17583" s="704" t="s">
        <v>11519</v>
      </c>
    </row>
    <row r="17584" spans="1:8" ht="15" x14ac:dyDescent="0.2">
      <c r="A17584" s="733">
        <v>45255</v>
      </c>
      <c r="B17584" s="40" t="s">
        <v>11623</v>
      </c>
      <c r="C17584" s="62" t="s">
        <v>10989</v>
      </c>
      <c r="D17584" s="790" t="s">
        <v>11802</v>
      </c>
      <c r="E17584" s="57">
        <v>5000</v>
      </c>
      <c r="F17584" s="57"/>
      <c r="G17584" s="125">
        <f t="shared" si="280"/>
        <v>-5000</v>
      </c>
      <c r="H17584" s="704" t="s">
        <v>11519</v>
      </c>
    </row>
    <row r="17585" spans="1:8" ht="15" x14ac:dyDescent="0.2">
      <c r="A17585" s="733">
        <v>45255</v>
      </c>
      <c r="B17585" s="40" t="s">
        <v>11085</v>
      </c>
      <c r="C17585" s="62" t="s">
        <v>391</v>
      </c>
      <c r="D17585" s="790" t="s">
        <v>11806</v>
      </c>
      <c r="E17585" s="57">
        <v>1000</v>
      </c>
      <c r="F17585" s="57"/>
      <c r="G17585" s="125">
        <f t="shared" si="280"/>
        <v>-1000</v>
      </c>
      <c r="H17585" s="704" t="s">
        <v>11519</v>
      </c>
    </row>
    <row r="17586" spans="1:8" ht="15" x14ac:dyDescent="0.2">
      <c r="A17586" s="733">
        <v>45255</v>
      </c>
      <c r="B17586" s="40" t="s">
        <v>11507</v>
      </c>
      <c r="C17586" s="62" t="s">
        <v>391</v>
      </c>
      <c r="D17586" s="790" t="s">
        <v>6385</v>
      </c>
      <c r="E17586" s="57">
        <v>3520</v>
      </c>
      <c r="F17586" s="57"/>
      <c r="G17586" s="125">
        <f t="shared" si="280"/>
        <v>-3520</v>
      </c>
      <c r="H17586" s="704" t="s">
        <v>11519</v>
      </c>
    </row>
    <row r="17587" spans="1:8" ht="15" x14ac:dyDescent="0.2">
      <c r="A17587" s="733">
        <v>45257</v>
      </c>
      <c r="B17587" s="40" t="s">
        <v>10906</v>
      </c>
      <c r="C17587" s="62" t="s">
        <v>5740</v>
      </c>
      <c r="D17587" s="790" t="s">
        <v>369</v>
      </c>
      <c r="E17587" s="57">
        <v>3200</v>
      </c>
      <c r="F17587" s="57"/>
      <c r="G17587" s="125">
        <f t="shared" si="280"/>
        <v>-3200</v>
      </c>
      <c r="H17587" s="704" t="s">
        <v>11519</v>
      </c>
    </row>
    <row r="17588" spans="1:8" ht="15" x14ac:dyDescent="0.2">
      <c r="A17588" s="733">
        <v>45257</v>
      </c>
      <c r="B17588" s="40" t="s">
        <v>103</v>
      </c>
      <c r="C17588" s="62" t="s">
        <v>103</v>
      </c>
      <c r="D17588" s="790" t="s">
        <v>11757</v>
      </c>
      <c r="E17588" s="57">
        <v>5000</v>
      </c>
      <c r="F17588" s="57"/>
      <c r="G17588" s="125">
        <f t="shared" si="280"/>
        <v>-5000</v>
      </c>
      <c r="H17588" s="704" t="s">
        <v>11519</v>
      </c>
    </row>
    <row r="17589" spans="1:8" ht="15" x14ac:dyDescent="0.2">
      <c r="A17589" s="733">
        <v>45258</v>
      </c>
      <c r="B17589" s="40" t="s">
        <v>11442</v>
      </c>
      <c r="C17589" s="62" t="s">
        <v>5740</v>
      </c>
      <c r="D17589" s="790" t="s">
        <v>369</v>
      </c>
      <c r="E17589" s="57">
        <v>250</v>
      </c>
      <c r="F17589" s="57"/>
      <c r="G17589" s="125">
        <f t="shared" si="280"/>
        <v>-250</v>
      </c>
      <c r="H17589" s="704" t="s">
        <v>11519</v>
      </c>
    </row>
    <row r="17590" spans="1:8" ht="15" x14ac:dyDescent="0.2">
      <c r="A17590" s="733">
        <v>45259</v>
      </c>
      <c r="B17590" s="40" t="s">
        <v>103</v>
      </c>
      <c r="C17590" s="62" t="s">
        <v>103</v>
      </c>
      <c r="D17590" s="790" t="s">
        <v>11757</v>
      </c>
      <c r="E17590" s="57">
        <v>4000</v>
      </c>
      <c r="F17590" s="57"/>
      <c r="G17590" s="125">
        <f t="shared" si="280"/>
        <v>-4000</v>
      </c>
      <c r="H17590" s="704" t="s">
        <v>11519</v>
      </c>
    </row>
    <row r="17591" spans="1:8" ht="15" x14ac:dyDescent="0.2">
      <c r="A17591" s="733">
        <v>45259</v>
      </c>
      <c r="B17591" s="40" t="s">
        <v>9354</v>
      </c>
      <c r="C17591" s="62" t="s">
        <v>391</v>
      </c>
      <c r="D17591" s="790" t="s">
        <v>9915</v>
      </c>
      <c r="E17591" s="57">
        <v>12000</v>
      </c>
      <c r="F17591" s="57"/>
      <c r="G17591" s="125">
        <f t="shared" si="280"/>
        <v>-12000</v>
      </c>
      <c r="H17591" s="704" t="s">
        <v>11519</v>
      </c>
    </row>
    <row r="17592" spans="1:8" ht="15" x14ac:dyDescent="0.2">
      <c r="A17592" s="733">
        <v>45259</v>
      </c>
      <c r="B17592" s="40" t="s">
        <v>10906</v>
      </c>
      <c r="C17592" s="62" t="s">
        <v>10989</v>
      </c>
      <c r="D17592" s="790" t="s">
        <v>4308</v>
      </c>
      <c r="E17592" s="57">
        <v>3500</v>
      </c>
      <c r="F17592" s="57"/>
      <c r="G17592" s="125">
        <f t="shared" si="280"/>
        <v>-3500</v>
      </c>
      <c r="H17592" s="704" t="s">
        <v>11519</v>
      </c>
    </row>
    <row r="17593" spans="1:8" ht="15" x14ac:dyDescent="0.2">
      <c r="A17593" s="733">
        <v>45260</v>
      </c>
      <c r="B17593" s="40" t="s">
        <v>11303</v>
      </c>
      <c r="C17593" s="62"/>
      <c r="D17593" s="790" t="s">
        <v>11819</v>
      </c>
      <c r="E17593" s="57">
        <v>4000</v>
      </c>
      <c r="F17593" s="57"/>
      <c r="G17593" s="125">
        <f t="shared" si="280"/>
        <v>-4000</v>
      </c>
      <c r="H17593" s="704" t="s">
        <v>11519</v>
      </c>
    </row>
    <row r="17594" spans="1:8" ht="15" x14ac:dyDescent="0.2">
      <c r="A17594" s="733">
        <v>45259</v>
      </c>
      <c r="B17594" s="40" t="s">
        <v>10906</v>
      </c>
      <c r="C17594" s="62" t="s">
        <v>5740</v>
      </c>
      <c r="D17594" s="790" t="s">
        <v>369</v>
      </c>
      <c r="E17594" s="57">
        <v>200</v>
      </c>
      <c r="F17594" s="57"/>
      <c r="G17594" s="125">
        <f t="shared" si="280"/>
        <v>-200</v>
      </c>
      <c r="H17594" s="704" t="s">
        <v>11519</v>
      </c>
    </row>
    <row r="17595" spans="1:8" ht="15" x14ac:dyDescent="0.2">
      <c r="A17595" s="733">
        <v>45259</v>
      </c>
      <c r="B17595" s="40" t="s">
        <v>25</v>
      </c>
      <c r="C17595" s="62" t="s">
        <v>4064</v>
      </c>
      <c r="D17595" s="790" t="s">
        <v>2107</v>
      </c>
      <c r="E17595" s="57">
        <v>850</v>
      </c>
      <c r="F17595" s="57"/>
      <c r="G17595" s="125">
        <f t="shared" si="280"/>
        <v>-850</v>
      </c>
      <c r="H17595" s="704" t="s">
        <v>11519</v>
      </c>
    </row>
    <row r="17596" spans="1:8" ht="15" x14ac:dyDescent="0.2">
      <c r="A17596" s="733">
        <v>45260</v>
      </c>
      <c r="B17596" s="40" t="s">
        <v>103</v>
      </c>
      <c r="C17596" s="62" t="s">
        <v>2995</v>
      </c>
      <c r="D17596" s="790" t="s">
        <v>369</v>
      </c>
      <c r="E17596" s="57">
        <v>6000</v>
      </c>
      <c r="F17596" s="57"/>
      <c r="G17596" s="125">
        <f t="shared" si="280"/>
        <v>-6000</v>
      </c>
      <c r="H17596" s="704" t="s">
        <v>11519</v>
      </c>
    </row>
    <row r="17597" spans="1:8" ht="15" x14ac:dyDescent="0.2">
      <c r="A17597" s="733">
        <v>45260</v>
      </c>
      <c r="B17597" s="40" t="s">
        <v>11716</v>
      </c>
      <c r="C17597" s="62" t="s">
        <v>10989</v>
      </c>
      <c r="D17597" s="790" t="s">
        <v>11820</v>
      </c>
      <c r="E17597" s="57">
        <v>850</v>
      </c>
      <c r="F17597" s="57"/>
      <c r="G17597" s="125">
        <f t="shared" si="280"/>
        <v>-850</v>
      </c>
      <c r="H17597" s="704" t="s">
        <v>11519</v>
      </c>
    </row>
    <row r="17598" spans="1:8" ht="15" x14ac:dyDescent="0.2">
      <c r="A17598" s="733">
        <v>45260</v>
      </c>
      <c r="B17598" s="40" t="s">
        <v>11716</v>
      </c>
      <c r="C17598" s="62" t="s">
        <v>5740</v>
      </c>
      <c r="D17598" s="790" t="s">
        <v>369</v>
      </c>
      <c r="E17598" s="57">
        <v>2000</v>
      </c>
      <c r="F17598" s="57"/>
      <c r="G17598" s="125">
        <f t="shared" si="280"/>
        <v>-2000</v>
      </c>
      <c r="H17598" s="704" t="s">
        <v>11519</v>
      </c>
    </row>
    <row r="17599" spans="1:8" ht="15" x14ac:dyDescent="0.2">
      <c r="A17599" s="733">
        <v>45260</v>
      </c>
      <c r="B17599" s="40" t="s">
        <v>3944</v>
      </c>
      <c r="C17599" s="62" t="s">
        <v>285</v>
      </c>
      <c r="D17599" s="790" t="s">
        <v>11379</v>
      </c>
      <c r="E17599" s="57">
        <v>500</v>
      </c>
      <c r="F17599" s="57"/>
      <c r="G17599" s="125">
        <f t="shared" ref="G17599:G17662" si="281">F17599-E17599</f>
        <v>-500</v>
      </c>
      <c r="H17599" s="704" t="s">
        <v>11519</v>
      </c>
    </row>
    <row r="17600" spans="1:8" ht="15" x14ac:dyDescent="0.2">
      <c r="A17600" s="733">
        <v>45260</v>
      </c>
      <c r="B17600" s="40" t="s">
        <v>11623</v>
      </c>
      <c r="C17600" s="62" t="s">
        <v>5740</v>
      </c>
      <c r="D17600" s="790" t="s">
        <v>369</v>
      </c>
      <c r="E17600" s="57">
        <v>500</v>
      </c>
      <c r="F17600" s="57"/>
      <c r="G17600" s="125">
        <f t="shared" si="281"/>
        <v>-500</v>
      </c>
      <c r="H17600" s="704" t="s">
        <v>11519</v>
      </c>
    </row>
    <row r="17601" spans="1:8" ht="15" x14ac:dyDescent="0.2">
      <c r="A17601" s="733">
        <v>45260</v>
      </c>
      <c r="B17601" s="40" t="s">
        <v>10906</v>
      </c>
      <c r="C17601" s="62" t="s">
        <v>10989</v>
      </c>
      <c r="D17601" s="790" t="s">
        <v>11821</v>
      </c>
      <c r="E17601" s="57">
        <v>2800</v>
      </c>
      <c r="F17601" s="57"/>
      <c r="G17601" s="125">
        <f t="shared" si="281"/>
        <v>-2800</v>
      </c>
      <c r="H17601" s="704" t="s">
        <v>11519</v>
      </c>
    </row>
    <row r="17602" spans="1:8" ht="15" x14ac:dyDescent="0.2">
      <c r="A17602" s="733">
        <v>45260</v>
      </c>
      <c r="B17602" s="62" t="s">
        <v>11085</v>
      </c>
      <c r="C17602" s="1082" t="s">
        <v>793</v>
      </c>
      <c r="D17602" s="1083" t="s">
        <v>11007</v>
      </c>
      <c r="E17602" s="1084">
        <v>25000</v>
      </c>
      <c r="F17602" s="57"/>
      <c r="G17602" s="125">
        <f t="shared" si="281"/>
        <v>-25000</v>
      </c>
      <c r="H17602" s="704" t="s">
        <v>11519</v>
      </c>
    </row>
    <row r="17603" spans="1:8" ht="15" x14ac:dyDescent="0.2">
      <c r="A17603" s="733">
        <v>45260</v>
      </c>
      <c r="B17603" s="62" t="s">
        <v>9984</v>
      </c>
      <c r="C17603" s="1082" t="s">
        <v>793</v>
      </c>
      <c r="D17603" s="1083" t="s">
        <v>11007</v>
      </c>
      <c r="E17603" s="1084">
        <v>25000</v>
      </c>
      <c r="F17603" s="57"/>
      <c r="G17603" s="125">
        <f t="shared" si="281"/>
        <v>-25000</v>
      </c>
      <c r="H17603" s="704" t="s">
        <v>11519</v>
      </c>
    </row>
    <row r="17604" spans="1:8" ht="15" x14ac:dyDescent="0.2">
      <c r="A17604" s="733">
        <v>45260</v>
      </c>
      <c r="B17604" s="62" t="s">
        <v>11716</v>
      </c>
      <c r="C17604" s="1082" t="s">
        <v>793</v>
      </c>
      <c r="D17604" s="1083" t="s">
        <v>11008</v>
      </c>
      <c r="E17604" s="1084">
        <v>25000</v>
      </c>
      <c r="F17604" s="57"/>
      <c r="G17604" s="125">
        <f t="shared" si="281"/>
        <v>-25000</v>
      </c>
      <c r="H17604" s="704" t="s">
        <v>11519</v>
      </c>
    </row>
    <row r="17605" spans="1:8" ht="15" x14ac:dyDescent="0.2">
      <c r="A17605" s="733">
        <v>45260</v>
      </c>
      <c r="B17605" s="62" t="s">
        <v>10906</v>
      </c>
      <c r="C17605" s="1082" t="s">
        <v>793</v>
      </c>
      <c r="D17605" s="1083" t="s">
        <v>11008</v>
      </c>
      <c r="E17605" s="1084">
        <v>25000</v>
      </c>
      <c r="F17605" s="57"/>
      <c r="G17605" s="125">
        <f t="shared" si="281"/>
        <v>-25000</v>
      </c>
      <c r="H17605" s="704" t="s">
        <v>11519</v>
      </c>
    </row>
    <row r="17606" spans="1:8" ht="15" x14ac:dyDescent="0.2">
      <c r="A17606" s="733">
        <v>45260</v>
      </c>
      <c r="B17606" s="62" t="s">
        <v>25</v>
      </c>
      <c r="C17606" s="1082" t="s">
        <v>793</v>
      </c>
      <c r="D17606" s="1083" t="s">
        <v>11114</v>
      </c>
      <c r="E17606" s="1084">
        <v>105000</v>
      </c>
      <c r="F17606" s="57"/>
      <c r="G17606" s="125">
        <f t="shared" si="281"/>
        <v>-105000</v>
      </c>
      <c r="H17606" s="704" t="s">
        <v>11519</v>
      </c>
    </row>
    <row r="17607" spans="1:8" ht="15" x14ac:dyDescent="0.2">
      <c r="A17607" s="733">
        <v>45260</v>
      </c>
      <c r="B17607" s="62" t="s">
        <v>11623</v>
      </c>
      <c r="C17607" s="1082" t="s">
        <v>793</v>
      </c>
      <c r="D17607" s="1083" t="s">
        <v>10747</v>
      </c>
      <c r="E17607" s="1084">
        <v>100040</v>
      </c>
      <c r="F17607" s="125"/>
      <c r="G17607" s="125">
        <f t="shared" si="281"/>
        <v>-100040</v>
      </c>
      <c r="H17607" s="704" t="s">
        <v>11519</v>
      </c>
    </row>
    <row r="17608" spans="1:8" ht="15" x14ac:dyDescent="0.2">
      <c r="A17608" s="733">
        <v>45260</v>
      </c>
      <c r="B17608" s="62" t="s">
        <v>103</v>
      </c>
      <c r="C17608" s="1082" t="s">
        <v>793</v>
      </c>
      <c r="D17608" s="1083" t="s">
        <v>10135</v>
      </c>
      <c r="E17608" s="1084">
        <v>336170</v>
      </c>
      <c r="F17608" s="125"/>
      <c r="G17608" s="125">
        <f t="shared" si="281"/>
        <v>-336170</v>
      </c>
      <c r="H17608" s="704" t="s">
        <v>11519</v>
      </c>
    </row>
    <row r="17609" spans="1:8" ht="15" x14ac:dyDescent="0.2">
      <c r="A17609" s="733">
        <v>45260</v>
      </c>
      <c r="B17609" s="62" t="s">
        <v>103</v>
      </c>
      <c r="C17609" s="1082" t="s">
        <v>793</v>
      </c>
      <c r="D17609" s="1083" t="s">
        <v>11032</v>
      </c>
      <c r="E17609" s="1084">
        <v>41880</v>
      </c>
      <c r="F17609" s="125"/>
      <c r="G17609" s="125">
        <f t="shared" si="281"/>
        <v>-41880</v>
      </c>
      <c r="H17609" s="704" t="s">
        <v>11519</v>
      </c>
    </row>
    <row r="17610" spans="1:8" ht="15" x14ac:dyDescent="0.2">
      <c r="A17610" s="733">
        <v>45260</v>
      </c>
      <c r="B17610" s="62" t="s">
        <v>37</v>
      </c>
      <c r="C17610" s="1082" t="s">
        <v>793</v>
      </c>
      <c r="D17610" s="1083" t="s">
        <v>11832</v>
      </c>
      <c r="E17610" s="1084">
        <v>132130</v>
      </c>
      <c r="F17610" s="125"/>
      <c r="G17610" s="125">
        <f t="shared" si="281"/>
        <v>-132130</v>
      </c>
      <c r="H17610" s="704" t="s">
        <v>11519</v>
      </c>
    </row>
    <row r="17611" spans="1:8" ht="15" x14ac:dyDescent="0.2">
      <c r="A17611" s="733">
        <v>45260</v>
      </c>
      <c r="B17611" s="62" t="s">
        <v>10906</v>
      </c>
      <c r="C17611" s="1082" t="s">
        <v>793</v>
      </c>
      <c r="D17611" s="1083" t="s">
        <v>11833</v>
      </c>
      <c r="E17611" s="1084">
        <v>23500</v>
      </c>
      <c r="F17611" s="125"/>
      <c r="G17611" s="125">
        <f t="shared" si="281"/>
        <v>-23500</v>
      </c>
      <c r="H17611" s="704" t="s">
        <v>11519</v>
      </c>
    </row>
    <row r="17612" spans="1:8" ht="15" x14ac:dyDescent="0.2">
      <c r="A17612" s="733">
        <v>45260</v>
      </c>
      <c r="B17612" s="62" t="s">
        <v>9354</v>
      </c>
      <c r="C17612" s="1082" t="s">
        <v>793</v>
      </c>
      <c r="D17612" s="1083" t="s">
        <v>11834</v>
      </c>
      <c r="E17612" s="1084">
        <v>40480</v>
      </c>
      <c r="F17612" s="125"/>
      <c r="G17612" s="125">
        <f t="shared" si="281"/>
        <v>-40480</v>
      </c>
      <c r="H17612" s="704" t="s">
        <v>11519</v>
      </c>
    </row>
    <row r="17613" spans="1:8" ht="15" x14ac:dyDescent="0.2">
      <c r="A17613" s="733">
        <v>45260</v>
      </c>
      <c r="B17613" s="62" t="s">
        <v>9984</v>
      </c>
      <c r="C17613" s="1082" t="s">
        <v>793</v>
      </c>
      <c r="D17613" s="1083" t="s">
        <v>11835</v>
      </c>
      <c r="E17613" s="1084">
        <v>57750</v>
      </c>
      <c r="F17613" s="125"/>
      <c r="G17613" s="125">
        <f t="shared" si="281"/>
        <v>-57750</v>
      </c>
      <c r="H17613" s="704" t="s">
        <v>11519</v>
      </c>
    </row>
    <row r="17614" spans="1:8" ht="15" x14ac:dyDescent="0.2">
      <c r="A17614" s="733">
        <v>45260</v>
      </c>
      <c r="B17614" s="62" t="s">
        <v>11623</v>
      </c>
      <c r="C17614" s="1082" t="s">
        <v>793</v>
      </c>
      <c r="D17614" s="1083" t="s">
        <v>11836</v>
      </c>
      <c r="E17614" s="1084">
        <v>65000</v>
      </c>
      <c r="F17614" s="125"/>
      <c r="G17614" s="125">
        <f t="shared" si="281"/>
        <v>-65000</v>
      </c>
      <c r="H17614" s="704" t="s">
        <v>11519</v>
      </c>
    </row>
    <row r="17615" spans="1:8" ht="15" x14ac:dyDescent="0.2">
      <c r="A17615" s="733">
        <v>45260</v>
      </c>
      <c r="B17615" s="62" t="s">
        <v>9984</v>
      </c>
      <c r="C17615" s="1082" t="s">
        <v>793</v>
      </c>
      <c r="D17615" s="1083" t="s">
        <v>11837</v>
      </c>
      <c r="E17615" s="1084">
        <v>50210</v>
      </c>
      <c r="F17615" s="125"/>
      <c r="G17615" s="125">
        <f t="shared" si="281"/>
        <v>-50210</v>
      </c>
      <c r="H17615" s="704" t="s">
        <v>11519</v>
      </c>
    </row>
    <row r="17616" spans="1:8" ht="15" x14ac:dyDescent="0.2">
      <c r="A17616" s="733">
        <v>45260</v>
      </c>
      <c r="B17616" s="62" t="s">
        <v>3945</v>
      </c>
      <c r="C17616" s="1082" t="s">
        <v>793</v>
      </c>
      <c r="D17616" s="1083" t="s">
        <v>11838</v>
      </c>
      <c r="E17616" s="1084">
        <v>93060</v>
      </c>
      <c r="F17616" s="125"/>
      <c r="G17616" s="125">
        <f t="shared" si="281"/>
        <v>-93060</v>
      </c>
      <c r="H17616" s="704" t="s">
        <v>11519</v>
      </c>
    </row>
    <row r="17617" spans="1:8" ht="15" x14ac:dyDescent="0.2">
      <c r="A17617" s="733">
        <v>45260</v>
      </c>
      <c r="B17617" s="62" t="s">
        <v>9984</v>
      </c>
      <c r="C17617" s="1082" t="s">
        <v>793</v>
      </c>
      <c r="D17617" s="1083" t="s">
        <v>11839</v>
      </c>
      <c r="E17617" s="1084">
        <v>17130</v>
      </c>
      <c r="F17617" s="125"/>
      <c r="G17617" s="125">
        <f t="shared" si="281"/>
        <v>-17130</v>
      </c>
      <c r="H17617" s="704" t="s">
        <v>11519</v>
      </c>
    </row>
    <row r="17618" spans="1:8" ht="15" x14ac:dyDescent="0.2">
      <c r="A17618" s="733">
        <v>45260</v>
      </c>
      <c r="B17618" s="62" t="s">
        <v>11726</v>
      </c>
      <c r="C17618" s="1082" t="s">
        <v>793</v>
      </c>
      <c r="D17618" s="1083" t="s">
        <v>11840</v>
      </c>
      <c r="E17618" s="1084">
        <v>380484</v>
      </c>
      <c r="F17618" s="125"/>
      <c r="G17618" s="125">
        <f t="shared" si="281"/>
        <v>-380484</v>
      </c>
      <c r="H17618" s="704" t="s">
        <v>11519</v>
      </c>
    </row>
    <row r="17619" spans="1:8" ht="15" x14ac:dyDescent="0.2">
      <c r="A17619" s="733">
        <v>45271</v>
      </c>
      <c r="B17619" s="62" t="s">
        <v>11726</v>
      </c>
      <c r="C17619" s="1082" t="s">
        <v>793</v>
      </c>
      <c r="D17619" s="1085" t="s">
        <v>11866</v>
      </c>
      <c r="E17619" s="1084">
        <v>147980</v>
      </c>
      <c r="F17619" s="125"/>
      <c r="G17619" s="125">
        <f t="shared" si="281"/>
        <v>-147980</v>
      </c>
      <c r="H17619" s="704" t="s">
        <v>11823</v>
      </c>
    </row>
    <row r="17620" spans="1:8" ht="15" x14ac:dyDescent="0.2">
      <c r="A17620" s="733">
        <v>45271</v>
      </c>
      <c r="B17620" s="62" t="s">
        <v>9984</v>
      </c>
      <c r="C17620" s="1082" t="s">
        <v>793</v>
      </c>
      <c r="D17620" s="1085" t="s">
        <v>11867</v>
      </c>
      <c r="E17620" s="1084">
        <v>70690</v>
      </c>
      <c r="F17620" s="125"/>
      <c r="G17620" s="125">
        <f t="shared" si="281"/>
        <v>-70690</v>
      </c>
      <c r="H17620" s="704" t="s">
        <v>11823</v>
      </c>
    </row>
    <row r="17621" spans="1:8" ht="15" x14ac:dyDescent="0.2">
      <c r="A17621" s="733">
        <v>45271</v>
      </c>
      <c r="B17621" s="62" t="s">
        <v>3944</v>
      </c>
      <c r="C17621" s="1082" t="s">
        <v>793</v>
      </c>
      <c r="D17621" s="1085" t="s">
        <v>11935</v>
      </c>
      <c r="E17621" s="1084">
        <v>136964.58333333334</v>
      </c>
      <c r="F17621" s="125"/>
      <c r="G17621" s="125">
        <f t="shared" si="281"/>
        <v>-136964.58333333334</v>
      </c>
      <c r="H17621" s="704" t="s">
        <v>11823</v>
      </c>
    </row>
    <row r="17622" spans="1:8" ht="15" customHeight="1" x14ac:dyDescent="0.2">
      <c r="A17622" s="733">
        <v>45271</v>
      </c>
      <c r="B17622" s="40" t="s">
        <v>10149</v>
      </c>
      <c r="C17622" s="1082" t="s">
        <v>793</v>
      </c>
      <c r="D17622" s="1085" t="s">
        <v>6701</v>
      </c>
      <c r="E17622" s="1084">
        <v>25050</v>
      </c>
      <c r="F17622" s="125"/>
      <c r="G17622" s="125">
        <f t="shared" si="281"/>
        <v>-25050</v>
      </c>
      <c r="H17622" s="704" t="s">
        <v>11823</v>
      </c>
    </row>
    <row r="17623" spans="1:8" ht="15" customHeight="1" x14ac:dyDescent="0.2">
      <c r="A17623" s="733">
        <v>45271</v>
      </c>
      <c r="B17623" s="62" t="s">
        <v>10906</v>
      </c>
      <c r="C17623" s="1082" t="s">
        <v>793</v>
      </c>
      <c r="D17623" s="1085" t="s">
        <v>11868</v>
      </c>
      <c r="E17623" s="1084">
        <v>30750</v>
      </c>
      <c r="F17623" s="125"/>
      <c r="G17623" s="125">
        <f t="shared" si="281"/>
        <v>-30750</v>
      </c>
      <c r="H17623" s="704" t="s">
        <v>11823</v>
      </c>
    </row>
    <row r="17624" spans="1:8" ht="15" customHeight="1" x14ac:dyDescent="0.2">
      <c r="A17624" s="733">
        <v>45271</v>
      </c>
      <c r="B17624" s="62" t="s">
        <v>9984</v>
      </c>
      <c r="C17624" s="1082" t="s">
        <v>793</v>
      </c>
      <c r="D17624" s="1083" t="s">
        <v>11841</v>
      </c>
      <c r="E17624" s="1084">
        <v>40500</v>
      </c>
      <c r="F17624" s="125"/>
      <c r="G17624" s="125">
        <f t="shared" si="281"/>
        <v>-40500</v>
      </c>
      <c r="H17624" s="704" t="s">
        <v>11823</v>
      </c>
    </row>
    <row r="17625" spans="1:8" ht="15" customHeight="1" x14ac:dyDescent="0.2">
      <c r="A17625" s="732">
        <v>45231</v>
      </c>
      <c r="B17625" s="173" t="s">
        <v>9354</v>
      </c>
      <c r="C17625" s="173" t="s">
        <v>7465</v>
      </c>
      <c r="D17625" s="227" t="s">
        <v>11536</v>
      </c>
      <c r="E17625" s="235">
        <v>350000</v>
      </c>
      <c r="F17625" s="235"/>
      <c r="G17625" s="235">
        <f t="shared" si="281"/>
        <v>-350000</v>
      </c>
      <c r="H17625" s="708" t="s">
        <v>11519</v>
      </c>
    </row>
    <row r="17626" spans="1:8" ht="15" customHeight="1" x14ac:dyDescent="0.2">
      <c r="A17626" s="732">
        <v>45231</v>
      </c>
      <c r="B17626" s="173" t="s">
        <v>9354</v>
      </c>
      <c r="C17626" s="173" t="s">
        <v>7465</v>
      </c>
      <c r="D17626" s="227" t="s">
        <v>11537</v>
      </c>
      <c r="E17626" s="235">
        <v>350000</v>
      </c>
      <c r="F17626" s="235"/>
      <c r="G17626" s="235">
        <f t="shared" si="281"/>
        <v>-350000</v>
      </c>
      <c r="H17626" s="708" t="s">
        <v>11519</v>
      </c>
    </row>
    <row r="17627" spans="1:8" ht="15" x14ac:dyDescent="0.2">
      <c r="A17627" s="732">
        <v>45233</v>
      </c>
      <c r="B17627" s="173" t="s">
        <v>10906</v>
      </c>
      <c r="C17627" s="173" t="s">
        <v>11095</v>
      </c>
      <c r="D17627" s="227" t="s">
        <v>11541</v>
      </c>
      <c r="E17627" s="235">
        <v>35000</v>
      </c>
      <c r="F17627" s="235"/>
      <c r="G17627" s="235">
        <f t="shared" si="281"/>
        <v>-35000</v>
      </c>
      <c r="H17627" s="708" t="s">
        <v>11519</v>
      </c>
    </row>
    <row r="17628" spans="1:8" ht="15" x14ac:dyDescent="0.2">
      <c r="A17628" s="732">
        <v>45233</v>
      </c>
      <c r="B17628" s="173" t="s">
        <v>10230</v>
      </c>
      <c r="C17628" s="550" t="s">
        <v>9547</v>
      </c>
      <c r="D17628" s="739" t="s">
        <v>11542</v>
      </c>
      <c r="E17628" s="551">
        <v>200000</v>
      </c>
      <c r="F17628" s="235"/>
      <c r="G17628" s="235">
        <f t="shared" si="281"/>
        <v>-200000</v>
      </c>
      <c r="H17628" s="708" t="s">
        <v>11519</v>
      </c>
    </row>
    <row r="17629" spans="1:8" ht="15" x14ac:dyDescent="0.2">
      <c r="A17629" s="732">
        <v>45233</v>
      </c>
      <c r="B17629" s="173" t="s">
        <v>11089</v>
      </c>
      <c r="C17629" s="550" t="s">
        <v>9547</v>
      </c>
      <c r="D17629" s="739" t="s">
        <v>11542</v>
      </c>
      <c r="E17629" s="551">
        <v>55000</v>
      </c>
      <c r="F17629" s="235"/>
      <c r="G17629" s="235">
        <f t="shared" si="281"/>
        <v>-55000</v>
      </c>
      <c r="H17629" s="708" t="s">
        <v>11519</v>
      </c>
    </row>
    <row r="17630" spans="1:8" ht="15" x14ac:dyDescent="0.2">
      <c r="A17630" s="732">
        <v>45233</v>
      </c>
      <c r="B17630" s="173" t="s">
        <v>9354</v>
      </c>
      <c r="C17630" s="173" t="s">
        <v>7465</v>
      </c>
      <c r="D17630" s="227" t="s">
        <v>11575</v>
      </c>
      <c r="E17630" s="235">
        <v>350000</v>
      </c>
      <c r="F17630" s="235"/>
      <c r="G17630" s="235">
        <f t="shared" si="281"/>
        <v>-350000</v>
      </c>
      <c r="H17630" s="708" t="s">
        <v>11519</v>
      </c>
    </row>
    <row r="17631" spans="1:8" ht="15" x14ac:dyDescent="0.2">
      <c r="A17631" s="732">
        <v>45233</v>
      </c>
      <c r="B17631" s="173" t="s">
        <v>11550</v>
      </c>
      <c r="C17631" s="550" t="s">
        <v>7465</v>
      </c>
      <c r="D17631" s="739" t="s">
        <v>11575</v>
      </c>
      <c r="E17631" s="551">
        <v>176319</v>
      </c>
      <c r="F17631" s="235"/>
      <c r="G17631" s="235">
        <f t="shared" si="281"/>
        <v>-176319</v>
      </c>
      <c r="H17631" s="708" t="s">
        <v>11519</v>
      </c>
    </row>
    <row r="17632" spans="1:8" ht="15" customHeight="1" x14ac:dyDescent="0.2">
      <c r="A17632" s="732">
        <v>45233</v>
      </c>
      <c r="B17632" s="173" t="s">
        <v>10574</v>
      </c>
      <c r="C17632" s="550" t="s">
        <v>7465</v>
      </c>
      <c r="D17632" s="739" t="s">
        <v>11544</v>
      </c>
      <c r="E17632" s="551">
        <v>173681</v>
      </c>
      <c r="F17632" s="235"/>
      <c r="G17632" s="235">
        <f t="shared" si="281"/>
        <v>-173681</v>
      </c>
      <c r="H17632" s="708" t="s">
        <v>11519</v>
      </c>
    </row>
    <row r="17633" spans="1:8" ht="15" customHeight="1" x14ac:dyDescent="0.2">
      <c r="A17633" s="732">
        <v>45233</v>
      </c>
      <c r="B17633" s="173" t="s">
        <v>10574</v>
      </c>
      <c r="C17633" s="173" t="s">
        <v>10856</v>
      </c>
      <c r="D17633" s="227" t="s">
        <v>11545</v>
      </c>
      <c r="E17633" s="235">
        <v>400000</v>
      </c>
      <c r="F17633" s="235"/>
      <c r="G17633" s="235">
        <f t="shared" si="281"/>
        <v>-400000</v>
      </c>
      <c r="H17633" s="708" t="s">
        <v>11519</v>
      </c>
    </row>
    <row r="17634" spans="1:8" ht="15" customHeight="1" x14ac:dyDescent="0.2">
      <c r="A17634" s="732">
        <v>45233</v>
      </c>
      <c r="B17634" s="173" t="s">
        <v>10574</v>
      </c>
      <c r="C17634" s="173" t="s">
        <v>10856</v>
      </c>
      <c r="D17634" s="227" t="s">
        <v>11546</v>
      </c>
      <c r="E17634" s="235">
        <v>485000</v>
      </c>
      <c r="F17634" s="235"/>
      <c r="G17634" s="235">
        <f t="shared" si="281"/>
        <v>-485000</v>
      </c>
      <c r="H17634" s="708" t="s">
        <v>11519</v>
      </c>
    </row>
    <row r="17635" spans="1:8" ht="15" customHeight="1" x14ac:dyDescent="0.2">
      <c r="A17635" s="732">
        <v>45237</v>
      </c>
      <c r="B17635" s="173" t="s">
        <v>10574</v>
      </c>
      <c r="C17635" s="173" t="s">
        <v>8249</v>
      </c>
      <c r="D17635" s="227" t="s">
        <v>11634</v>
      </c>
      <c r="E17635" s="235">
        <v>225000</v>
      </c>
      <c r="F17635" s="235"/>
      <c r="G17635" s="235">
        <f t="shared" si="281"/>
        <v>-225000</v>
      </c>
      <c r="H17635" s="708" t="s">
        <v>11519</v>
      </c>
    </row>
    <row r="17636" spans="1:8" ht="15" customHeight="1" x14ac:dyDescent="0.2">
      <c r="A17636" s="732">
        <v>45237</v>
      </c>
      <c r="B17636" s="173" t="s">
        <v>10230</v>
      </c>
      <c r="C17636" s="173" t="s">
        <v>7465</v>
      </c>
      <c r="D17636" s="227" t="s">
        <v>11636</v>
      </c>
      <c r="E17636" s="235">
        <v>350000</v>
      </c>
      <c r="F17636" s="235"/>
      <c r="G17636" s="235">
        <f t="shared" si="281"/>
        <v>-350000</v>
      </c>
      <c r="H17636" s="708" t="s">
        <v>11519</v>
      </c>
    </row>
    <row r="17637" spans="1:8" ht="15" customHeight="1" x14ac:dyDescent="0.2">
      <c r="A17637" s="732">
        <v>45237</v>
      </c>
      <c r="B17637" s="173" t="s">
        <v>10230</v>
      </c>
      <c r="C17637" s="173" t="s">
        <v>7465</v>
      </c>
      <c r="D17637" s="227" t="s">
        <v>11635</v>
      </c>
      <c r="E17637" s="235">
        <v>350000</v>
      </c>
      <c r="F17637" s="235"/>
      <c r="G17637" s="235">
        <f t="shared" si="281"/>
        <v>-350000</v>
      </c>
      <c r="H17637" s="708" t="s">
        <v>11519</v>
      </c>
    </row>
    <row r="17638" spans="1:8" ht="15" customHeight="1" x14ac:dyDescent="0.2">
      <c r="A17638" s="732">
        <v>45243</v>
      </c>
      <c r="B17638" s="173" t="s">
        <v>10230</v>
      </c>
      <c r="C17638" s="173" t="s">
        <v>11382</v>
      </c>
      <c r="D17638" s="227" t="s">
        <v>11660</v>
      </c>
      <c r="E17638" s="235">
        <v>300000</v>
      </c>
      <c r="F17638" s="235"/>
      <c r="G17638" s="235">
        <f t="shared" si="281"/>
        <v>-300000</v>
      </c>
      <c r="H17638" s="708" t="s">
        <v>11519</v>
      </c>
    </row>
    <row r="17639" spans="1:8" ht="15" customHeight="1" x14ac:dyDescent="0.2">
      <c r="A17639" s="732">
        <v>45243</v>
      </c>
      <c r="B17639" s="173" t="s">
        <v>10574</v>
      </c>
      <c r="C17639" s="173" t="s">
        <v>11287</v>
      </c>
      <c r="D17639" s="227" t="s">
        <v>11661</v>
      </c>
      <c r="E17639" s="235">
        <v>100000</v>
      </c>
      <c r="F17639" s="235"/>
      <c r="G17639" s="235">
        <f t="shared" si="281"/>
        <v>-100000</v>
      </c>
      <c r="H17639" s="708" t="s">
        <v>11519</v>
      </c>
    </row>
    <row r="17640" spans="1:8" ht="15" customHeight="1" x14ac:dyDescent="0.2">
      <c r="A17640" s="732">
        <v>45243</v>
      </c>
      <c r="B17640" s="173" t="s">
        <v>10469</v>
      </c>
      <c r="C17640" s="173" t="s">
        <v>9458</v>
      </c>
      <c r="D17640" s="227" t="s">
        <v>11662</v>
      </c>
      <c r="E17640" s="235">
        <v>200000</v>
      </c>
      <c r="F17640" s="235"/>
      <c r="G17640" s="235">
        <f t="shared" si="281"/>
        <v>-200000</v>
      </c>
      <c r="H17640" s="708" t="s">
        <v>11519</v>
      </c>
    </row>
    <row r="17641" spans="1:8" ht="15" customHeight="1" x14ac:dyDescent="0.2">
      <c r="A17641" s="732">
        <v>45243</v>
      </c>
      <c r="B17641" s="173" t="s">
        <v>9984</v>
      </c>
      <c r="C17641" s="173" t="s">
        <v>6475</v>
      </c>
      <c r="D17641" s="227" t="s">
        <v>11663</v>
      </c>
      <c r="E17641" s="235">
        <v>100000</v>
      </c>
      <c r="F17641" s="235"/>
      <c r="G17641" s="235">
        <f t="shared" si="281"/>
        <v>-100000</v>
      </c>
      <c r="H17641" s="708" t="s">
        <v>11519</v>
      </c>
    </row>
    <row r="17642" spans="1:8" ht="15" customHeight="1" x14ac:dyDescent="0.2">
      <c r="A17642" s="732">
        <v>45245</v>
      </c>
      <c r="B17642" s="173" t="s">
        <v>10574</v>
      </c>
      <c r="C17642" s="173" t="s">
        <v>7465</v>
      </c>
      <c r="D17642" s="227" t="s">
        <v>11667</v>
      </c>
      <c r="E17642" s="235">
        <v>350000</v>
      </c>
      <c r="F17642" s="235"/>
      <c r="G17642" s="235">
        <f t="shared" si="281"/>
        <v>-350000</v>
      </c>
      <c r="H17642" s="708" t="s">
        <v>11519</v>
      </c>
    </row>
    <row r="17643" spans="1:8" ht="15" x14ac:dyDescent="0.2">
      <c r="A17643" s="732">
        <v>45245</v>
      </c>
      <c r="B17643" s="173" t="s">
        <v>10574</v>
      </c>
      <c r="C17643" s="173" t="s">
        <v>7465</v>
      </c>
      <c r="D17643" s="227" t="s">
        <v>11668</v>
      </c>
      <c r="E17643" s="235">
        <v>350000</v>
      </c>
      <c r="F17643" s="235"/>
      <c r="G17643" s="235">
        <f t="shared" si="281"/>
        <v>-350000</v>
      </c>
      <c r="H17643" s="708" t="s">
        <v>11519</v>
      </c>
    </row>
    <row r="17644" spans="1:8" ht="15" x14ac:dyDescent="0.2">
      <c r="A17644" s="732">
        <v>45245</v>
      </c>
      <c r="B17644" s="173" t="s">
        <v>10574</v>
      </c>
      <c r="C17644" s="173" t="s">
        <v>8089</v>
      </c>
      <c r="D17644" s="227" t="s">
        <v>11669</v>
      </c>
      <c r="E17644" s="235">
        <v>500000</v>
      </c>
      <c r="F17644" s="235"/>
      <c r="G17644" s="235">
        <f t="shared" si="281"/>
        <v>-500000</v>
      </c>
      <c r="H17644" s="708" t="s">
        <v>11519</v>
      </c>
    </row>
    <row r="17645" spans="1:8" ht="15" x14ac:dyDescent="0.2">
      <c r="A17645" s="732">
        <v>45245</v>
      </c>
      <c r="B17645" s="173" t="s">
        <v>10574</v>
      </c>
      <c r="C17645" s="173" t="s">
        <v>8089</v>
      </c>
      <c r="D17645" s="227" t="s">
        <v>11670</v>
      </c>
      <c r="E17645" s="235">
        <v>500000</v>
      </c>
      <c r="F17645" s="235"/>
      <c r="G17645" s="235">
        <f t="shared" si="281"/>
        <v>-500000</v>
      </c>
      <c r="H17645" s="708" t="s">
        <v>11519</v>
      </c>
    </row>
    <row r="17646" spans="1:8" ht="15" x14ac:dyDescent="0.2">
      <c r="A17646" s="732">
        <v>45245</v>
      </c>
      <c r="B17646" s="173" t="s">
        <v>10574</v>
      </c>
      <c r="C17646" s="173" t="s">
        <v>8089</v>
      </c>
      <c r="D17646" s="227" t="s">
        <v>11671</v>
      </c>
      <c r="E17646" s="235">
        <v>500000</v>
      </c>
      <c r="F17646" s="235"/>
      <c r="G17646" s="235">
        <f t="shared" si="281"/>
        <v>-500000</v>
      </c>
      <c r="H17646" s="708" t="s">
        <v>11519</v>
      </c>
    </row>
    <row r="17647" spans="1:8" ht="15" x14ac:dyDescent="0.2">
      <c r="A17647" s="732">
        <v>45247</v>
      </c>
      <c r="B17647" s="173" t="s">
        <v>37</v>
      </c>
      <c r="C17647" s="550" t="s">
        <v>3002</v>
      </c>
      <c r="D17647" s="739" t="s">
        <v>11701</v>
      </c>
      <c r="E17647" s="551">
        <v>46666</v>
      </c>
      <c r="F17647" s="235"/>
      <c r="G17647" s="235">
        <f t="shared" si="281"/>
        <v>-46666</v>
      </c>
      <c r="H17647" s="708" t="s">
        <v>11519</v>
      </c>
    </row>
    <row r="17648" spans="1:8" ht="15" x14ac:dyDescent="0.2">
      <c r="A17648" s="732">
        <v>45247</v>
      </c>
      <c r="B17648" s="173" t="s">
        <v>3945</v>
      </c>
      <c r="C17648" s="550" t="s">
        <v>3002</v>
      </c>
      <c r="D17648" s="739" t="s">
        <v>11701</v>
      </c>
      <c r="E17648" s="551">
        <v>32760</v>
      </c>
      <c r="F17648" s="235"/>
      <c r="G17648" s="235">
        <f t="shared" si="281"/>
        <v>-32760</v>
      </c>
      <c r="H17648" s="708" t="s">
        <v>11519</v>
      </c>
    </row>
    <row r="17649" spans="1:8" ht="15" x14ac:dyDescent="0.2">
      <c r="A17649" s="732">
        <v>45247</v>
      </c>
      <c r="B17649" s="173" t="s">
        <v>3944</v>
      </c>
      <c r="C17649" s="550" t="s">
        <v>3002</v>
      </c>
      <c r="D17649" s="739" t="s">
        <v>11701</v>
      </c>
      <c r="E17649" s="551">
        <v>35360</v>
      </c>
      <c r="F17649" s="235"/>
      <c r="G17649" s="235">
        <f t="shared" si="281"/>
        <v>-35360</v>
      </c>
      <c r="H17649" s="708" t="s">
        <v>11519</v>
      </c>
    </row>
    <row r="17650" spans="1:8" ht="15" x14ac:dyDescent="0.2">
      <c r="A17650" s="732">
        <v>45247</v>
      </c>
      <c r="B17650" s="173" t="s">
        <v>10574</v>
      </c>
      <c r="C17650" s="550" t="s">
        <v>3002</v>
      </c>
      <c r="D17650" s="739" t="s">
        <v>11701</v>
      </c>
      <c r="E17650" s="551">
        <v>1872465</v>
      </c>
      <c r="F17650" s="235"/>
      <c r="G17650" s="235">
        <f t="shared" si="281"/>
        <v>-1872465</v>
      </c>
      <c r="H17650" s="708" t="s">
        <v>11519</v>
      </c>
    </row>
    <row r="17651" spans="1:8" ht="15" x14ac:dyDescent="0.2">
      <c r="A17651" s="732">
        <v>45247</v>
      </c>
      <c r="B17651" s="173" t="s">
        <v>10906</v>
      </c>
      <c r="C17651" s="173" t="s">
        <v>7221</v>
      </c>
      <c r="D17651" s="227" t="s">
        <v>11692</v>
      </c>
      <c r="E17651" s="235">
        <v>300000</v>
      </c>
      <c r="F17651" s="235"/>
      <c r="G17651" s="235">
        <f t="shared" si="281"/>
        <v>-300000</v>
      </c>
      <c r="H17651" s="708" t="s">
        <v>11519</v>
      </c>
    </row>
    <row r="17652" spans="1:8" ht="15" x14ac:dyDescent="0.2">
      <c r="A17652" s="732">
        <v>45247</v>
      </c>
      <c r="B17652" s="173" t="s">
        <v>10906</v>
      </c>
      <c r="C17652" s="173" t="s">
        <v>7221</v>
      </c>
      <c r="D17652" s="227" t="s">
        <v>11693</v>
      </c>
      <c r="E17652" s="235">
        <v>197000</v>
      </c>
      <c r="F17652" s="235"/>
      <c r="G17652" s="235">
        <f t="shared" si="281"/>
        <v>-197000</v>
      </c>
      <c r="H17652" s="708" t="s">
        <v>11519</v>
      </c>
    </row>
    <row r="17653" spans="1:8" ht="15" x14ac:dyDescent="0.2">
      <c r="A17653" s="732">
        <v>45247</v>
      </c>
      <c r="B17653" s="173" t="s">
        <v>10574</v>
      </c>
      <c r="C17653" s="173" t="s">
        <v>7465</v>
      </c>
      <c r="D17653" s="227" t="s">
        <v>11694</v>
      </c>
      <c r="E17653" s="235">
        <v>500000</v>
      </c>
      <c r="F17653" s="235"/>
      <c r="G17653" s="235">
        <f t="shared" si="281"/>
        <v>-500000</v>
      </c>
      <c r="H17653" s="708" t="s">
        <v>11519</v>
      </c>
    </row>
    <row r="17654" spans="1:8" ht="15" x14ac:dyDescent="0.2">
      <c r="A17654" s="732">
        <v>45247</v>
      </c>
      <c r="B17654" s="173" t="s">
        <v>10574</v>
      </c>
      <c r="C17654" s="173" t="s">
        <v>7465</v>
      </c>
      <c r="D17654" s="227" t="s">
        <v>11695</v>
      </c>
      <c r="E17654" s="235">
        <v>500000</v>
      </c>
      <c r="F17654" s="235"/>
      <c r="G17654" s="235">
        <f t="shared" si="281"/>
        <v>-500000</v>
      </c>
      <c r="H17654" s="708" t="s">
        <v>11519</v>
      </c>
    </row>
    <row r="17655" spans="1:8" ht="24" x14ac:dyDescent="0.2">
      <c r="A17655" s="732">
        <v>45247</v>
      </c>
      <c r="B17655" s="173" t="s">
        <v>11623</v>
      </c>
      <c r="C17655" s="550" t="s">
        <v>10975</v>
      </c>
      <c r="D17655" s="739" t="s">
        <v>11784</v>
      </c>
      <c r="E17655" s="551">
        <v>53100</v>
      </c>
      <c r="F17655" s="235"/>
      <c r="G17655" s="235">
        <f t="shared" si="281"/>
        <v>-53100</v>
      </c>
      <c r="H17655" s="708" t="s">
        <v>11519</v>
      </c>
    </row>
    <row r="17656" spans="1:8" ht="19.5" customHeight="1" x14ac:dyDescent="0.2">
      <c r="A17656" s="732">
        <v>45247</v>
      </c>
      <c r="B17656" s="173" t="s">
        <v>10906</v>
      </c>
      <c r="C17656" s="550" t="s">
        <v>10975</v>
      </c>
      <c r="D17656" s="739" t="s">
        <v>11784</v>
      </c>
      <c r="E17656" s="551">
        <v>136508</v>
      </c>
      <c r="F17656" s="235"/>
      <c r="G17656" s="235">
        <f t="shared" si="281"/>
        <v>-136508</v>
      </c>
      <c r="H17656" s="708" t="s">
        <v>11519</v>
      </c>
    </row>
    <row r="17657" spans="1:8" ht="19.5" customHeight="1" x14ac:dyDescent="0.2">
      <c r="A17657" s="732">
        <v>45248</v>
      </c>
      <c r="B17657" s="173" t="s">
        <v>10230</v>
      </c>
      <c r="C17657" s="173" t="s">
        <v>11736</v>
      </c>
      <c r="D17657" s="227" t="s">
        <v>11737</v>
      </c>
      <c r="E17657" s="235">
        <v>495000</v>
      </c>
      <c r="F17657" s="235"/>
      <c r="G17657" s="235">
        <f t="shared" si="281"/>
        <v>-495000</v>
      </c>
      <c r="H17657" s="708" t="s">
        <v>11519</v>
      </c>
    </row>
    <row r="17658" spans="1:8" ht="19.5" customHeight="1" x14ac:dyDescent="0.2">
      <c r="A17658" s="732">
        <v>45248</v>
      </c>
      <c r="B17658" s="173" t="s">
        <v>10230</v>
      </c>
      <c r="C17658" s="173" t="s">
        <v>11736</v>
      </c>
      <c r="D17658" s="227" t="s">
        <v>11737</v>
      </c>
      <c r="E17658" s="235">
        <v>490000</v>
      </c>
      <c r="F17658" s="235"/>
      <c r="G17658" s="235">
        <f t="shared" si="281"/>
        <v>-490000</v>
      </c>
      <c r="H17658" s="708" t="s">
        <v>11519</v>
      </c>
    </row>
    <row r="17659" spans="1:8" ht="19.5" customHeight="1" x14ac:dyDescent="0.2">
      <c r="A17659" s="732">
        <v>45248</v>
      </c>
      <c r="B17659" s="173" t="s">
        <v>10230</v>
      </c>
      <c r="C17659" s="173" t="s">
        <v>1197</v>
      </c>
      <c r="D17659" s="227" t="s">
        <v>11737</v>
      </c>
      <c r="E17659" s="235">
        <v>500000</v>
      </c>
      <c r="F17659" s="235"/>
      <c r="G17659" s="235">
        <f t="shared" si="281"/>
        <v>-500000</v>
      </c>
      <c r="H17659" s="708" t="s">
        <v>11519</v>
      </c>
    </row>
    <row r="17660" spans="1:8" ht="19.5" customHeight="1" x14ac:dyDescent="0.2">
      <c r="A17660" s="732">
        <v>45248</v>
      </c>
      <c r="B17660" s="173" t="s">
        <v>11623</v>
      </c>
      <c r="C17660" s="173" t="s">
        <v>1197</v>
      </c>
      <c r="D17660" s="227" t="s">
        <v>11737</v>
      </c>
      <c r="E17660" s="235">
        <v>500000</v>
      </c>
      <c r="F17660" s="235"/>
      <c r="G17660" s="235">
        <f t="shared" si="281"/>
        <v>-500000</v>
      </c>
      <c r="H17660" s="708" t="s">
        <v>11519</v>
      </c>
    </row>
    <row r="17661" spans="1:8" ht="19.5" customHeight="1" x14ac:dyDescent="0.2">
      <c r="A17661" s="732">
        <v>45248</v>
      </c>
      <c r="B17661" s="173" t="s">
        <v>11883</v>
      </c>
      <c r="C17661" s="173" t="s">
        <v>1197</v>
      </c>
      <c r="D17661" s="227" t="s">
        <v>11737</v>
      </c>
      <c r="E17661" s="235">
        <v>500000</v>
      </c>
      <c r="F17661" s="235"/>
      <c r="G17661" s="235">
        <f t="shared" si="281"/>
        <v>-500000</v>
      </c>
      <c r="H17661" s="708" t="s">
        <v>11519</v>
      </c>
    </row>
    <row r="17662" spans="1:8" ht="19.5" customHeight="1" x14ac:dyDescent="0.2">
      <c r="A17662" s="732">
        <v>45248</v>
      </c>
      <c r="B17662" s="173" t="s">
        <v>11883</v>
      </c>
      <c r="C17662" s="173" t="s">
        <v>1197</v>
      </c>
      <c r="D17662" s="227" t="s">
        <v>12270</v>
      </c>
      <c r="E17662" s="235">
        <v>250000</v>
      </c>
      <c r="F17662" s="235"/>
      <c r="G17662" s="235">
        <f t="shared" si="281"/>
        <v>-250000</v>
      </c>
      <c r="H17662" s="708" t="s">
        <v>11519</v>
      </c>
    </row>
    <row r="17663" spans="1:8" ht="19.5" customHeight="1" x14ac:dyDescent="0.2">
      <c r="A17663" s="732">
        <v>45248</v>
      </c>
      <c r="B17663" s="173" t="s">
        <v>11605</v>
      </c>
      <c r="C17663" s="173" t="s">
        <v>1197</v>
      </c>
      <c r="D17663" s="227" t="s">
        <v>12270</v>
      </c>
      <c r="E17663" s="235">
        <v>250000</v>
      </c>
      <c r="F17663" s="235"/>
      <c r="G17663" s="235">
        <f t="shared" ref="G17663:G17726" si="282">F17663-E17663</f>
        <v>-250000</v>
      </c>
      <c r="H17663" s="708" t="s">
        <v>11519</v>
      </c>
    </row>
    <row r="17664" spans="1:8" ht="19.5" customHeight="1" x14ac:dyDescent="0.2">
      <c r="A17664" s="732">
        <v>45248</v>
      </c>
      <c r="B17664" s="173" t="s">
        <v>10906</v>
      </c>
      <c r="C17664" s="173" t="s">
        <v>1197</v>
      </c>
      <c r="D17664" s="227" t="s">
        <v>11737</v>
      </c>
      <c r="E17664" s="235">
        <v>400000</v>
      </c>
      <c r="F17664" s="235"/>
      <c r="G17664" s="235">
        <f t="shared" si="282"/>
        <v>-400000</v>
      </c>
      <c r="H17664" s="708" t="s">
        <v>11519</v>
      </c>
    </row>
    <row r="17665" spans="1:8" ht="19.5" customHeight="1" x14ac:dyDescent="0.2">
      <c r="A17665" s="732">
        <v>45248</v>
      </c>
      <c r="B17665" s="173" t="s">
        <v>10230</v>
      </c>
      <c r="C17665" s="173" t="s">
        <v>1197</v>
      </c>
      <c r="D17665" s="227" t="s">
        <v>11737</v>
      </c>
      <c r="E17665" s="235">
        <v>300000</v>
      </c>
      <c r="F17665" s="235"/>
      <c r="G17665" s="235">
        <f t="shared" si="282"/>
        <v>-300000</v>
      </c>
      <c r="H17665" s="708" t="s">
        <v>11519</v>
      </c>
    </row>
    <row r="17666" spans="1:8" ht="19.5" customHeight="1" x14ac:dyDescent="0.2">
      <c r="A17666" s="732">
        <v>45248</v>
      </c>
      <c r="B17666" s="173" t="s">
        <v>9984</v>
      </c>
      <c r="C17666" s="173" t="s">
        <v>1197</v>
      </c>
      <c r="D17666" s="227" t="s">
        <v>11737</v>
      </c>
      <c r="E17666" s="235">
        <v>300000</v>
      </c>
      <c r="F17666" s="235"/>
      <c r="G17666" s="235">
        <f t="shared" si="282"/>
        <v>-300000</v>
      </c>
      <c r="H17666" s="708" t="s">
        <v>11519</v>
      </c>
    </row>
    <row r="17667" spans="1:8" ht="51.75" customHeight="1" x14ac:dyDescent="0.2">
      <c r="A17667" s="732">
        <v>45248</v>
      </c>
      <c r="B17667" s="173" t="s">
        <v>11623</v>
      </c>
      <c r="C17667" s="173" t="s">
        <v>11764</v>
      </c>
      <c r="D17667" s="227" t="s">
        <v>11765</v>
      </c>
      <c r="E17667" s="235">
        <v>200000</v>
      </c>
      <c r="F17667" s="235"/>
      <c r="G17667" s="235">
        <f t="shared" si="282"/>
        <v>-200000</v>
      </c>
      <c r="H17667" s="708" t="s">
        <v>11519</v>
      </c>
    </row>
    <row r="17668" spans="1:8" ht="19.5" customHeight="1" x14ac:dyDescent="0.2">
      <c r="A17668" s="732">
        <v>45251</v>
      </c>
      <c r="B17668" s="173" t="s">
        <v>10149</v>
      </c>
      <c r="C17668" s="173" t="s">
        <v>9748</v>
      </c>
      <c r="D17668" s="227" t="s">
        <v>11738</v>
      </c>
      <c r="E17668" s="235">
        <v>107000</v>
      </c>
      <c r="F17668" s="235"/>
      <c r="G17668" s="235">
        <f t="shared" si="282"/>
        <v>-107000</v>
      </c>
      <c r="H17668" s="708" t="s">
        <v>11519</v>
      </c>
    </row>
    <row r="17669" spans="1:8" ht="19.5" customHeight="1" x14ac:dyDescent="0.2">
      <c r="A17669" s="732">
        <v>45251</v>
      </c>
      <c r="B17669" s="173" t="s">
        <v>11085</v>
      </c>
      <c r="C17669" s="550" t="s">
        <v>6782</v>
      </c>
      <c r="D17669" s="739" t="s">
        <v>11956</v>
      </c>
      <c r="E17669" s="551">
        <v>70000</v>
      </c>
      <c r="F17669" s="235"/>
      <c r="G17669" s="235">
        <f t="shared" si="282"/>
        <v>-70000</v>
      </c>
      <c r="H17669" s="708" t="s">
        <v>11519</v>
      </c>
    </row>
    <row r="17670" spans="1:8" ht="19.5" customHeight="1" x14ac:dyDescent="0.2">
      <c r="A17670" s="732">
        <v>45251</v>
      </c>
      <c r="B17670" s="173" t="s">
        <v>10230</v>
      </c>
      <c r="C17670" s="550" t="s">
        <v>6782</v>
      </c>
      <c r="D17670" s="739" t="s">
        <v>11956</v>
      </c>
      <c r="E17670" s="551">
        <v>133000</v>
      </c>
      <c r="F17670" s="235"/>
      <c r="G17670" s="235">
        <f t="shared" si="282"/>
        <v>-133000</v>
      </c>
      <c r="H17670" s="708" t="s">
        <v>11519</v>
      </c>
    </row>
    <row r="17671" spans="1:8" ht="19.5" customHeight="1" x14ac:dyDescent="0.2">
      <c r="A17671" s="732">
        <v>45251</v>
      </c>
      <c r="B17671" s="173" t="s">
        <v>10230</v>
      </c>
      <c r="C17671" s="173" t="s">
        <v>6782</v>
      </c>
      <c r="D17671" s="227" t="s">
        <v>11957</v>
      </c>
      <c r="E17671" s="235">
        <v>150000</v>
      </c>
      <c r="F17671" s="235"/>
      <c r="G17671" s="235">
        <f t="shared" si="282"/>
        <v>-150000</v>
      </c>
      <c r="H17671" s="708" t="s">
        <v>11519</v>
      </c>
    </row>
    <row r="17672" spans="1:8" ht="19.5" customHeight="1" x14ac:dyDescent="0.2">
      <c r="A17672" s="732">
        <v>45254</v>
      </c>
      <c r="B17672" s="173" t="s">
        <v>3945</v>
      </c>
      <c r="C17672" s="173" t="s">
        <v>11787</v>
      </c>
      <c r="D17672" s="227" t="s">
        <v>11786</v>
      </c>
      <c r="E17672" s="235">
        <v>120000</v>
      </c>
      <c r="F17672" s="235"/>
      <c r="G17672" s="235">
        <f t="shared" si="282"/>
        <v>-120000</v>
      </c>
      <c r="H17672" s="708" t="s">
        <v>11519</v>
      </c>
    </row>
    <row r="17673" spans="1:8" ht="19.5" customHeight="1" x14ac:dyDescent="0.2">
      <c r="A17673" s="732">
        <v>45255</v>
      </c>
      <c r="B17673" s="173" t="s">
        <v>11623</v>
      </c>
      <c r="C17673" s="173" t="s">
        <v>7465</v>
      </c>
      <c r="D17673" s="227" t="s">
        <v>11788</v>
      </c>
      <c r="E17673" s="235">
        <v>850000</v>
      </c>
      <c r="F17673" s="235"/>
      <c r="G17673" s="235">
        <f t="shared" si="282"/>
        <v>-850000</v>
      </c>
      <c r="H17673" s="708" t="s">
        <v>11519</v>
      </c>
    </row>
    <row r="17674" spans="1:8" ht="19.5" customHeight="1" x14ac:dyDescent="0.2">
      <c r="A17674" s="732">
        <v>45258</v>
      </c>
      <c r="B17674" s="173" t="s">
        <v>10230</v>
      </c>
      <c r="C17674" s="173" t="s">
        <v>11464</v>
      </c>
      <c r="D17674" s="227" t="s">
        <v>11797</v>
      </c>
      <c r="E17674" s="235">
        <v>130000</v>
      </c>
      <c r="F17674" s="235"/>
      <c r="G17674" s="235">
        <f t="shared" si="282"/>
        <v>-130000</v>
      </c>
      <c r="H17674" s="708" t="s">
        <v>11519</v>
      </c>
    </row>
    <row r="17675" spans="1:8" ht="19.5" customHeight="1" x14ac:dyDescent="0.2">
      <c r="A17675" s="732">
        <v>45258</v>
      </c>
      <c r="B17675" s="173" t="s">
        <v>11303</v>
      </c>
      <c r="C17675" s="173" t="s">
        <v>10061</v>
      </c>
      <c r="D17675" s="227" t="s">
        <v>11798</v>
      </c>
      <c r="E17675" s="235">
        <v>40000</v>
      </c>
      <c r="F17675" s="235"/>
      <c r="G17675" s="235">
        <f t="shared" si="282"/>
        <v>-40000</v>
      </c>
      <c r="H17675" s="708" t="s">
        <v>11519</v>
      </c>
    </row>
    <row r="17676" spans="1:8" ht="19.5" customHeight="1" x14ac:dyDescent="0.2">
      <c r="A17676" s="732">
        <v>45258</v>
      </c>
      <c r="B17676" s="173" t="s">
        <v>25</v>
      </c>
      <c r="C17676" s="550" t="s">
        <v>8148</v>
      </c>
      <c r="D17676" s="739" t="s">
        <v>11799</v>
      </c>
      <c r="E17676" s="551">
        <v>58438</v>
      </c>
      <c r="F17676" s="235"/>
      <c r="G17676" s="235">
        <f t="shared" si="282"/>
        <v>-58438</v>
      </c>
      <c r="H17676" s="708" t="s">
        <v>11519</v>
      </c>
    </row>
    <row r="17677" spans="1:8" ht="19.5" customHeight="1" x14ac:dyDescent="0.2">
      <c r="A17677" s="732">
        <v>45258</v>
      </c>
      <c r="B17677" s="173" t="s">
        <v>103</v>
      </c>
      <c r="C17677" s="550" t="s">
        <v>8148</v>
      </c>
      <c r="D17677" s="739" t="s">
        <v>11799</v>
      </c>
      <c r="E17677" s="551">
        <v>39665</v>
      </c>
      <c r="F17677" s="235"/>
      <c r="G17677" s="235">
        <f t="shared" si="282"/>
        <v>-39665</v>
      </c>
      <c r="H17677" s="708" t="s">
        <v>11519</v>
      </c>
    </row>
    <row r="17678" spans="1:8" ht="19.5" customHeight="1" x14ac:dyDescent="0.2">
      <c r="A17678" s="732">
        <v>45258</v>
      </c>
      <c r="B17678" s="173" t="s">
        <v>11623</v>
      </c>
      <c r="C17678" s="173" t="s">
        <v>1197</v>
      </c>
      <c r="D17678" s="227" t="s">
        <v>11800</v>
      </c>
      <c r="E17678" s="235">
        <v>500000</v>
      </c>
      <c r="F17678" s="235"/>
      <c r="G17678" s="235">
        <f t="shared" si="282"/>
        <v>-500000</v>
      </c>
      <c r="H17678" s="708" t="s">
        <v>11519</v>
      </c>
    </row>
    <row r="17679" spans="1:8" ht="19.5" customHeight="1" x14ac:dyDescent="0.2">
      <c r="A17679" s="732">
        <v>45258</v>
      </c>
      <c r="B17679" s="173" t="s">
        <v>11623</v>
      </c>
      <c r="C17679" s="173" t="s">
        <v>1197</v>
      </c>
      <c r="D17679" s="227" t="s">
        <v>11800</v>
      </c>
      <c r="E17679" s="235">
        <v>500000</v>
      </c>
      <c r="F17679" s="235"/>
      <c r="G17679" s="235">
        <f t="shared" si="282"/>
        <v>-500000</v>
      </c>
      <c r="H17679" s="708" t="s">
        <v>11519</v>
      </c>
    </row>
    <row r="17680" spans="1:8" ht="19.5" customHeight="1" x14ac:dyDescent="0.2">
      <c r="A17680" s="732">
        <v>45258</v>
      </c>
      <c r="B17680" s="173" t="s">
        <v>11623</v>
      </c>
      <c r="C17680" s="173" t="s">
        <v>1197</v>
      </c>
      <c r="D17680" s="227" t="s">
        <v>11800</v>
      </c>
      <c r="E17680" s="235">
        <v>500000</v>
      </c>
      <c r="F17680" s="235"/>
      <c r="G17680" s="235">
        <f t="shared" si="282"/>
        <v>-500000</v>
      </c>
      <c r="H17680" s="708" t="s">
        <v>11519</v>
      </c>
    </row>
    <row r="17681" spans="1:8" ht="19.5" customHeight="1" x14ac:dyDescent="0.2">
      <c r="A17681" s="732">
        <v>45258</v>
      </c>
      <c r="B17681" s="173" t="s">
        <v>11623</v>
      </c>
      <c r="C17681" s="173" t="s">
        <v>1197</v>
      </c>
      <c r="D17681" s="227" t="s">
        <v>11800</v>
      </c>
      <c r="E17681" s="235">
        <v>500000</v>
      </c>
      <c r="F17681" s="235"/>
      <c r="G17681" s="235">
        <f t="shared" si="282"/>
        <v>-500000</v>
      </c>
      <c r="H17681" s="708" t="s">
        <v>11519</v>
      </c>
    </row>
    <row r="17682" spans="1:8" ht="15" x14ac:dyDescent="0.2">
      <c r="A17682" s="729">
        <v>45231</v>
      </c>
      <c r="B17682" s="90" t="s">
        <v>9767</v>
      </c>
      <c r="C17682" s="93" t="s">
        <v>558</v>
      </c>
      <c r="D17682" s="891" t="s">
        <v>11518</v>
      </c>
      <c r="E17682" s="91"/>
      <c r="F17682" s="91">
        <v>2000000</v>
      </c>
      <c r="G17682" s="175">
        <f t="shared" si="282"/>
        <v>2000000</v>
      </c>
      <c r="H17682" s="701" t="s">
        <v>11519</v>
      </c>
    </row>
    <row r="17683" spans="1:8" ht="15" x14ac:dyDescent="0.2">
      <c r="A17683" s="729">
        <v>45238</v>
      </c>
      <c r="B17683" s="90" t="s">
        <v>37</v>
      </c>
      <c r="C17683" s="93" t="s">
        <v>558</v>
      </c>
      <c r="D17683" s="891" t="s">
        <v>11581</v>
      </c>
      <c r="E17683" s="91"/>
      <c r="F17683" s="91">
        <v>186430</v>
      </c>
      <c r="G17683" s="175">
        <f t="shared" si="282"/>
        <v>186430</v>
      </c>
      <c r="H17683" s="701" t="s">
        <v>11519</v>
      </c>
    </row>
    <row r="17684" spans="1:8" ht="15" x14ac:dyDescent="0.2">
      <c r="A17684" s="729">
        <v>45238</v>
      </c>
      <c r="B17684" s="90" t="s">
        <v>37</v>
      </c>
      <c r="C17684" s="93" t="s">
        <v>558</v>
      </c>
      <c r="D17684" s="891" t="s">
        <v>11582</v>
      </c>
      <c r="E17684" s="91"/>
      <c r="F17684" s="91">
        <v>186430</v>
      </c>
      <c r="G17684" s="175">
        <f t="shared" si="282"/>
        <v>186430</v>
      </c>
      <c r="H17684" s="701" t="s">
        <v>11519</v>
      </c>
    </row>
    <row r="17685" spans="1:8" ht="15" x14ac:dyDescent="0.2">
      <c r="A17685" s="729">
        <v>45238</v>
      </c>
      <c r="B17685" s="90" t="s">
        <v>37</v>
      </c>
      <c r="C17685" s="93" t="s">
        <v>558</v>
      </c>
      <c r="D17685" s="891" t="s">
        <v>11583</v>
      </c>
      <c r="E17685" s="91"/>
      <c r="F17685" s="91">
        <v>186430</v>
      </c>
      <c r="G17685" s="175">
        <f t="shared" si="282"/>
        <v>186430</v>
      </c>
      <c r="H17685" s="701" t="s">
        <v>11519</v>
      </c>
    </row>
    <row r="17686" spans="1:8" ht="15" x14ac:dyDescent="0.2">
      <c r="A17686" s="729">
        <v>45241</v>
      </c>
      <c r="B17686" s="90" t="s">
        <v>3945</v>
      </c>
      <c r="C17686" s="93" t="s">
        <v>558</v>
      </c>
      <c r="D17686" s="891" t="s">
        <v>11607</v>
      </c>
      <c r="E17686" s="91"/>
      <c r="F17686" s="91">
        <v>359992</v>
      </c>
      <c r="G17686" s="175">
        <f t="shared" si="282"/>
        <v>359992</v>
      </c>
      <c r="H17686" s="701" t="s">
        <v>11519</v>
      </c>
    </row>
    <row r="17687" spans="1:8" ht="15" x14ac:dyDescent="0.2">
      <c r="A17687" s="729">
        <v>45241</v>
      </c>
      <c r="B17687" s="90" t="s">
        <v>10906</v>
      </c>
      <c r="C17687" s="93" t="s">
        <v>558</v>
      </c>
      <c r="D17687" s="891" t="s">
        <v>11785</v>
      </c>
      <c r="E17687" s="91"/>
      <c r="F17687" s="91">
        <v>50000</v>
      </c>
      <c r="G17687" s="175">
        <f t="shared" si="282"/>
        <v>50000</v>
      </c>
      <c r="H17687" s="701" t="s">
        <v>11519</v>
      </c>
    </row>
    <row r="17688" spans="1:8" ht="15" x14ac:dyDescent="0.2">
      <c r="A17688" s="729">
        <v>45245</v>
      </c>
      <c r="B17688" s="90" t="s">
        <v>11605</v>
      </c>
      <c r="C17688" s="93" t="s">
        <v>558</v>
      </c>
      <c r="D17688" s="891" t="s">
        <v>11672</v>
      </c>
      <c r="E17688" s="91"/>
      <c r="F17688" s="91">
        <v>1600000</v>
      </c>
      <c r="G17688" s="175">
        <f t="shared" si="282"/>
        <v>1600000</v>
      </c>
      <c r="H17688" s="701" t="s">
        <v>11519</v>
      </c>
    </row>
    <row r="17689" spans="1:8" ht="15" x14ac:dyDescent="0.2">
      <c r="A17689" s="729">
        <v>45245</v>
      </c>
      <c r="B17689" s="90" t="s">
        <v>11605</v>
      </c>
      <c r="C17689" s="1088" t="s">
        <v>558</v>
      </c>
      <c r="D17689" s="1089" t="s">
        <v>12028</v>
      </c>
      <c r="E17689" s="486">
        <v>8000</v>
      </c>
      <c r="F17689" s="91"/>
      <c r="G17689" s="175">
        <f t="shared" si="282"/>
        <v>-8000</v>
      </c>
      <c r="H17689" s="701" t="s">
        <v>11519</v>
      </c>
    </row>
    <row r="17690" spans="1:8" ht="15" x14ac:dyDescent="0.2">
      <c r="A17690" s="729">
        <v>45247</v>
      </c>
      <c r="B17690" s="90" t="s">
        <v>9354</v>
      </c>
      <c r="C17690" s="93" t="s">
        <v>558</v>
      </c>
      <c r="D17690" s="891" t="s">
        <v>11690</v>
      </c>
      <c r="E17690" s="91"/>
      <c r="F17690" s="91">
        <v>189608</v>
      </c>
      <c r="G17690" s="175">
        <f t="shared" si="282"/>
        <v>189608</v>
      </c>
      <c r="H17690" s="701" t="s">
        <v>11519</v>
      </c>
    </row>
    <row r="17691" spans="1:8" s="681" customFormat="1" ht="48" customHeight="1" x14ac:dyDescent="0.25">
      <c r="A17691" s="729">
        <v>45253</v>
      </c>
      <c r="B17691" s="93" t="s">
        <v>10149</v>
      </c>
      <c r="C17691" s="93" t="s">
        <v>558</v>
      </c>
      <c r="D17691" s="801" t="s">
        <v>11807</v>
      </c>
      <c r="E17691" s="175"/>
      <c r="F17691" s="175">
        <v>2500000</v>
      </c>
      <c r="G17691" s="175">
        <f t="shared" si="282"/>
        <v>2500000</v>
      </c>
      <c r="H17691" s="701" t="s">
        <v>11519</v>
      </c>
    </row>
    <row r="17692" spans="1:8" ht="15" x14ac:dyDescent="0.2">
      <c r="A17692" s="729">
        <v>45253</v>
      </c>
      <c r="B17692" s="90" t="s">
        <v>10149</v>
      </c>
      <c r="C17692" s="93" t="s">
        <v>558</v>
      </c>
      <c r="D17692" s="891" t="s">
        <v>11782</v>
      </c>
      <c r="E17692" s="91"/>
      <c r="F17692" s="91">
        <v>1204349</v>
      </c>
      <c r="G17692" s="175">
        <f t="shared" si="282"/>
        <v>1204349</v>
      </c>
      <c r="H17692" s="701" t="s">
        <v>11519</v>
      </c>
    </row>
    <row r="17693" spans="1:8" ht="15" x14ac:dyDescent="0.2">
      <c r="A17693" s="729">
        <v>45253</v>
      </c>
      <c r="B17693" s="90" t="s">
        <v>10149</v>
      </c>
      <c r="C17693" s="93" t="s">
        <v>558</v>
      </c>
      <c r="D17693" s="891" t="s">
        <v>11782</v>
      </c>
      <c r="E17693" s="91"/>
      <c r="F17693" s="91">
        <v>1000000</v>
      </c>
      <c r="G17693" s="91">
        <f t="shared" si="282"/>
        <v>1000000</v>
      </c>
      <c r="H17693" s="701" t="s">
        <v>11519</v>
      </c>
    </row>
    <row r="17694" spans="1:8" ht="15" x14ac:dyDescent="0.2">
      <c r="A17694" s="729">
        <v>45253</v>
      </c>
      <c r="B17694" s="90" t="s">
        <v>10149</v>
      </c>
      <c r="C17694" s="93" t="s">
        <v>558</v>
      </c>
      <c r="D17694" s="891" t="s">
        <v>11782</v>
      </c>
      <c r="E17694" s="91"/>
      <c r="F17694" s="91">
        <v>1000000</v>
      </c>
      <c r="G17694" s="91">
        <f t="shared" si="282"/>
        <v>1000000</v>
      </c>
      <c r="H17694" s="701" t="s">
        <v>11519</v>
      </c>
    </row>
    <row r="17695" spans="1:8" ht="15" x14ac:dyDescent="0.2">
      <c r="A17695" s="729">
        <v>45253</v>
      </c>
      <c r="B17695" s="90" t="s">
        <v>10149</v>
      </c>
      <c r="C17695" s="93" t="s">
        <v>558</v>
      </c>
      <c r="D17695" s="891" t="s">
        <v>11782</v>
      </c>
      <c r="E17695" s="91"/>
      <c r="F17695" s="91">
        <v>1000000</v>
      </c>
      <c r="G17695" s="91">
        <f t="shared" si="282"/>
        <v>1000000</v>
      </c>
      <c r="H17695" s="701" t="s">
        <v>11519</v>
      </c>
    </row>
    <row r="17696" spans="1:8" ht="15" x14ac:dyDescent="0.2">
      <c r="A17696" s="729">
        <v>45253</v>
      </c>
      <c r="B17696" s="90" t="s">
        <v>10149</v>
      </c>
      <c r="C17696" s="93" t="s">
        <v>558</v>
      </c>
      <c r="D17696" s="891" t="s">
        <v>11782</v>
      </c>
      <c r="E17696" s="91"/>
      <c r="F17696" s="91">
        <v>1000000</v>
      </c>
      <c r="G17696" s="91">
        <f t="shared" si="282"/>
        <v>1000000</v>
      </c>
      <c r="H17696" s="701" t="s">
        <v>11519</v>
      </c>
    </row>
    <row r="17697" spans="1:8" ht="15" x14ac:dyDescent="0.2">
      <c r="A17697" s="729">
        <v>45253</v>
      </c>
      <c r="B17697" s="90" t="s">
        <v>10149</v>
      </c>
      <c r="C17697" s="1088" t="s">
        <v>558</v>
      </c>
      <c r="D17697" s="1089" t="s">
        <v>12026</v>
      </c>
      <c r="E17697" s="486">
        <v>52043</v>
      </c>
      <c r="F17697" s="91"/>
      <c r="G17697" s="91">
        <f t="shared" si="282"/>
        <v>-52043</v>
      </c>
      <c r="H17697" s="701" t="s">
        <v>11519</v>
      </c>
    </row>
    <row r="17698" spans="1:8" ht="15" customHeight="1" x14ac:dyDescent="0.2">
      <c r="A17698" s="729">
        <v>45254</v>
      </c>
      <c r="B17698" s="90" t="s">
        <v>10906</v>
      </c>
      <c r="C17698" s="93" t="s">
        <v>558</v>
      </c>
      <c r="D17698" s="800" t="s">
        <v>11808</v>
      </c>
      <c r="E17698" s="91"/>
      <c r="F17698" s="91">
        <v>850000</v>
      </c>
      <c r="G17698" s="91">
        <f t="shared" si="282"/>
        <v>850000</v>
      </c>
      <c r="H17698" s="701" t="s">
        <v>11519</v>
      </c>
    </row>
    <row r="17699" spans="1:8" ht="15" customHeight="1" x14ac:dyDescent="0.2">
      <c r="A17699" s="729">
        <v>45254</v>
      </c>
      <c r="B17699" s="90" t="s">
        <v>10906</v>
      </c>
      <c r="C17699" s="93" t="s">
        <v>558</v>
      </c>
      <c r="D17699" s="800" t="s">
        <v>11809</v>
      </c>
      <c r="E17699" s="91"/>
      <c r="F17699" s="91">
        <v>850000</v>
      </c>
      <c r="G17699" s="91">
        <f t="shared" si="282"/>
        <v>850000</v>
      </c>
      <c r="H17699" s="701" t="s">
        <v>11519</v>
      </c>
    </row>
    <row r="17700" spans="1:8" ht="15" x14ac:dyDescent="0.2">
      <c r="A17700" s="729">
        <v>45254</v>
      </c>
      <c r="B17700" s="90" t="s">
        <v>10906</v>
      </c>
      <c r="C17700" s="93" t="s">
        <v>558</v>
      </c>
      <c r="D17700" s="800" t="s">
        <v>11809</v>
      </c>
      <c r="E17700" s="91"/>
      <c r="F17700" s="91">
        <v>840000</v>
      </c>
      <c r="G17700" s="91">
        <f t="shared" si="282"/>
        <v>840000</v>
      </c>
      <c r="H17700" s="701" t="s">
        <v>11519</v>
      </c>
    </row>
    <row r="17701" spans="1:8" ht="15" x14ac:dyDescent="0.2">
      <c r="A17701" s="729">
        <v>45254</v>
      </c>
      <c r="B17701" s="90" t="s">
        <v>10906</v>
      </c>
      <c r="C17701" s="93" t="s">
        <v>558</v>
      </c>
      <c r="D17701" s="800" t="s">
        <v>11809</v>
      </c>
      <c r="E17701" s="91"/>
      <c r="F17701" s="91">
        <v>830000</v>
      </c>
      <c r="G17701" s="91">
        <f t="shared" si="282"/>
        <v>830000</v>
      </c>
      <c r="H17701" s="701" t="s">
        <v>11519</v>
      </c>
    </row>
    <row r="17702" spans="1:8" ht="15" x14ac:dyDescent="0.2">
      <c r="A17702" s="729">
        <v>45254</v>
      </c>
      <c r="B17702" s="90" t="s">
        <v>10906</v>
      </c>
      <c r="C17702" s="93" t="s">
        <v>558</v>
      </c>
      <c r="D17702" s="800" t="s">
        <v>11809</v>
      </c>
      <c r="E17702" s="91"/>
      <c r="F17702" s="91">
        <v>830000</v>
      </c>
      <c r="G17702" s="91">
        <f t="shared" si="282"/>
        <v>830000</v>
      </c>
      <c r="H17702" s="701" t="s">
        <v>11519</v>
      </c>
    </row>
    <row r="17703" spans="1:8" ht="15" x14ac:dyDescent="0.2">
      <c r="A17703" s="729">
        <v>45254</v>
      </c>
      <c r="B17703" s="90" t="s">
        <v>10906</v>
      </c>
      <c r="C17703" s="93" t="s">
        <v>558</v>
      </c>
      <c r="D17703" s="800" t="s">
        <v>11809</v>
      </c>
      <c r="E17703" s="91"/>
      <c r="F17703" s="91">
        <v>800000</v>
      </c>
      <c r="G17703" s="91">
        <f t="shared" si="282"/>
        <v>800000</v>
      </c>
      <c r="H17703" s="701" t="s">
        <v>11519</v>
      </c>
    </row>
    <row r="17704" spans="1:8" ht="15" x14ac:dyDescent="0.2">
      <c r="A17704" s="729">
        <v>45254</v>
      </c>
      <c r="B17704" s="93" t="s">
        <v>10906</v>
      </c>
      <c r="C17704" s="93" t="s">
        <v>558</v>
      </c>
      <c r="D17704" s="891" t="s">
        <v>11783</v>
      </c>
      <c r="E17704" s="175"/>
      <c r="F17704" s="175">
        <v>28200</v>
      </c>
      <c r="G17704" s="175">
        <f t="shared" si="282"/>
        <v>28200</v>
      </c>
      <c r="H17704" s="701" t="s">
        <v>11519</v>
      </c>
    </row>
    <row r="17705" spans="1:8" ht="15" x14ac:dyDescent="0.2">
      <c r="A17705" s="729">
        <v>45260</v>
      </c>
      <c r="B17705" s="93" t="s">
        <v>3944</v>
      </c>
      <c r="C17705" s="93" t="s">
        <v>558</v>
      </c>
      <c r="D17705" s="891" t="s">
        <v>11810</v>
      </c>
      <c r="E17705" s="175"/>
      <c r="F17705" s="175">
        <v>333522</v>
      </c>
      <c r="G17705" s="175">
        <f t="shared" si="282"/>
        <v>333522</v>
      </c>
      <c r="H17705" s="701" t="s">
        <v>11519</v>
      </c>
    </row>
    <row r="17706" spans="1:8" ht="15" x14ac:dyDescent="0.2">
      <c r="A17706" s="733">
        <v>45261</v>
      </c>
      <c r="B17706" s="40" t="s">
        <v>10469</v>
      </c>
      <c r="C17706" s="62" t="s">
        <v>9458</v>
      </c>
      <c r="D17706" s="790" t="s">
        <v>1156</v>
      </c>
      <c r="E17706" s="57">
        <v>20000</v>
      </c>
      <c r="F17706" s="57"/>
      <c r="G17706" s="125">
        <f t="shared" si="282"/>
        <v>-20000</v>
      </c>
      <c r="H17706" s="704" t="s">
        <v>11823</v>
      </c>
    </row>
    <row r="17707" spans="1:8" ht="15" x14ac:dyDescent="0.2">
      <c r="A17707" s="733">
        <v>45261</v>
      </c>
      <c r="B17707" s="40" t="s">
        <v>11623</v>
      </c>
      <c r="C17707" s="62" t="s">
        <v>12292</v>
      </c>
      <c r="D17707" s="790" t="s">
        <v>11469</v>
      </c>
      <c r="E17707" s="57">
        <v>80000</v>
      </c>
      <c r="F17707" s="57"/>
      <c r="G17707" s="125">
        <f t="shared" si="282"/>
        <v>-80000</v>
      </c>
      <c r="H17707" s="704" t="s">
        <v>11823</v>
      </c>
    </row>
    <row r="17708" spans="1:8" ht="15" x14ac:dyDescent="0.2">
      <c r="A17708" s="733">
        <v>45261</v>
      </c>
      <c r="B17708" s="40" t="s">
        <v>11623</v>
      </c>
      <c r="C17708" s="62" t="s">
        <v>5386</v>
      </c>
      <c r="D17708" s="790" t="s">
        <v>369</v>
      </c>
      <c r="E17708" s="57">
        <v>6000</v>
      </c>
      <c r="F17708" s="57"/>
      <c r="G17708" s="125">
        <f t="shared" si="282"/>
        <v>-6000</v>
      </c>
      <c r="H17708" s="704" t="s">
        <v>11823</v>
      </c>
    </row>
    <row r="17709" spans="1:8" ht="15" x14ac:dyDescent="0.2">
      <c r="A17709" s="733">
        <v>45261</v>
      </c>
      <c r="B17709" s="40" t="s">
        <v>103</v>
      </c>
      <c r="C17709" s="62" t="s">
        <v>391</v>
      </c>
      <c r="D17709" s="790" t="s">
        <v>11822</v>
      </c>
      <c r="E17709" s="57">
        <v>450</v>
      </c>
      <c r="F17709" s="57"/>
      <c r="G17709" s="125">
        <f t="shared" si="282"/>
        <v>-450</v>
      </c>
      <c r="H17709" s="704" t="s">
        <v>11823</v>
      </c>
    </row>
    <row r="17710" spans="1:8" ht="15" x14ac:dyDescent="0.2">
      <c r="A17710" s="733">
        <v>45261</v>
      </c>
      <c r="B17710" s="40" t="s">
        <v>11611</v>
      </c>
      <c r="C17710" s="62" t="s">
        <v>285</v>
      </c>
      <c r="D17710" s="790" t="s">
        <v>8661</v>
      </c>
      <c r="E17710" s="57">
        <v>1450</v>
      </c>
      <c r="F17710" s="57"/>
      <c r="G17710" s="125">
        <f t="shared" si="282"/>
        <v>-1450</v>
      </c>
      <c r="H17710" s="704" t="s">
        <v>11823</v>
      </c>
    </row>
    <row r="17711" spans="1:8" ht="15" x14ac:dyDescent="0.2">
      <c r="A17711" s="733">
        <v>45261</v>
      </c>
      <c r="B17711" s="40" t="s">
        <v>11131</v>
      </c>
      <c r="C17711" s="62" t="s">
        <v>11678</v>
      </c>
      <c r="D17711" s="790" t="s">
        <v>8194</v>
      </c>
      <c r="E17711" s="57">
        <v>25000</v>
      </c>
      <c r="F17711" s="57"/>
      <c r="G17711" s="125">
        <f t="shared" si="282"/>
        <v>-25000</v>
      </c>
      <c r="H17711" s="704" t="s">
        <v>11823</v>
      </c>
    </row>
    <row r="17712" spans="1:8" ht="15" x14ac:dyDescent="0.2">
      <c r="A17712" s="733">
        <v>45261</v>
      </c>
      <c r="B17712" s="40" t="s">
        <v>11442</v>
      </c>
      <c r="C17712" s="62" t="s">
        <v>11556</v>
      </c>
      <c r="D17712" s="790" t="s">
        <v>11766</v>
      </c>
      <c r="E17712" s="57">
        <v>50000</v>
      </c>
      <c r="F17712" s="57"/>
      <c r="G17712" s="125">
        <f t="shared" si="282"/>
        <v>-50000</v>
      </c>
      <c r="H17712" s="704" t="s">
        <v>11823</v>
      </c>
    </row>
    <row r="17713" spans="1:8" ht="15" x14ac:dyDescent="0.2">
      <c r="A17713" s="733">
        <v>45261</v>
      </c>
      <c r="B17713" s="40" t="s">
        <v>11605</v>
      </c>
      <c r="C17713" s="62" t="s">
        <v>11095</v>
      </c>
      <c r="D17713" s="790" t="s">
        <v>11855</v>
      </c>
      <c r="E17713" s="57">
        <v>50000</v>
      </c>
      <c r="F17713" s="57"/>
      <c r="G17713" s="125">
        <f t="shared" si="282"/>
        <v>-50000</v>
      </c>
      <c r="H17713" s="704" t="s">
        <v>11823</v>
      </c>
    </row>
    <row r="17714" spans="1:8" ht="15" x14ac:dyDescent="0.2">
      <c r="A17714" s="733">
        <v>45261</v>
      </c>
      <c r="B17714" s="40" t="s">
        <v>10149</v>
      </c>
      <c r="C17714" s="62" t="s">
        <v>12002</v>
      </c>
      <c r="D17714" s="790" t="s">
        <v>11855</v>
      </c>
      <c r="E17714" s="57">
        <v>50000</v>
      </c>
      <c r="F17714" s="57"/>
      <c r="G17714" s="125">
        <f t="shared" si="282"/>
        <v>-50000</v>
      </c>
      <c r="H17714" s="704" t="s">
        <v>11823</v>
      </c>
    </row>
    <row r="17715" spans="1:8" ht="15" x14ac:dyDescent="0.2">
      <c r="A17715" s="733">
        <v>45261</v>
      </c>
      <c r="B17715" s="40" t="s">
        <v>11611</v>
      </c>
      <c r="C17715" s="62" t="s">
        <v>5740</v>
      </c>
      <c r="D17715" s="790" t="s">
        <v>369</v>
      </c>
      <c r="E17715" s="57">
        <v>5000</v>
      </c>
      <c r="F17715" s="57"/>
      <c r="G17715" s="125">
        <f t="shared" si="282"/>
        <v>-5000</v>
      </c>
      <c r="H17715" s="704" t="s">
        <v>11823</v>
      </c>
    </row>
    <row r="17716" spans="1:8" ht="15" x14ac:dyDescent="0.2">
      <c r="A17716" s="733">
        <v>45261</v>
      </c>
      <c r="B17716" s="62" t="s">
        <v>11507</v>
      </c>
      <c r="C17716" s="62" t="s">
        <v>10989</v>
      </c>
      <c r="D17716" s="790" t="s">
        <v>11824</v>
      </c>
      <c r="E17716" s="125">
        <v>18700</v>
      </c>
      <c r="F17716" s="125"/>
      <c r="G17716" s="125">
        <f t="shared" si="282"/>
        <v>-18700</v>
      </c>
      <c r="H17716" s="704" t="s">
        <v>11823</v>
      </c>
    </row>
    <row r="17717" spans="1:8" ht="15" x14ac:dyDescent="0.2">
      <c r="A17717" s="733">
        <v>45262</v>
      </c>
      <c r="B17717" s="62" t="s">
        <v>25</v>
      </c>
      <c r="C17717" s="62" t="s">
        <v>2427</v>
      </c>
      <c r="D17717" s="790" t="s">
        <v>2107</v>
      </c>
      <c r="E17717" s="125">
        <v>4500</v>
      </c>
      <c r="F17717" s="125"/>
      <c r="G17717" s="125">
        <f t="shared" si="282"/>
        <v>-4500</v>
      </c>
      <c r="H17717" s="704" t="s">
        <v>11823</v>
      </c>
    </row>
    <row r="17718" spans="1:8" ht="15" x14ac:dyDescent="0.2">
      <c r="A17718" s="733">
        <v>45262</v>
      </c>
      <c r="B17718" s="62" t="s">
        <v>11442</v>
      </c>
      <c r="C17718" s="62" t="s">
        <v>10989</v>
      </c>
      <c r="D17718" s="790" t="s">
        <v>11861</v>
      </c>
      <c r="E17718" s="125">
        <v>5000</v>
      </c>
      <c r="F17718" s="125"/>
      <c r="G17718" s="125">
        <f t="shared" si="282"/>
        <v>-5000</v>
      </c>
      <c r="H17718" s="704" t="s">
        <v>11823</v>
      </c>
    </row>
    <row r="17719" spans="1:8" ht="15" x14ac:dyDescent="0.2">
      <c r="A17719" s="733">
        <v>45262</v>
      </c>
      <c r="B17719" s="62" t="s">
        <v>10906</v>
      </c>
      <c r="C17719" s="62" t="s">
        <v>10989</v>
      </c>
      <c r="D17719" s="790" t="s">
        <v>11273</v>
      </c>
      <c r="E17719" s="125">
        <v>1500</v>
      </c>
      <c r="F17719" s="125"/>
      <c r="G17719" s="125">
        <f t="shared" si="282"/>
        <v>-1500</v>
      </c>
      <c r="H17719" s="704" t="s">
        <v>11823</v>
      </c>
    </row>
    <row r="17720" spans="1:8" ht="15" x14ac:dyDescent="0.2">
      <c r="A17720" s="733">
        <v>45262</v>
      </c>
      <c r="B17720" s="62" t="s">
        <v>11442</v>
      </c>
      <c r="C17720" s="62" t="s">
        <v>10989</v>
      </c>
      <c r="D17720" s="790" t="s">
        <v>11825</v>
      </c>
      <c r="E17720" s="125">
        <v>11620</v>
      </c>
      <c r="F17720" s="125"/>
      <c r="G17720" s="125">
        <f t="shared" si="282"/>
        <v>-11620</v>
      </c>
      <c r="H17720" s="704" t="s">
        <v>11823</v>
      </c>
    </row>
    <row r="17721" spans="1:8" ht="15" x14ac:dyDescent="0.2">
      <c r="A17721" s="733">
        <v>45262</v>
      </c>
      <c r="B17721" s="62" t="s">
        <v>11623</v>
      </c>
      <c r="C17721" s="62" t="s">
        <v>7465</v>
      </c>
      <c r="D17721" s="790" t="s">
        <v>11826</v>
      </c>
      <c r="E17721" s="125">
        <v>1000000</v>
      </c>
      <c r="F17721" s="125"/>
      <c r="G17721" s="125">
        <f t="shared" si="282"/>
        <v>-1000000</v>
      </c>
      <c r="H17721" s="704" t="s">
        <v>11823</v>
      </c>
    </row>
    <row r="17722" spans="1:8" ht="15" x14ac:dyDescent="0.2">
      <c r="A17722" s="733">
        <v>45263</v>
      </c>
      <c r="B17722" s="62" t="s">
        <v>9984</v>
      </c>
      <c r="C17722" s="62" t="s">
        <v>6475</v>
      </c>
      <c r="D17722" s="790" t="s">
        <v>11855</v>
      </c>
      <c r="E17722" s="125">
        <v>100000</v>
      </c>
      <c r="F17722" s="125"/>
      <c r="G17722" s="125">
        <f t="shared" si="282"/>
        <v>-100000</v>
      </c>
      <c r="H17722" s="704" t="s">
        <v>11823</v>
      </c>
    </row>
    <row r="17723" spans="1:8" ht="15" x14ac:dyDescent="0.2">
      <c r="A17723" s="733">
        <v>45264</v>
      </c>
      <c r="B17723" s="62" t="s">
        <v>9984</v>
      </c>
      <c r="C17723" s="62" t="s">
        <v>6475</v>
      </c>
      <c r="D17723" s="790" t="s">
        <v>11855</v>
      </c>
      <c r="E17723" s="125">
        <v>30000</v>
      </c>
      <c r="F17723" s="125"/>
      <c r="G17723" s="125">
        <f t="shared" si="282"/>
        <v>-30000</v>
      </c>
      <c r="H17723" s="704" t="s">
        <v>11823</v>
      </c>
    </row>
    <row r="17724" spans="1:8" ht="15" x14ac:dyDescent="0.2">
      <c r="A17724" s="733">
        <v>45264</v>
      </c>
      <c r="B17724" s="62" t="s">
        <v>11623</v>
      </c>
      <c r="C17724" s="62" t="s">
        <v>7465</v>
      </c>
      <c r="D17724" s="790" t="s">
        <v>11170</v>
      </c>
      <c r="E17724" s="125">
        <v>600000</v>
      </c>
      <c r="F17724" s="125"/>
      <c r="G17724" s="125">
        <f t="shared" si="282"/>
        <v>-600000</v>
      </c>
      <c r="H17724" s="704" t="s">
        <v>11823</v>
      </c>
    </row>
    <row r="17725" spans="1:8" ht="15" customHeight="1" x14ac:dyDescent="0.2">
      <c r="A17725" s="733">
        <v>45264</v>
      </c>
      <c r="B17725" s="62" t="s">
        <v>11442</v>
      </c>
      <c r="C17725" s="62" t="s">
        <v>10989</v>
      </c>
      <c r="D17725" s="790" t="s">
        <v>11827</v>
      </c>
      <c r="E17725" s="125">
        <v>45000</v>
      </c>
      <c r="F17725" s="125"/>
      <c r="G17725" s="125">
        <f t="shared" si="282"/>
        <v>-45000</v>
      </c>
      <c r="H17725" s="704" t="s">
        <v>11823</v>
      </c>
    </row>
    <row r="17726" spans="1:8" ht="15" customHeight="1" x14ac:dyDescent="0.2">
      <c r="A17726" s="733">
        <v>45264</v>
      </c>
      <c r="B17726" s="62" t="s">
        <v>10906</v>
      </c>
      <c r="C17726" s="62" t="s">
        <v>5740</v>
      </c>
      <c r="D17726" s="790" t="s">
        <v>10335</v>
      </c>
      <c r="E17726" s="125">
        <v>300</v>
      </c>
      <c r="F17726" s="125"/>
      <c r="G17726" s="125">
        <f t="shared" si="282"/>
        <v>-300</v>
      </c>
      <c r="H17726" s="704" t="s">
        <v>11823</v>
      </c>
    </row>
    <row r="17727" spans="1:8" ht="15" customHeight="1" x14ac:dyDescent="0.2">
      <c r="A17727" s="733">
        <v>45264</v>
      </c>
      <c r="B17727" s="62" t="s">
        <v>11611</v>
      </c>
      <c r="C17727" s="62" t="s">
        <v>5740</v>
      </c>
      <c r="D17727" s="790" t="s">
        <v>369</v>
      </c>
      <c r="E17727" s="125">
        <v>5000</v>
      </c>
      <c r="F17727" s="125"/>
      <c r="G17727" s="125">
        <f t="shared" ref="G17727:G17790" si="283">F17727-E17727</f>
        <v>-5000</v>
      </c>
      <c r="H17727" s="704" t="s">
        <v>11823</v>
      </c>
    </row>
    <row r="17728" spans="1:8" ht="15" customHeight="1" x14ac:dyDescent="0.2">
      <c r="A17728" s="733">
        <v>45264</v>
      </c>
      <c r="B17728" s="62" t="s">
        <v>103</v>
      </c>
      <c r="C17728" s="62" t="s">
        <v>103</v>
      </c>
      <c r="D17728" s="790" t="s">
        <v>11757</v>
      </c>
      <c r="E17728" s="125">
        <v>2000</v>
      </c>
      <c r="F17728" s="125"/>
      <c r="G17728" s="125">
        <f t="shared" si="283"/>
        <v>-2000</v>
      </c>
      <c r="H17728" s="704" t="s">
        <v>11823</v>
      </c>
    </row>
    <row r="17729" spans="1:8" ht="15" customHeight="1" x14ac:dyDescent="0.2">
      <c r="A17729" s="733">
        <v>45264</v>
      </c>
      <c r="B17729" s="62" t="s">
        <v>11623</v>
      </c>
      <c r="C17729" s="62" t="s">
        <v>5740</v>
      </c>
      <c r="D17729" s="790" t="s">
        <v>369</v>
      </c>
      <c r="E17729" s="125">
        <v>1700</v>
      </c>
      <c r="F17729" s="125"/>
      <c r="G17729" s="125">
        <f t="shared" si="283"/>
        <v>-1700</v>
      </c>
      <c r="H17729" s="704" t="s">
        <v>11823</v>
      </c>
    </row>
    <row r="17730" spans="1:8" ht="15" customHeight="1" x14ac:dyDescent="0.2">
      <c r="A17730" s="733">
        <v>45265</v>
      </c>
      <c r="B17730" s="62" t="s">
        <v>11623</v>
      </c>
      <c r="C17730" s="62" t="s">
        <v>11287</v>
      </c>
      <c r="D17730" s="790" t="s">
        <v>11826</v>
      </c>
      <c r="E17730" s="125">
        <v>100000</v>
      </c>
      <c r="F17730" s="125"/>
      <c r="G17730" s="125">
        <f t="shared" si="283"/>
        <v>-100000</v>
      </c>
      <c r="H17730" s="704" t="s">
        <v>11823</v>
      </c>
    </row>
    <row r="17731" spans="1:8" ht="15" customHeight="1" x14ac:dyDescent="0.2">
      <c r="A17731" s="733">
        <v>45265</v>
      </c>
      <c r="B17731" s="62" t="s">
        <v>11623</v>
      </c>
      <c r="C17731" s="62" t="s">
        <v>8370</v>
      </c>
      <c r="D17731" s="790" t="s">
        <v>11828</v>
      </c>
      <c r="E17731" s="125">
        <v>11000</v>
      </c>
      <c r="F17731" s="125"/>
      <c r="G17731" s="125">
        <f t="shared" si="283"/>
        <v>-11000</v>
      </c>
      <c r="H17731" s="704" t="s">
        <v>11823</v>
      </c>
    </row>
    <row r="17732" spans="1:8" ht="15" customHeight="1" x14ac:dyDescent="0.2">
      <c r="A17732" s="733">
        <v>45265</v>
      </c>
      <c r="B17732" s="62" t="s">
        <v>11613</v>
      </c>
      <c r="C17732" s="62" t="s">
        <v>11614</v>
      </c>
      <c r="D17732" s="790" t="s">
        <v>1156</v>
      </c>
      <c r="E17732" s="125">
        <v>30000</v>
      </c>
      <c r="F17732" s="125"/>
      <c r="G17732" s="125">
        <f t="shared" si="283"/>
        <v>-30000</v>
      </c>
      <c r="H17732" s="704" t="s">
        <v>11823</v>
      </c>
    </row>
    <row r="17733" spans="1:8" ht="15" customHeight="1" x14ac:dyDescent="0.2">
      <c r="A17733" s="733">
        <v>45265</v>
      </c>
      <c r="B17733" s="62" t="s">
        <v>103</v>
      </c>
      <c r="C17733" s="62" t="s">
        <v>391</v>
      </c>
      <c r="D17733" s="790" t="s">
        <v>10984</v>
      </c>
      <c r="E17733" s="125">
        <v>1600</v>
      </c>
      <c r="F17733" s="125"/>
      <c r="G17733" s="125">
        <f t="shared" si="283"/>
        <v>-1600</v>
      </c>
      <c r="H17733" s="704" t="s">
        <v>11823</v>
      </c>
    </row>
    <row r="17734" spans="1:8" ht="15" x14ac:dyDescent="0.2">
      <c r="A17734" s="733">
        <v>45265</v>
      </c>
      <c r="B17734" s="62" t="s">
        <v>103</v>
      </c>
      <c r="C17734" s="62" t="s">
        <v>103</v>
      </c>
      <c r="D17734" s="790" t="s">
        <v>11757</v>
      </c>
      <c r="E17734" s="125">
        <v>5000</v>
      </c>
      <c r="F17734" s="125"/>
      <c r="G17734" s="125">
        <f t="shared" si="283"/>
        <v>-5000</v>
      </c>
      <c r="H17734" s="704" t="s">
        <v>11823</v>
      </c>
    </row>
    <row r="17735" spans="1:8" ht="15" x14ac:dyDescent="0.2">
      <c r="A17735" s="733">
        <v>45265</v>
      </c>
      <c r="B17735" s="62" t="s">
        <v>11623</v>
      </c>
      <c r="C17735" s="62" t="s">
        <v>5409</v>
      </c>
      <c r="D17735" s="790" t="s">
        <v>11829</v>
      </c>
      <c r="E17735" s="125">
        <v>5000</v>
      </c>
      <c r="F17735" s="125"/>
      <c r="G17735" s="125">
        <f t="shared" si="283"/>
        <v>-5000</v>
      </c>
      <c r="H17735" s="704" t="s">
        <v>11823</v>
      </c>
    </row>
    <row r="17736" spans="1:8" ht="15" x14ac:dyDescent="0.2">
      <c r="A17736" s="733">
        <v>45265</v>
      </c>
      <c r="B17736" s="62" t="s">
        <v>11716</v>
      </c>
      <c r="C17736" s="62" t="s">
        <v>5740</v>
      </c>
      <c r="D17736" s="790" t="s">
        <v>10335</v>
      </c>
      <c r="E17736" s="125">
        <v>500</v>
      </c>
      <c r="F17736" s="125"/>
      <c r="G17736" s="125">
        <f t="shared" si="283"/>
        <v>-500</v>
      </c>
      <c r="H17736" s="704" t="s">
        <v>11823</v>
      </c>
    </row>
    <row r="17737" spans="1:8" ht="15" x14ac:dyDescent="0.2">
      <c r="A17737" s="733">
        <v>45265</v>
      </c>
      <c r="B17737" s="62" t="s">
        <v>11716</v>
      </c>
      <c r="C17737" s="565" t="s">
        <v>11548</v>
      </c>
      <c r="D17737" s="1054" t="s">
        <v>11849</v>
      </c>
      <c r="E17737" s="566">
        <v>27000</v>
      </c>
      <c r="F17737" s="125"/>
      <c r="G17737" s="125">
        <f t="shared" si="283"/>
        <v>-27000</v>
      </c>
      <c r="H17737" s="704" t="s">
        <v>11823</v>
      </c>
    </row>
    <row r="17738" spans="1:8" ht="15" x14ac:dyDescent="0.2">
      <c r="A17738" s="733">
        <v>45265</v>
      </c>
      <c r="B17738" s="62" t="s">
        <v>11442</v>
      </c>
      <c r="C17738" s="565" t="s">
        <v>11548</v>
      </c>
      <c r="D17738" s="1054" t="s">
        <v>11849</v>
      </c>
      <c r="E17738" s="566">
        <v>23000</v>
      </c>
      <c r="F17738" s="125"/>
      <c r="G17738" s="125">
        <f t="shared" si="283"/>
        <v>-23000</v>
      </c>
      <c r="H17738" s="704" t="s">
        <v>11823</v>
      </c>
    </row>
    <row r="17739" spans="1:8" ht="15" x14ac:dyDescent="0.2">
      <c r="A17739" s="733">
        <v>45265</v>
      </c>
      <c r="B17739" s="62" t="s">
        <v>11716</v>
      </c>
      <c r="C17739" s="565" t="s">
        <v>11548</v>
      </c>
      <c r="D17739" s="1054" t="s">
        <v>11849</v>
      </c>
      <c r="E17739" s="566">
        <v>82000</v>
      </c>
      <c r="F17739" s="125"/>
      <c r="G17739" s="125">
        <f t="shared" si="283"/>
        <v>-82000</v>
      </c>
      <c r="H17739" s="704" t="s">
        <v>11823</v>
      </c>
    </row>
    <row r="17740" spans="1:8" ht="15" x14ac:dyDescent="0.2">
      <c r="A17740" s="733">
        <v>45265</v>
      </c>
      <c r="B17740" s="62" t="s">
        <v>11507</v>
      </c>
      <c r="C17740" s="62" t="s">
        <v>10989</v>
      </c>
      <c r="D17740" s="790" t="s">
        <v>6485</v>
      </c>
      <c r="E17740" s="125">
        <v>15880</v>
      </c>
      <c r="F17740" s="125"/>
      <c r="G17740" s="125">
        <f t="shared" si="283"/>
        <v>-15880</v>
      </c>
      <c r="H17740" s="704" t="s">
        <v>11823</v>
      </c>
    </row>
    <row r="17741" spans="1:8" ht="15" x14ac:dyDescent="0.2">
      <c r="A17741" s="733">
        <v>45265</v>
      </c>
      <c r="B17741" s="62" t="s">
        <v>10574</v>
      </c>
      <c r="C17741" s="62" t="s">
        <v>10989</v>
      </c>
      <c r="D17741" s="790" t="s">
        <v>11830</v>
      </c>
      <c r="E17741" s="125">
        <v>13000</v>
      </c>
      <c r="F17741" s="125"/>
      <c r="G17741" s="125">
        <f t="shared" si="283"/>
        <v>-13000</v>
      </c>
      <c r="H17741" s="704" t="s">
        <v>11823</v>
      </c>
    </row>
    <row r="17742" spans="1:8" ht="15" x14ac:dyDescent="0.2">
      <c r="A17742" s="733">
        <v>45266</v>
      </c>
      <c r="B17742" s="62" t="s">
        <v>11605</v>
      </c>
      <c r="C17742" s="62" t="s">
        <v>11095</v>
      </c>
      <c r="D17742" s="790" t="s">
        <v>11856</v>
      </c>
      <c r="E17742" s="125">
        <v>100000</v>
      </c>
      <c r="F17742" s="125"/>
      <c r="G17742" s="125">
        <f t="shared" si="283"/>
        <v>-100000</v>
      </c>
      <c r="H17742" s="704" t="s">
        <v>11823</v>
      </c>
    </row>
    <row r="17743" spans="1:8" ht="15" x14ac:dyDescent="0.2">
      <c r="A17743" s="733">
        <v>45266</v>
      </c>
      <c r="B17743" s="62" t="s">
        <v>25</v>
      </c>
      <c r="C17743" s="62" t="s">
        <v>8148</v>
      </c>
      <c r="D17743" s="790" t="s">
        <v>6309</v>
      </c>
      <c r="E17743" s="125">
        <v>410</v>
      </c>
      <c r="F17743" s="125"/>
      <c r="G17743" s="125">
        <f t="shared" si="283"/>
        <v>-410</v>
      </c>
      <c r="H17743" s="704" t="s">
        <v>11823</v>
      </c>
    </row>
    <row r="17744" spans="1:8" ht="15" x14ac:dyDescent="0.2">
      <c r="A17744" s="733">
        <v>45266</v>
      </c>
      <c r="B17744" s="62" t="s">
        <v>103</v>
      </c>
      <c r="C17744" s="62" t="s">
        <v>8148</v>
      </c>
      <c r="D17744" s="790" t="s">
        <v>6309</v>
      </c>
      <c r="E17744" s="125">
        <v>190</v>
      </c>
      <c r="F17744" s="125"/>
      <c r="G17744" s="125">
        <f t="shared" si="283"/>
        <v>-190</v>
      </c>
      <c r="H17744" s="704" t="s">
        <v>11823</v>
      </c>
    </row>
    <row r="17745" spans="1:8" ht="15" x14ac:dyDescent="0.2">
      <c r="A17745" s="733">
        <v>45266</v>
      </c>
      <c r="B17745" s="62" t="s">
        <v>10230</v>
      </c>
      <c r="C17745" s="62" t="s">
        <v>5740</v>
      </c>
      <c r="D17745" s="790" t="s">
        <v>369</v>
      </c>
      <c r="E17745" s="125">
        <v>3800</v>
      </c>
      <c r="F17745" s="125"/>
      <c r="G17745" s="125">
        <f t="shared" si="283"/>
        <v>-3800</v>
      </c>
      <c r="H17745" s="704" t="s">
        <v>11823</v>
      </c>
    </row>
    <row r="17746" spans="1:8" ht="15" x14ac:dyDescent="0.2">
      <c r="A17746" s="733">
        <v>45266</v>
      </c>
      <c r="B17746" s="62" t="s">
        <v>11716</v>
      </c>
      <c r="C17746" s="62" t="s">
        <v>5740</v>
      </c>
      <c r="D17746" s="790" t="s">
        <v>369</v>
      </c>
      <c r="E17746" s="125">
        <v>4000</v>
      </c>
      <c r="F17746" s="125"/>
      <c r="G17746" s="125">
        <f t="shared" si="283"/>
        <v>-4000</v>
      </c>
      <c r="H17746" s="704" t="s">
        <v>11823</v>
      </c>
    </row>
    <row r="17747" spans="1:8" ht="15" x14ac:dyDescent="0.2">
      <c r="A17747" s="733">
        <v>45266</v>
      </c>
      <c r="B17747" s="62" t="s">
        <v>10906</v>
      </c>
      <c r="C17747" s="62" t="s">
        <v>10989</v>
      </c>
      <c r="D17747" s="790" t="s">
        <v>11831</v>
      </c>
      <c r="E17747" s="125">
        <v>4250</v>
      </c>
      <c r="F17747" s="125"/>
      <c r="G17747" s="125">
        <f t="shared" si="283"/>
        <v>-4250</v>
      </c>
      <c r="H17747" s="704" t="s">
        <v>11823</v>
      </c>
    </row>
    <row r="17748" spans="1:8" ht="15" x14ac:dyDescent="0.2">
      <c r="A17748" s="733">
        <v>45266</v>
      </c>
      <c r="B17748" s="62" t="s">
        <v>37</v>
      </c>
      <c r="C17748" s="62" t="s">
        <v>391</v>
      </c>
      <c r="D17748" s="790" t="s">
        <v>11590</v>
      </c>
      <c r="E17748" s="125">
        <v>3000</v>
      </c>
      <c r="F17748" s="125"/>
      <c r="G17748" s="125">
        <f t="shared" si="283"/>
        <v>-3000</v>
      </c>
      <c r="H17748" s="704" t="s">
        <v>11823</v>
      </c>
    </row>
    <row r="17749" spans="1:8" ht="15" x14ac:dyDescent="0.2">
      <c r="A17749" s="733">
        <v>45266</v>
      </c>
      <c r="B17749" s="62" t="s">
        <v>11716</v>
      </c>
      <c r="C17749" s="62" t="s">
        <v>10989</v>
      </c>
      <c r="D17749" s="790" t="s">
        <v>11264</v>
      </c>
      <c r="E17749" s="125">
        <v>3650</v>
      </c>
      <c r="F17749" s="125"/>
      <c r="G17749" s="125">
        <f t="shared" si="283"/>
        <v>-3650</v>
      </c>
      <c r="H17749" s="704" t="s">
        <v>11823</v>
      </c>
    </row>
    <row r="17750" spans="1:8" ht="15" x14ac:dyDescent="0.2">
      <c r="A17750" s="733">
        <v>45266</v>
      </c>
      <c r="B17750" s="62" t="s">
        <v>11085</v>
      </c>
      <c r="C17750" s="62" t="s">
        <v>391</v>
      </c>
      <c r="D17750" s="790" t="s">
        <v>10058</v>
      </c>
      <c r="E17750" s="125">
        <v>1000</v>
      </c>
      <c r="F17750" s="125"/>
      <c r="G17750" s="125">
        <f t="shared" si="283"/>
        <v>-1000</v>
      </c>
      <c r="H17750" s="704" t="s">
        <v>11823</v>
      </c>
    </row>
    <row r="17751" spans="1:8" ht="15" x14ac:dyDescent="0.2">
      <c r="A17751" s="733">
        <v>45266</v>
      </c>
      <c r="B17751" s="62" t="s">
        <v>103</v>
      </c>
      <c r="C17751" s="62" t="s">
        <v>103</v>
      </c>
      <c r="D17751" s="790" t="s">
        <v>11757</v>
      </c>
      <c r="E17751" s="125">
        <v>3000</v>
      </c>
      <c r="F17751" s="125"/>
      <c r="G17751" s="125">
        <f t="shared" si="283"/>
        <v>-3000</v>
      </c>
      <c r="H17751" s="704" t="s">
        <v>11823</v>
      </c>
    </row>
    <row r="17752" spans="1:8" ht="15" x14ac:dyDescent="0.2">
      <c r="A17752" s="733">
        <v>45267</v>
      </c>
      <c r="B17752" s="62" t="s">
        <v>9984</v>
      </c>
      <c r="C17752" s="62" t="s">
        <v>10989</v>
      </c>
      <c r="D17752" s="790" t="s">
        <v>4449</v>
      </c>
      <c r="E17752" s="125">
        <v>96605</v>
      </c>
      <c r="F17752" s="125"/>
      <c r="G17752" s="125">
        <f t="shared" si="283"/>
        <v>-96605</v>
      </c>
      <c r="H17752" s="704" t="s">
        <v>11823</v>
      </c>
    </row>
    <row r="17753" spans="1:8" ht="15" x14ac:dyDescent="0.2">
      <c r="A17753" s="733">
        <v>45267</v>
      </c>
      <c r="B17753" s="62" t="s">
        <v>11085</v>
      </c>
      <c r="C17753" s="62" t="s">
        <v>10989</v>
      </c>
      <c r="D17753" s="790" t="s">
        <v>11842</v>
      </c>
      <c r="E17753" s="125">
        <v>8000</v>
      </c>
      <c r="F17753" s="125"/>
      <c r="G17753" s="125">
        <f t="shared" si="283"/>
        <v>-8000</v>
      </c>
      <c r="H17753" s="704" t="s">
        <v>11823</v>
      </c>
    </row>
    <row r="17754" spans="1:8" ht="15" x14ac:dyDescent="0.2">
      <c r="A17754" s="733">
        <v>45267</v>
      </c>
      <c r="B17754" s="62" t="s">
        <v>11716</v>
      </c>
      <c r="C17754" s="62" t="s">
        <v>10989</v>
      </c>
      <c r="D17754" s="790" t="s">
        <v>11843</v>
      </c>
      <c r="E17754" s="125">
        <v>28000</v>
      </c>
      <c r="F17754" s="125"/>
      <c r="G17754" s="125">
        <f t="shared" si="283"/>
        <v>-28000</v>
      </c>
      <c r="H17754" s="704" t="s">
        <v>11823</v>
      </c>
    </row>
    <row r="17755" spans="1:8" ht="15" x14ac:dyDescent="0.2">
      <c r="A17755" s="733">
        <v>45267</v>
      </c>
      <c r="B17755" s="62" t="s">
        <v>10906</v>
      </c>
      <c r="C17755" s="62" t="s">
        <v>10989</v>
      </c>
      <c r="D17755" s="790" t="s">
        <v>10822</v>
      </c>
      <c r="E17755" s="125">
        <v>8500</v>
      </c>
      <c r="F17755" s="125"/>
      <c r="G17755" s="125">
        <f t="shared" si="283"/>
        <v>-8500</v>
      </c>
      <c r="H17755" s="704" t="s">
        <v>11823</v>
      </c>
    </row>
    <row r="17756" spans="1:8" ht="15" x14ac:dyDescent="0.2">
      <c r="A17756" s="733">
        <v>45267</v>
      </c>
      <c r="B17756" s="62" t="s">
        <v>11716</v>
      </c>
      <c r="C17756" s="62" t="s">
        <v>5740</v>
      </c>
      <c r="D17756" s="790" t="s">
        <v>369</v>
      </c>
      <c r="E17756" s="125">
        <v>950</v>
      </c>
      <c r="F17756" s="125"/>
      <c r="G17756" s="125">
        <f t="shared" si="283"/>
        <v>-950</v>
      </c>
      <c r="H17756" s="704" t="s">
        <v>11823</v>
      </c>
    </row>
    <row r="17757" spans="1:8" ht="15" x14ac:dyDescent="0.2">
      <c r="A17757" s="733">
        <v>45267</v>
      </c>
      <c r="B17757" s="62" t="s">
        <v>11716</v>
      </c>
      <c r="C17757" s="62" t="s">
        <v>10989</v>
      </c>
      <c r="D17757" s="790" t="s">
        <v>1616</v>
      </c>
      <c r="E17757" s="125">
        <v>540</v>
      </c>
      <c r="F17757" s="125"/>
      <c r="G17757" s="125">
        <f t="shared" si="283"/>
        <v>-540</v>
      </c>
      <c r="H17757" s="704" t="s">
        <v>11823</v>
      </c>
    </row>
    <row r="17758" spans="1:8" ht="15" x14ac:dyDescent="0.2">
      <c r="A17758" s="733">
        <v>45267</v>
      </c>
      <c r="B17758" s="62" t="s">
        <v>103</v>
      </c>
      <c r="C17758" s="62" t="s">
        <v>103</v>
      </c>
      <c r="D17758" s="790" t="s">
        <v>11757</v>
      </c>
      <c r="E17758" s="125">
        <v>4000</v>
      </c>
      <c r="F17758" s="125"/>
      <c r="G17758" s="125">
        <f t="shared" si="283"/>
        <v>-4000</v>
      </c>
      <c r="H17758" s="704" t="s">
        <v>11823</v>
      </c>
    </row>
    <row r="17759" spans="1:8" ht="15" x14ac:dyDescent="0.2">
      <c r="A17759" s="733">
        <v>45267</v>
      </c>
      <c r="B17759" s="62" t="s">
        <v>103</v>
      </c>
      <c r="C17759" s="62" t="s">
        <v>103</v>
      </c>
      <c r="D17759" s="790" t="s">
        <v>11844</v>
      </c>
      <c r="E17759" s="125">
        <v>800</v>
      </c>
      <c r="F17759" s="125"/>
      <c r="G17759" s="125">
        <f t="shared" si="283"/>
        <v>-800</v>
      </c>
      <c r="H17759" s="704" t="s">
        <v>11823</v>
      </c>
    </row>
    <row r="17760" spans="1:8" ht="15" customHeight="1" x14ac:dyDescent="0.2">
      <c r="A17760" s="733">
        <v>45268</v>
      </c>
      <c r="B17760" s="62" t="s">
        <v>10906</v>
      </c>
      <c r="C17760" s="62" t="s">
        <v>10989</v>
      </c>
      <c r="D17760" s="790" t="s">
        <v>11845</v>
      </c>
      <c r="E17760" s="125">
        <v>1200</v>
      </c>
      <c r="F17760" s="125"/>
      <c r="G17760" s="125">
        <f t="shared" si="283"/>
        <v>-1200</v>
      </c>
      <c r="H17760" s="704" t="s">
        <v>11823</v>
      </c>
    </row>
    <row r="17761" spans="1:8" ht="15" x14ac:dyDescent="0.2">
      <c r="A17761" s="733">
        <v>45268</v>
      </c>
      <c r="B17761" s="62" t="s">
        <v>10906</v>
      </c>
      <c r="C17761" s="62" t="s">
        <v>5740</v>
      </c>
      <c r="D17761" s="790" t="s">
        <v>369</v>
      </c>
      <c r="E17761" s="125">
        <v>500</v>
      </c>
      <c r="F17761" s="125"/>
      <c r="G17761" s="125">
        <f t="shared" si="283"/>
        <v>-500</v>
      </c>
      <c r="H17761" s="704" t="s">
        <v>11823</v>
      </c>
    </row>
    <row r="17762" spans="1:8" ht="15" x14ac:dyDescent="0.2">
      <c r="A17762" s="733">
        <v>45268</v>
      </c>
      <c r="B17762" s="62" t="s">
        <v>10906</v>
      </c>
      <c r="C17762" s="62" t="s">
        <v>5740</v>
      </c>
      <c r="D17762" s="790" t="s">
        <v>11846</v>
      </c>
      <c r="E17762" s="125">
        <v>1000</v>
      </c>
      <c r="F17762" s="125"/>
      <c r="G17762" s="125">
        <f t="shared" si="283"/>
        <v>-1000</v>
      </c>
      <c r="H17762" s="704" t="s">
        <v>11823</v>
      </c>
    </row>
    <row r="17763" spans="1:8" ht="15" x14ac:dyDescent="0.2">
      <c r="A17763" s="733">
        <v>45268</v>
      </c>
      <c r="B17763" s="62" t="s">
        <v>11605</v>
      </c>
      <c r="C17763" s="669" t="s">
        <v>10989</v>
      </c>
      <c r="D17763" s="911" t="s">
        <v>11847</v>
      </c>
      <c r="E17763" s="671">
        <v>114500</v>
      </c>
      <c r="F17763" s="125"/>
      <c r="G17763" s="125">
        <f t="shared" si="283"/>
        <v>-114500</v>
      </c>
      <c r="H17763" s="704" t="s">
        <v>11823</v>
      </c>
    </row>
    <row r="17764" spans="1:8" ht="15" x14ac:dyDescent="0.2">
      <c r="A17764" s="733">
        <v>45268</v>
      </c>
      <c r="B17764" s="62" t="s">
        <v>11623</v>
      </c>
      <c r="C17764" s="669" t="s">
        <v>10989</v>
      </c>
      <c r="D17764" s="911" t="s">
        <v>11847</v>
      </c>
      <c r="E17764" s="671">
        <v>9000</v>
      </c>
      <c r="F17764" s="125"/>
      <c r="G17764" s="125">
        <f t="shared" si="283"/>
        <v>-9000</v>
      </c>
      <c r="H17764" s="704" t="s">
        <v>11823</v>
      </c>
    </row>
    <row r="17765" spans="1:8" ht="15" x14ac:dyDescent="0.2">
      <c r="A17765" s="733">
        <v>45268</v>
      </c>
      <c r="B17765" s="62" t="s">
        <v>10906</v>
      </c>
      <c r="C17765" s="669" t="s">
        <v>10989</v>
      </c>
      <c r="D17765" s="911" t="s">
        <v>11847</v>
      </c>
      <c r="E17765" s="671">
        <v>41500</v>
      </c>
      <c r="F17765" s="125"/>
      <c r="G17765" s="125">
        <f t="shared" si="283"/>
        <v>-41500</v>
      </c>
      <c r="H17765" s="704" t="s">
        <v>11823</v>
      </c>
    </row>
    <row r="17766" spans="1:8" ht="24" x14ac:dyDescent="0.2">
      <c r="A17766" s="733">
        <v>45268</v>
      </c>
      <c r="B17766" s="62" t="s">
        <v>11623</v>
      </c>
      <c r="C17766" s="565" t="s">
        <v>10989</v>
      </c>
      <c r="D17766" s="874" t="s">
        <v>11848</v>
      </c>
      <c r="E17766" s="566">
        <v>28700</v>
      </c>
      <c r="F17766" s="125"/>
      <c r="G17766" s="125">
        <f t="shared" si="283"/>
        <v>-28700</v>
      </c>
      <c r="H17766" s="704" t="s">
        <v>11823</v>
      </c>
    </row>
    <row r="17767" spans="1:8" ht="24" x14ac:dyDescent="0.2">
      <c r="A17767" s="733">
        <v>45268</v>
      </c>
      <c r="B17767" s="62" t="s">
        <v>10906</v>
      </c>
      <c r="C17767" s="565" t="s">
        <v>10989</v>
      </c>
      <c r="D17767" s="874" t="s">
        <v>11848</v>
      </c>
      <c r="E17767" s="566">
        <v>28500</v>
      </c>
      <c r="F17767" s="125"/>
      <c r="G17767" s="125">
        <f t="shared" si="283"/>
        <v>-28500</v>
      </c>
      <c r="H17767" s="704" t="s">
        <v>11823</v>
      </c>
    </row>
    <row r="17768" spans="1:8" ht="24" x14ac:dyDescent="0.2">
      <c r="A17768" s="733">
        <v>45268</v>
      </c>
      <c r="B17768" s="62" t="s">
        <v>11442</v>
      </c>
      <c r="C17768" s="565" t="s">
        <v>10989</v>
      </c>
      <c r="D17768" s="874" t="s">
        <v>11848</v>
      </c>
      <c r="E17768" s="566">
        <v>28500</v>
      </c>
      <c r="F17768" s="125"/>
      <c r="G17768" s="125">
        <f t="shared" si="283"/>
        <v>-28500</v>
      </c>
      <c r="H17768" s="704" t="s">
        <v>11823</v>
      </c>
    </row>
    <row r="17769" spans="1:8" ht="24" x14ac:dyDescent="0.2">
      <c r="A17769" s="733">
        <v>45268</v>
      </c>
      <c r="B17769" s="62" t="s">
        <v>11623</v>
      </c>
      <c r="C17769" s="565" t="s">
        <v>10989</v>
      </c>
      <c r="D17769" s="874" t="s">
        <v>11848</v>
      </c>
      <c r="E17769" s="566">
        <v>27000</v>
      </c>
      <c r="F17769" s="125"/>
      <c r="G17769" s="125">
        <f t="shared" si="283"/>
        <v>-27000</v>
      </c>
      <c r="H17769" s="704" t="s">
        <v>11823</v>
      </c>
    </row>
    <row r="17770" spans="1:8" ht="15" x14ac:dyDescent="0.2">
      <c r="A17770" s="733">
        <v>45268</v>
      </c>
      <c r="B17770" s="62" t="s">
        <v>11442</v>
      </c>
      <c r="C17770" s="62" t="s">
        <v>11451</v>
      </c>
      <c r="D17770" s="790" t="s">
        <v>11851</v>
      </c>
      <c r="E17770" s="125">
        <v>61500</v>
      </c>
      <c r="F17770" s="125"/>
      <c r="G17770" s="125">
        <f t="shared" si="283"/>
        <v>-61500</v>
      </c>
      <c r="H17770" s="704" t="s">
        <v>11823</v>
      </c>
    </row>
    <row r="17771" spans="1:8" ht="15" x14ac:dyDescent="0.2">
      <c r="A17771" s="733">
        <v>45268</v>
      </c>
      <c r="B17771" s="62" t="s">
        <v>11131</v>
      </c>
      <c r="C17771" s="62" t="s">
        <v>10766</v>
      </c>
      <c r="D17771" s="790" t="s">
        <v>11850</v>
      </c>
      <c r="E17771" s="125">
        <v>340000</v>
      </c>
      <c r="F17771" s="125"/>
      <c r="G17771" s="125">
        <f t="shared" si="283"/>
        <v>-340000</v>
      </c>
      <c r="H17771" s="704" t="s">
        <v>11823</v>
      </c>
    </row>
    <row r="17772" spans="1:8" ht="15" x14ac:dyDescent="0.2">
      <c r="A17772" s="733">
        <v>45268</v>
      </c>
      <c r="B17772" s="62" t="s">
        <v>10906</v>
      </c>
      <c r="C17772" s="62" t="s">
        <v>10989</v>
      </c>
      <c r="D17772" s="790" t="s">
        <v>11857</v>
      </c>
      <c r="E17772" s="125">
        <v>11750</v>
      </c>
      <c r="F17772" s="125"/>
      <c r="G17772" s="125">
        <f t="shared" si="283"/>
        <v>-11750</v>
      </c>
      <c r="H17772" s="704" t="s">
        <v>11823</v>
      </c>
    </row>
    <row r="17773" spans="1:8" ht="15" x14ac:dyDescent="0.2">
      <c r="A17773" s="733">
        <v>45268</v>
      </c>
      <c r="B17773" s="62" t="s">
        <v>10906</v>
      </c>
      <c r="C17773" s="62" t="s">
        <v>10989</v>
      </c>
      <c r="D17773" s="790" t="s">
        <v>11858</v>
      </c>
      <c r="E17773" s="125">
        <v>5000</v>
      </c>
      <c r="F17773" s="125"/>
      <c r="G17773" s="125">
        <f t="shared" si="283"/>
        <v>-5000</v>
      </c>
      <c r="H17773" s="704" t="s">
        <v>11823</v>
      </c>
    </row>
    <row r="17774" spans="1:8" ht="15" x14ac:dyDescent="0.2">
      <c r="A17774" s="733">
        <v>45268</v>
      </c>
      <c r="B17774" s="62" t="s">
        <v>10906</v>
      </c>
      <c r="C17774" s="62" t="s">
        <v>10989</v>
      </c>
      <c r="D17774" s="790" t="s">
        <v>11859</v>
      </c>
      <c r="E17774" s="125">
        <v>2700</v>
      </c>
      <c r="F17774" s="125"/>
      <c r="G17774" s="125">
        <f t="shared" si="283"/>
        <v>-2700</v>
      </c>
      <c r="H17774" s="704" t="s">
        <v>11823</v>
      </c>
    </row>
    <row r="17775" spans="1:8" ht="15" x14ac:dyDescent="0.2">
      <c r="A17775" s="733">
        <v>45268</v>
      </c>
      <c r="B17775" s="62" t="s">
        <v>10906</v>
      </c>
      <c r="C17775" s="62" t="s">
        <v>5740</v>
      </c>
      <c r="D17775" s="790" t="s">
        <v>369</v>
      </c>
      <c r="E17775" s="125">
        <v>4000</v>
      </c>
      <c r="F17775" s="125"/>
      <c r="G17775" s="125">
        <f t="shared" si="283"/>
        <v>-4000</v>
      </c>
      <c r="H17775" s="704" t="s">
        <v>11823</v>
      </c>
    </row>
    <row r="17776" spans="1:8" ht="15" x14ac:dyDescent="0.2">
      <c r="A17776" s="733">
        <v>45268</v>
      </c>
      <c r="B17776" s="62" t="s">
        <v>103</v>
      </c>
      <c r="C17776" s="62" t="s">
        <v>103</v>
      </c>
      <c r="D17776" s="790" t="s">
        <v>11757</v>
      </c>
      <c r="E17776" s="125">
        <v>2000</v>
      </c>
      <c r="F17776" s="125"/>
      <c r="G17776" s="125">
        <f t="shared" si="283"/>
        <v>-2000</v>
      </c>
      <c r="H17776" s="704" t="s">
        <v>11823</v>
      </c>
    </row>
    <row r="17777" spans="1:8" ht="36" x14ac:dyDescent="0.2">
      <c r="A17777" s="733">
        <v>45268</v>
      </c>
      <c r="B17777" s="62" t="s">
        <v>10906</v>
      </c>
      <c r="C17777" s="62" t="s">
        <v>9762</v>
      </c>
      <c r="D17777" s="182" t="s">
        <v>11862</v>
      </c>
      <c r="E17777" s="125">
        <v>53300</v>
      </c>
      <c r="F17777" s="125"/>
      <c r="G17777" s="125">
        <f t="shared" si="283"/>
        <v>-53300</v>
      </c>
      <c r="H17777" s="704" t="s">
        <v>11823</v>
      </c>
    </row>
    <row r="17778" spans="1:8" ht="15" x14ac:dyDescent="0.2">
      <c r="A17778" s="733">
        <v>45268</v>
      </c>
      <c r="B17778" s="62" t="s">
        <v>10906</v>
      </c>
      <c r="C17778" s="62" t="s">
        <v>10989</v>
      </c>
      <c r="D17778" s="182" t="s">
        <v>7374</v>
      </c>
      <c r="E17778" s="125">
        <v>2460</v>
      </c>
      <c r="F17778" s="125"/>
      <c r="G17778" s="125">
        <f t="shared" si="283"/>
        <v>-2460</v>
      </c>
      <c r="H17778" s="704" t="s">
        <v>11823</v>
      </c>
    </row>
    <row r="17779" spans="1:8" ht="15" x14ac:dyDescent="0.2">
      <c r="A17779" s="733">
        <v>45268</v>
      </c>
      <c r="B17779" s="62" t="s">
        <v>11507</v>
      </c>
      <c r="C17779" s="62" t="s">
        <v>10989</v>
      </c>
      <c r="D17779" s="182" t="s">
        <v>11864</v>
      </c>
      <c r="E17779" s="125">
        <v>14860</v>
      </c>
      <c r="F17779" s="125"/>
      <c r="G17779" s="125">
        <f t="shared" si="283"/>
        <v>-14860</v>
      </c>
      <c r="H17779" s="704" t="s">
        <v>11823</v>
      </c>
    </row>
    <row r="17780" spans="1:8" ht="15" x14ac:dyDescent="0.2">
      <c r="A17780" s="733">
        <v>45268</v>
      </c>
      <c r="B17780" s="62" t="s">
        <v>11716</v>
      </c>
      <c r="C17780" s="62" t="s">
        <v>5740</v>
      </c>
      <c r="D17780" s="182" t="s">
        <v>11865</v>
      </c>
      <c r="E17780" s="125">
        <v>3600</v>
      </c>
      <c r="F17780" s="125"/>
      <c r="G17780" s="125">
        <f t="shared" si="283"/>
        <v>-3600</v>
      </c>
      <c r="H17780" s="704" t="s">
        <v>11823</v>
      </c>
    </row>
    <row r="17781" spans="1:8" ht="15" x14ac:dyDescent="0.2">
      <c r="A17781" s="733">
        <v>45271</v>
      </c>
      <c r="B17781" s="62" t="s">
        <v>9984</v>
      </c>
      <c r="C17781" s="62" t="s">
        <v>391</v>
      </c>
      <c r="D17781" s="182" t="s">
        <v>11869</v>
      </c>
      <c r="E17781" s="125">
        <v>1000</v>
      </c>
      <c r="F17781" s="125"/>
      <c r="G17781" s="125">
        <f t="shared" si="283"/>
        <v>-1000</v>
      </c>
      <c r="H17781" s="704" t="s">
        <v>11823</v>
      </c>
    </row>
    <row r="17782" spans="1:8" ht="15" x14ac:dyDescent="0.2">
      <c r="A17782" s="733">
        <v>45271</v>
      </c>
      <c r="B17782" s="62" t="s">
        <v>37</v>
      </c>
      <c r="C17782" s="62" t="s">
        <v>5740</v>
      </c>
      <c r="D17782" s="182" t="s">
        <v>10335</v>
      </c>
      <c r="E17782" s="125">
        <v>550</v>
      </c>
      <c r="F17782" s="125"/>
      <c r="G17782" s="125">
        <f t="shared" si="283"/>
        <v>-550</v>
      </c>
      <c r="H17782" s="704" t="s">
        <v>11823</v>
      </c>
    </row>
    <row r="17783" spans="1:8" ht="15" x14ac:dyDescent="0.2">
      <c r="A17783" s="733">
        <v>45271</v>
      </c>
      <c r="B17783" s="62" t="s">
        <v>11442</v>
      </c>
      <c r="C17783" s="62" t="s">
        <v>11871</v>
      </c>
      <c r="D17783" s="182" t="s">
        <v>8199</v>
      </c>
      <c r="E17783" s="125">
        <v>9300</v>
      </c>
      <c r="F17783" s="125"/>
      <c r="G17783" s="125">
        <f t="shared" si="283"/>
        <v>-9300</v>
      </c>
      <c r="H17783" s="704" t="s">
        <v>11823</v>
      </c>
    </row>
    <row r="17784" spans="1:8" ht="15" x14ac:dyDescent="0.2">
      <c r="A17784" s="733">
        <v>45271</v>
      </c>
      <c r="B17784" s="62" t="s">
        <v>11442</v>
      </c>
      <c r="C17784" s="62" t="s">
        <v>11713</v>
      </c>
      <c r="D17784" s="182" t="s">
        <v>11872</v>
      </c>
      <c r="E17784" s="125">
        <v>24000</v>
      </c>
      <c r="F17784" s="125"/>
      <c r="G17784" s="125">
        <f t="shared" si="283"/>
        <v>-24000</v>
      </c>
      <c r="H17784" s="704" t="s">
        <v>11823</v>
      </c>
    </row>
    <row r="17785" spans="1:8" ht="15" x14ac:dyDescent="0.2">
      <c r="A17785" s="733">
        <v>45271</v>
      </c>
      <c r="B17785" s="62" t="s">
        <v>103</v>
      </c>
      <c r="C17785" s="62" t="s">
        <v>1494</v>
      </c>
      <c r="D17785" s="182" t="s">
        <v>11873</v>
      </c>
      <c r="E17785" s="125">
        <v>2200</v>
      </c>
      <c r="F17785" s="125"/>
      <c r="G17785" s="125">
        <f t="shared" si="283"/>
        <v>-2200</v>
      </c>
      <c r="H17785" s="704" t="s">
        <v>11823</v>
      </c>
    </row>
    <row r="17786" spans="1:8" ht="15" x14ac:dyDescent="0.2">
      <c r="A17786" s="733">
        <v>45271</v>
      </c>
      <c r="B17786" s="40" t="s">
        <v>10149</v>
      </c>
      <c r="C17786" s="62" t="s">
        <v>793</v>
      </c>
      <c r="D17786" s="182" t="s">
        <v>11870</v>
      </c>
      <c r="E17786" s="125">
        <v>45750</v>
      </c>
      <c r="F17786" s="125"/>
      <c r="G17786" s="125">
        <f t="shared" si="283"/>
        <v>-45750</v>
      </c>
      <c r="H17786" s="704" t="s">
        <v>11823</v>
      </c>
    </row>
    <row r="17787" spans="1:8" ht="15" x14ac:dyDescent="0.2">
      <c r="A17787" s="733">
        <v>45271</v>
      </c>
      <c r="B17787" s="62" t="s">
        <v>103</v>
      </c>
      <c r="C17787" s="62" t="s">
        <v>391</v>
      </c>
      <c r="D17787" s="182" t="s">
        <v>11874</v>
      </c>
      <c r="E17787" s="125">
        <v>880</v>
      </c>
      <c r="F17787" s="125"/>
      <c r="G17787" s="125">
        <f t="shared" si="283"/>
        <v>-880</v>
      </c>
      <c r="H17787" s="704" t="s">
        <v>11823</v>
      </c>
    </row>
    <row r="17788" spans="1:8" ht="15" x14ac:dyDescent="0.2">
      <c r="A17788" s="733">
        <v>45271</v>
      </c>
      <c r="B17788" s="62" t="s">
        <v>103</v>
      </c>
      <c r="C17788" s="62" t="s">
        <v>103</v>
      </c>
      <c r="D17788" s="182" t="s">
        <v>11757</v>
      </c>
      <c r="E17788" s="125">
        <v>4000</v>
      </c>
      <c r="F17788" s="125"/>
      <c r="G17788" s="125">
        <f t="shared" si="283"/>
        <v>-4000</v>
      </c>
      <c r="H17788" s="704" t="s">
        <v>11823</v>
      </c>
    </row>
    <row r="17789" spans="1:8" ht="15" x14ac:dyDescent="0.2">
      <c r="A17789" s="733">
        <v>45271</v>
      </c>
      <c r="B17789" s="62" t="s">
        <v>10230</v>
      </c>
      <c r="C17789" s="62" t="s">
        <v>5740</v>
      </c>
      <c r="D17789" s="182" t="s">
        <v>369</v>
      </c>
      <c r="E17789" s="125">
        <v>2000</v>
      </c>
      <c r="F17789" s="125"/>
      <c r="G17789" s="125">
        <f t="shared" si="283"/>
        <v>-2000</v>
      </c>
      <c r="H17789" s="704" t="s">
        <v>11823</v>
      </c>
    </row>
    <row r="17790" spans="1:8" ht="15" x14ac:dyDescent="0.2">
      <c r="A17790" s="733">
        <v>45271</v>
      </c>
      <c r="B17790" s="62" t="s">
        <v>3945</v>
      </c>
      <c r="C17790" s="1082" t="s">
        <v>793</v>
      </c>
      <c r="D17790" s="1085" t="s">
        <v>11875</v>
      </c>
      <c r="E17790" s="1084">
        <v>39300</v>
      </c>
      <c r="F17790" s="125"/>
      <c r="G17790" s="125">
        <f t="shared" si="283"/>
        <v>-39300</v>
      </c>
      <c r="H17790" s="704" t="s">
        <v>11823</v>
      </c>
    </row>
    <row r="17791" spans="1:8" ht="15" x14ac:dyDescent="0.2">
      <c r="A17791" s="733">
        <v>45271</v>
      </c>
      <c r="B17791" s="62" t="s">
        <v>11883</v>
      </c>
      <c r="C17791" s="1082" t="s">
        <v>793</v>
      </c>
      <c r="D17791" s="182" t="s">
        <v>12203</v>
      </c>
      <c r="E17791" s="125">
        <v>25000</v>
      </c>
      <c r="F17791" s="125"/>
      <c r="G17791" s="125">
        <f t="shared" ref="G17791:G17854" si="284">F17791-E17791</f>
        <v>-25000</v>
      </c>
      <c r="H17791" s="704" t="s">
        <v>11823</v>
      </c>
    </row>
    <row r="17792" spans="1:8" ht="15" x14ac:dyDescent="0.2">
      <c r="A17792" s="733">
        <v>45271</v>
      </c>
      <c r="B17792" s="62" t="s">
        <v>11085</v>
      </c>
      <c r="C17792" s="1082" t="s">
        <v>793</v>
      </c>
      <c r="D17792" s="182" t="s">
        <v>12203</v>
      </c>
      <c r="E17792" s="125">
        <v>25000</v>
      </c>
      <c r="F17792" s="125"/>
      <c r="G17792" s="125">
        <f t="shared" si="284"/>
        <v>-25000</v>
      </c>
      <c r="H17792" s="704" t="s">
        <v>11823</v>
      </c>
    </row>
    <row r="17793" spans="1:8" ht="15" x14ac:dyDescent="0.2">
      <c r="A17793" s="733">
        <v>45271</v>
      </c>
      <c r="B17793" s="62" t="s">
        <v>11623</v>
      </c>
      <c r="C17793" s="1082" t="s">
        <v>793</v>
      </c>
      <c r="D17793" s="182" t="s">
        <v>12204</v>
      </c>
      <c r="E17793" s="125">
        <v>25000</v>
      </c>
      <c r="F17793" s="125"/>
      <c r="G17793" s="125">
        <f t="shared" si="284"/>
        <v>-25000</v>
      </c>
      <c r="H17793" s="704" t="s">
        <v>11823</v>
      </c>
    </row>
    <row r="17794" spans="1:8" ht="15" x14ac:dyDescent="0.2">
      <c r="A17794" s="733">
        <v>45271</v>
      </c>
      <c r="B17794" s="62" t="s">
        <v>10230</v>
      </c>
      <c r="C17794" s="1082" t="s">
        <v>793</v>
      </c>
      <c r="D17794" s="182" t="s">
        <v>12204</v>
      </c>
      <c r="E17794" s="125">
        <v>25000</v>
      </c>
      <c r="F17794" s="125"/>
      <c r="G17794" s="125">
        <f t="shared" si="284"/>
        <v>-25000</v>
      </c>
      <c r="H17794" s="704" t="s">
        <v>11823</v>
      </c>
    </row>
    <row r="17795" spans="1:8" ht="15" x14ac:dyDescent="0.2">
      <c r="A17795" s="733">
        <v>45271</v>
      </c>
      <c r="B17795" s="62" t="s">
        <v>25</v>
      </c>
      <c r="C17795" s="1082" t="s">
        <v>793</v>
      </c>
      <c r="D17795" s="182" t="s">
        <v>12205</v>
      </c>
      <c r="E17795" s="125">
        <v>105000</v>
      </c>
      <c r="F17795" s="125"/>
      <c r="G17795" s="125">
        <f t="shared" si="284"/>
        <v>-105000</v>
      </c>
      <c r="H17795" s="704" t="s">
        <v>11823</v>
      </c>
    </row>
    <row r="17796" spans="1:8" ht="15" customHeight="1" x14ac:dyDescent="0.2">
      <c r="A17796" s="733">
        <v>45271</v>
      </c>
      <c r="B17796" s="1082" t="s">
        <v>37</v>
      </c>
      <c r="C17796" s="1082" t="s">
        <v>793</v>
      </c>
      <c r="D17796" s="1085" t="s">
        <v>11832</v>
      </c>
      <c r="E17796" s="1084">
        <v>142070</v>
      </c>
      <c r="F17796" s="125"/>
      <c r="G17796" s="125">
        <f t="shared" si="284"/>
        <v>-142070</v>
      </c>
      <c r="H17796" s="704" t="s">
        <v>11823</v>
      </c>
    </row>
    <row r="17797" spans="1:8" ht="15" customHeight="1" x14ac:dyDescent="0.2">
      <c r="A17797" s="733">
        <v>45271</v>
      </c>
      <c r="B17797" s="1082" t="s">
        <v>3945</v>
      </c>
      <c r="C17797" s="1082" t="s">
        <v>793</v>
      </c>
      <c r="D17797" s="1085" t="s">
        <v>12091</v>
      </c>
      <c r="E17797" s="1084">
        <v>131700</v>
      </c>
      <c r="F17797" s="125"/>
      <c r="G17797" s="125">
        <f t="shared" si="284"/>
        <v>-131700</v>
      </c>
      <c r="H17797" s="704" t="s">
        <v>11823</v>
      </c>
    </row>
    <row r="17798" spans="1:8" ht="15" customHeight="1" x14ac:dyDescent="0.2">
      <c r="A17798" s="733">
        <v>45271</v>
      </c>
      <c r="B17798" s="1082" t="s">
        <v>10230</v>
      </c>
      <c r="C17798" s="1082" t="s">
        <v>793</v>
      </c>
      <c r="D17798" s="1085" t="s">
        <v>11612</v>
      </c>
      <c r="E17798" s="1084">
        <v>65000</v>
      </c>
      <c r="F17798" s="125"/>
      <c r="G17798" s="125">
        <f t="shared" si="284"/>
        <v>-65000</v>
      </c>
      <c r="H17798" s="704" t="s">
        <v>11823</v>
      </c>
    </row>
    <row r="17799" spans="1:8" ht="15" customHeight="1" x14ac:dyDescent="0.2">
      <c r="A17799" s="733">
        <v>45271</v>
      </c>
      <c r="B17799" s="1082" t="s">
        <v>103</v>
      </c>
      <c r="C17799" s="1082" t="s">
        <v>793</v>
      </c>
      <c r="D17799" s="1085" t="s">
        <v>10135</v>
      </c>
      <c r="E17799" s="1084">
        <v>241520</v>
      </c>
      <c r="F17799" s="125"/>
      <c r="G17799" s="125">
        <f t="shared" si="284"/>
        <v>-241520</v>
      </c>
      <c r="H17799" s="704" t="s">
        <v>11823</v>
      </c>
    </row>
    <row r="17800" spans="1:8" ht="15" customHeight="1" x14ac:dyDescent="0.2">
      <c r="A17800" s="733">
        <v>45271</v>
      </c>
      <c r="B17800" s="1082" t="s">
        <v>11085</v>
      </c>
      <c r="C17800" s="1082" t="s">
        <v>793</v>
      </c>
      <c r="D17800" s="1085" t="s">
        <v>12100</v>
      </c>
      <c r="E17800" s="1084">
        <v>37260</v>
      </c>
      <c r="F17800" s="125"/>
      <c r="G17800" s="125">
        <f t="shared" si="284"/>
        <v>-37260</v>
      </c>
      <c r="H17800" s="704" t="s">
        <v>11823</v>
      </c>
    </row>
    <row r="17801" spans="1:8" ht="15" customHeight="1" x14ac:dyDescent="0.2">
      <c r="A17801" s="733">
        <v>45271</v>
      </c>
      <c r="B17801" s="1082" t="s">
        <v>11085</v>
      </c>
      <c r="C17801" s="1082" t="s">
        <v>793</v>
      </c>
      <c r="D17801" s="1085" t="s">
        <v>11837</v>
      </c>
      <c r="E17801" s="1084">
        <v>43000</v>
      </c>
      <c r="F17801" s="125"/>
      <c r="G17801" s="125">
        <f t="shared" si="284"/>
        <v>-43000</v>
      </c>
      <c r="H17801" s="704" t="s">
        <v>11823</v>
      </c>
    </row>
    <row r="17802" spans="1:8" ht="15" customHeight="1" x14ac:dyDescent="0.2">
      <c r="A17802" s="733">
        <v>45271</v>
      </c>
      <c r="B17802" s="1082" t="s">
        <v>9984</v>
      </c>
      <c r="C17802" s="1082" t="s">
        <v>793</v>
      </c>
      <c r="D17802" s="1085" t="s">
        <v>12102</v>
      </c>
      <c r="E17802" s="1084">
        <v>24570</v>
      </c>
      <c r="F17802" s="125"/>
      <c r="G17802" s="125">
        <f t="shared" si="284"/>
        <v>-24570</v>
      </c>
      <c r="H17802" s="704" t="s">
        <v>11823</v>
      </c>
    </row>
    <row r="17803" spans="1:8" ht="15" customHeight="1" x14ac:dyDescent="0.2">
      <c r="A17803" s="733">
        <v>45271</v>
      </c>
      <c r="B17803" s="1082" t="s">
        <v>11623</v>
      </c>
      <c r="C17803" s="1082" t="s">
        <v>793</v>
      </c>
      <c r="D17803" s="1085" t="s">
        <v>10747</v>
      </c>
      <c r="E17803" s="1084">
        <v>98800</v>
      </c>
      <c r="F17803" s="125"/>
      <c r="G17803" s="125">
        <f t="shared" si="284"/>
        <v>-98800</v>
      </c>
      <c r="H17803" s="704" t="s">
        <v>11823</v>
      </c>
    </row>
    <row r="17804" spans="1:8" ht="15" x14ac:dyDescent="0.2">
      <c r="A17804" s="733">
        <v>45271</v>
      </c>
      <c r="B17804" s="1082" t="s">
        <v>9984</v>
      </c>
      <c r="C17804" s="1082" t="s">
        <v>793</v>
      </c>
      <c r="D17804" s="1085" t="s">
        <v>12106</v>
      </c>
      <c r="E17804" s="1084">
        <v>161680</v>
      </c>
      <c r="F17804" s="125"/>
      <c r="G17804" s="125">
        <f t="shared" si="284"/>
        <v>-161680</v>
      </c>
      <c r="H17804" s="704" t="s">
        <v>11823</v>
      </c>
    </row>
    <row r="17805" spans="1:8" ht="15" x14ac:dyDescent="0.2">
      <c r="A17805" s="733">
        <v>45271</v>
      </c>
      <c r="B17805" s="1082" t="s">
        <v>9354</v>
      </c>
      <c r="C17805" s="1082" t="s">
        <v>793</v>
      </c>
      <c r="D17805" s="1085" t="s">
        <v>12107</v>
      </c>
      <c r="E17805" s="1084">
        <v>54780</v>
      </c>
      <c r="F17805" s="125"/>
      <c r="G17805" s="125">
        <f t="shared" si="284"/>
        <v>-54780</v>
      </c>
      <c r="H17805" s="704" t="s">
        <v>11823</v>
      </c>
    </row>
    <row r="17806" spans="1:8" ht="15" x14ac:dyDescent="0.2">
      <c r="A17806" s="733">
        <v>45271</v>
      </c>
      <c r="B17806" s="1082" t="s">
        <v>11085</v>
      </c>
      <c r="C17806" s="1082" t="s">
        <v>793</v>
      </c>
      <c r="D17806" s="1085" t="s">
        <v>12108</v>
      </c>
      <c r="E17806" s="1084">
        <v>51850</v>
      </c>
      <c r="F17806" s="125"/>
      <c r="G17806" s="125">
        <f t="shared" si="284"/>
        <v>-51850</v>
      </c>
      <c r="H17806" s="704" t="s">
        <v>11823</v>
      </c>
    </row>
    <row r="17807" spans="1:8" ht="15" x14ac:dyDescent="0.2">
      <c r="A17807" s="733">
        <v>45271</v>
      </c>
      <c r="B17807" s="1082" t="s">
        <v>3945</v>
      </c>
      <c r="C17807" s="1082" t="s">
        <v>793</v>
      </c>
      <c r="D17807" s="1085" t="s">
        <v>12109</v>
      </c>
      <c r="E17807" s="1084">
        <v>28000</v>
      </c>
      <c r="F17807" s="125"/>
      <c r="G17807" s="125">
        <f t="shared" si="284"/>
        <v>-28000</v>
      </c>
      <c r="H17807" s="704" t="s">
        <v>11823</v>
      </c>
    </row>
    <row r="17808" spans="1:8" ht="15" x14ac:dyDescent="0.2">
      <c r="A17808" s="733">
        <v>45271</v>
      </c>
      <c r="B17808" s="1082" t="s">
        <v>11336</v>
      </c>
      <c r="C17808" s="1082" t="s">
        <v>793</v>
      </c>
      <c r="D17808" s="1085" t="s">
        <v>11841</v>
      </c>
      <c r="E17808" s="1084">
        <v>29580</v>
      </c>
      <c r="F17808" s="125"/>
      <c r="G17808" s="125">
        <f t="shared" si="284"/>
        <v>-29580</v>
      </c>
      <c r="H17808" s="704" t="s">
        <v>11823</v>
      </c>
    </row>
    <row r="17809" spans="1:8" ht="15" x14ac:dyDescent="0.2">
      <c r="A17809" s="733">
        <v>45271</v>
      </c>
      <c r="B17809" s="1082" t="s">
        <v>11085</v>
      </c>
      <c r="C17809" s="1082" t="s">
        <v>793</v>
      </c>
      <c r="D17809" s="1085" t="s">
        <v>11834</v>
      </c>
      <c r="E17809" s="1084">
        <v>36000</v>
      </c>
      <c r="F17809" s="125"/>
      <c r="G17809" s="125">
        <f t="shared" si="284"/>
        <v>-36000</v>
      </c>
      <c r="H17809" s="704" t="s">
        <v>11823</v>
      </c>
    </row>
    <row r="17810" spans="1:8" ht="15" x14ac:dyDescent="0.2">
      <c r="A17810" s="733">
        <v>45271</v>
      </c>
      <c r="B17810" s="1082" t="s">
        <v>3944</v>
      </c>
      <c r="C17810" s="1082" t="s">
        <v>793</v>
      </c>
      <c r="D17810" s="1085" t="s">
        <v>12155</v>
      </c>
      <c r="E17810" s="1084">
        <v>25000</v>
      </c>
      <c r="F17810" s="125"/>
      <c r="G17810" s="125">
        <f t="shared" si="284"/>
        <v>-25000</v>
      </c>
      <c r="H17810" s="704" t="s">
        <v>11823</v>
      </c>
    </row>
    <row r="17811" spans="1:8" ht="15" x14ac:dyDescent="0.2">
      <c r="A17811" s="733">
        <v>45271</v>
      </c>
      <c r="B17811" s="1082" t="s">
        <v>3944</v>
      </c>
      <c r="C17811" s="1082" t="s">
        <v>793</v>
      </c>
      <c r="D17811" s="1085" t="s">
        <v>12156</v>
      </c>
      <c r="E17811" s="1084">
        <v>25000</v>
      </c>
      <c r="F17811" s="125"/>
      <c r="G17811" s="125">
        <f t="shared" si="284"/>
        <v>-25000</v>
      </c>
      <c r="H17811" s="704" t="s">
        <v>11823</v>
      </c>
    </row>
    <row r="17812" spans="1:8" ht="15" x14ac:dyDescent="0.2">
      <c r="A17812" s="733">
        <v>45271</v>
      </c>
      <c r="B17812" s="1082" t="s">
        <v>3944</v>
      </c>
      <c r="C17812" s="1082" t="s">
        <v>793</v>
      </c>
      <c r="D17812" s="1085" t="s">
        <v>12157</v>
      </c>
      <c r="E17812" s="1084">
        <v>25000</v>
      </c>
      <c r="F17812" s="125"/>
      <c r="G17812" s="125">
        <f t="shared" si="284"/>
        <v>-25000</v>
      </c>
      <c r="H17812" s="704" t="s">
        <v>11823</v>
      </c>
    </row>
    <row r="17813" spans="1:8" ht="15" x14ac:dyDescent="0.2">
      <c r="A17813" s="733">
        <v>45271</v>
      </c>
      <c r="B17813" s="1082" t="s">
        <v>3944</v>
      </c>
      <c r="C17813" s="1082" t="s">
        <v>793</v>
      </c>
      <c r="D17813" s="1085" t="s">
        <v>12158</v>
      </c>
      <c r="E17813" s="1084">
        <v>25000</v>
      </c>
      <c r="F17813" s="125"/>
      <c r="G17813" s="125">
        <f t="shared" si="284"/>
        <v>-25000</v>
      </c>
      <c r="H17813" s="704" t="s">
        <v>11823</v>
      </c>
    </row>
    <row r="17814" spans="1:8" ht="15" x14ac:dyDescent="0.2">
      <c r="A17814" s="733">
        <v>45271</v>
      </c>
      <c r="B17814" s="1082" t="s">
        <v>11726</v>
      </c>
      <c r="C17814" s="1082" t="s">
        <v>793</v>
      </c>
      <c r="D17814" s="1085" t="s">
        <v>12146</v>
      </c>
      <c r="E17814" s="1084">
        <v>31410</v>
      </c>
      <c r="F17814" s="125"/>
      <c r="G17814" s="125">
        <f t="shared" si="284"/>
        <v>-31410</v>
      </c>
      <c r="H17814" s="704" t="s">
        <v>11823</v>
      </c>
    </row>
    <row r="17815" spans="1:8" ht="15" x14ac:dyDescent="0.2">
      <c r="A17815" s="733">
        <v>45271</v>
      </c>
      <c r="B17815" s="1082" t="s">
        <v>11623</v>
      </c>
      <c r="C17815" s="1082" t="s">
        <v>793</v>
      </c>
      <c r="D17815" s="1085" t="s">
        <v>11585</v>
      </c>
      <c r="E17815" s="1084">
        <v>42100</v>
      </c>
      <c r="F17815" s="125"/>
      <c r="G17815" s="125">
        <f t="shared" si="284"/>
        <v>-42100</v>
      </c>
      <c r="H17815" s="704" t="s">
        <v>11823</v>
      </c>
    </row>
    <row r="17816" spans="1:8" ht="15" x14ac:dyDescent="0.2">
      <c r="A17816" s="733">
        <v>45271</v>
      </c>
      <c r="B17816" s="1082" t="s">
        <v>3944</v>
      </c>
      <c r="C17816" s="1082" t="s">
        <v>793</v>
      </c>
      <c r="D17816" s="1085" t="s">
        <v>12161</v>
      </c>
      <c r="E17816" s="1084">
        <v>35050</v>
      </c>
      <c r="F17816" s="125"/>
      <c r="G17816" s="125">
        <f t="shared" si="284"/>
        <v>-35050</v>
      </c>
      <c r="H17816" s="704" t="s">
        <v>11823</v>
      </c>
    </row>
    <row r="17817" spans="1:8" ht="15" x14ac:dyDescent="0.2">
      <c r="A17817" s="733">
        <v>45271</v>
      </c>
      <c r="B17817" s="1082" t="s">
        <v>10906</v>
      </c>
      <c r="C17817" s="1082" t="s">
        <v>793</v>
      </c>
      <c r="D17817" s="1085" t="s">
        <v>12162</v>
      </c>
      <c r="E17817" s="1084">
        <v>48385</v>
      </c>
      <c r="F17817" s="125"/>
      <c r="G17817" s="125">
        <f t="shared" si="284"/>
        <v>-48385</v>
      </c>
      <c r="H17817" s="704" t="s">
        <v>11823</v>
      </c>
    </row>
    <row r="17818" spans="1:8" ht="15" x14ac:dyDescent="0.2">
      <c r="A17818" s="733">
        <v>45271</v>
      </c>
      <c r="B17818" s="1082" t="s">
        <v>11726</v>
      </c>
      <c r="C17818" s="1082" t="s">
        <v>793</v>
      </c>
      <c r="D17818" s="1085" t="s">
        <v>12173</v>
      </c>
      <c r="E17818" s="1084">
        <v>100000</v>
      </c>
      <c r="F17818" s="125"/>
      <c r="G17818" s="125">
        <f t="shared" si="284"/>
        <v>-100000</v>
      </c>
      <c r="H17818" s="704" t="s">
        <v>11823</v>
      </c>
    </row>
    <row r="17819" spans="1:8" ht="15" x14ac:dyDescent="0.2">
      <c r="A17819" s="733">
        <v>45271</v>
      </c>
      <c r="B17819" s="1082" t="s">
        <v>11726</v>
      </c>
      <c r="C17819" s="1082" t="s">
        <v>793</v>
      </c>
      <c r="D17819" s="1085" t="s">
        <v>12194</v>
      </c>
      <c r="E17819" s="1084">
        <v>42302.419354838712</v>
      </c>
      <c r="F17819" s="125"/>
      <c r="G17819" s="125">
        <f t="shared" si="284"/>
        <v>-42302.419354838712</v>
      </c>
      <c r="H17819" s="704" t="s">
        <v>11823</v>
      </c>
    </row>
    <row r="17820" spans="1:8" ht="15" x14ac:dyDescent="0.2">
      <c r="A17820" s="733">
        <v>45271</v>
      </c>
      <c r="B17820" s="1082" t="s">
        <v>11726</v>
      </c>
      <c r="C17820" s="1082" t="s">
        <v>793</v>
      </c>
      <c r="D17820" s="1085" t="s">
        <v>12195</v>
      </c>
      <c r="E17820" s="1084">
        <v>57903.225806451621</v>
      </c>
      <c r="F17820" s="125"/>
      <c r="G17820" s="125">
        <f t="shared" si="284"/>
        <v>-57903.225806451621</v>
      </c>
      <c r="H17820" s="704" t="s">
        <v>11823</v>
      </c>
    </row>
    <row r="17821" spans="1:8" ht="15" customHeight="1" x14ac:dyDescent="0.2">
      <c r="A17821" s="733">
        <v>45271</v>
      </c>
      <c r="B17821" s="1082" t="s">
        <v>11726</v>
      </c>
      <c r="C17821" s="1082" t="s">
        <v>793</v>
      </c>
      <c r="D17821" s="1085" t="s">
        <v>12196</v>
      </c>
      <c r="E17821" s="1084">
        <v>45725.806451612902</v>
      </c>
      <c r="F17821" s="125"/>
      <c r="G17821" s="125">
        <f t="shared" si="284"/>
        <v>-45725.806451612902</v>
      </c>
      <c r="H17821" s="704" t="s">
        <v>11823</v>
      </c>
    </row>
    <row r="17822" spans="1:8" ht="15" x14ac:dyDescent="0.2">
      <c r="A17822" s="733">
        <v>45271</v>
      </c>
      <c r="B17822" s="1082" t="s">
        <v>11726</v>
      </c>
      <c r="C17822" s="1082" t="s">
        <v>793</v>
      </c>
      <c r="D17822" s="1085" t="s">
        <v>12197</v>
      </c>
      <c r="E17822" s="1084">
        <v>33987.903225806447</v>
      </c>
      <c r="F17822" s="125"/>
      <c r="G17822" s="125">
        <f t="shared" si="284"/>
        <v>-33987.903225806447</v>
      </c>
      <c r="H17822" s="704" t="s">
        <v>11823</v>
      </c>
    </row>
    <row r="17823" spans="1:8" ht="15" x14ac:dyDescent="0.2">
      <c r="A17823" s="733">
        <v>45271</v>
      </c>
      <c r="B17823" s="1082" t="s">
        <v>11726</v>
      </c>
      <c r="C17823" s="1082" t="s">
        <v>793</v>
      </c>
      <c r="D17823" s="1085" t="s">
        <v>12198</v>
      </c>
      <c r="E17823" s="1084">
        <v>55604.838709677424</v>
      </c>
      <c r="F17823" s="125"/>
      <c r="G17823" s="125">
        <f t="shared" si="284"/>
        <v>-55604.838709677424</v>
      </c>
      <c r="H17823" s="704" t="s">
        <v>11823</v>
      </c>
    </row>
    <row r="17824" spans="1:8" ht="15" x14ac:dyDescent="0.2">
      <c r="A17824" s="733">
        <v>45271</v>
      </c>
      <c r="B17824" s="1082" t="s">
        <v>11726</v>
      </c>
      <c r="C17824" s="1082" t="s">
        <v>793</v>
      </c>
      <c r="D17824" s="1085" t="s">
        <v>12199</v>
      </c>
      <c r="E17824" s="1084">
        <v>30947.580645161292</v>
      </c>
      <c r="F17824" s="125"/>
      <c r="G17824" s="125">
        <f t="shared" si="284"/>
        <v>-30947.580645161292</v>
      </c>
      <c r="H17824" s="704" t="s">
        <v>11823</v>
      </c>
    </row>
    <row r="17825" spans="1:8" ht="15" x14ac:dyDescent="0.2">
      <c r="A17825" s="733">
        <v>45271</v>
      </c>
      <c r="B17825" s="1082" t="s">
        <v>11726</v>
      </c>
      <c r="C17825" s="1082" t="s">
        <v>793</v>
      </c>
      <c r="D17825" s="1085" t="s">
        <v>12200</v>
      </c>
      <c r="E17825" s="1084">
        <v>51229.838709677417</v>
      </c>
      <c r="F17825" s="125"/>
      <c r="G17825" s="125">
        <f t="shared" si="284"/>
        <v>-51229.838709677417</v>
      </c>
      <c r="H17825" s="704" t="s">
        <v>11823</v>
      </c>
    </row>
    <row r="17826" spans="1:8" ht="15" x14ac:dyDescent="0.2">
      <c r="A17826" s="733">
        <v>45271</v>
      </c>
      <c r="B17826" s="1082" t="s">
        <v>11726</v>
      </c>
      <c r="C17826" s="1082" t="s">
        <v>793</v>
      </c>
      <c r="D17826" s="1085" t="s">
        <v>12201</v>
      </c>
      <c r="E17826" s="1084">
        <v>45967.741935483864</v>
      </c>
      <c r="F17826" s="125"/>
      <c r="G17826" s="125">
        <f t="shared" si="284"/>
        <v>-45967.741935483864</v>
      </c>
      <c r="H17826" s="704" t="s">
        <v>11823</v>
      </c>
    </row>
    <row r="17827" spans="1:8" ht="15" x14ac:dyDescent="0.2">
      <c r="A17827" s="733">
        <v>45271</v>
      </c>
      <c r="B17827" s="1082" t="s">
        <v>11726</v>
      </c>
      <c r="C17827" s="1082" t="s">
        <v>793</v>
      </c>
      <c r="D17827" s="1085" t="s">
        <v>12202</v>
      </c>
      <c r="E17827" s="1084">
        <v>34129.032258064515</v>
      </c>
      <c r="F17827" s="125"/>
      <c r="G17827" s="125">
        <f t="shared" si="284"/>
        <v>-34129.032258064515</v>
      </c>
      <c r="H17827" s="704" t="s">
        <v>11823</v>
      </c>
    </row>
    <row r="17828" spans="1:8" ht="15" x14ac:dyDescent="0.2">
      <c r="A17828" s="733">
        <v>45271</v>
      </c>
      <c r="B17828" s="1082" t="s">
        <v>12068</v>
      </c>
      <c r="C17828" s="1082" t="s">
        <v>793</v>
      </c>
      <c r="D17828" s="1085" t="s">
        <v>9010</v>
      </c>
      <c r="E17828" s="1084">
        <v>5000</v>
      </c>
      <c r="F17828" s="125"/>
      <c r="G17828" s="125">
        <f t="shared" si="284"/>
        <v>-5000</v>
      </c>
      <c r="H17828" s="704" t="s">
        <v>11823</v>
      </c>
    </row>
    <row r="17829" spans="1:8" ht="23.25" customHeight="1" x14ac:dyDescent="0.2">
      <c r="A17829" s="733">
        <v>45271</v>
      </c>
      <c r="B17829" s="1082" t="s">
        <v>11726</v>
      </c>
      <c r="C17829" s="1082" t="s">
        <v>793</v>
      </c>
      <c r="D17829" s="1085" t="s">
        <v>12219</v>
      </c>
      <c r="E17829" s="1084">
        <v>70000</v>
      </c>
      <c r="F17829" s="125"/>
      <c r="G17829" s="125">
        <f t="shared" si="284"/>
        <v>-70000</v>
      </c>
      <c r="H17829" s="704" t="s">
        <v>11823</v>
      </c>
    </row>
    <row r="17830" spans="1:8" ht="15" x14ac:dyDescent="0.2">
      <c r="A17830" s="733">
        <v>45271</v>
      </c>
      <c r="B17830" s="62" t="s">
        <v>9984</v>
      </c>
      <c r="C17830" s="550" t="s">
        <v>437</v>
      </c>
      <c r="D17830" s="739" t="s">
        <v>11876</v>
      </c>
      <c r="E17830" s="551">
        <v>7000</v>
      </c>
      <c r="F17830" s="125"/>
      <c r="G17830" s="125">
        <f t="shared" si="284"/>
        <v>-7000</v>
      </c>
      <c r="H17830" s="704" t="s">
        <v>11823</v>
      </c>
    </row>
    <row r="17831" spans="1:8" ht="15" customHeight="1" x14ac:dyDescent="0.2">
      <c r="A17831" s="733">
        <v>45271</v>
      </c>
      <c r="B17831" s="62" t="s">
        <v>10469</v>
      </c>
      <c r="C17831" s="550" t="s">
        <v>437</v>
      </c>
      <c r="D17831" s="739" t="s">
        <v>11876</v>
      </c>
      <c r="E17831" s="551">
        <v>52000</v>
      </c>
      <c r="F17831" s="125"/>
      <c r="G17831" s="125">
        <f t="shared" si="284"/>
        <v>-52000</v>
      </c>
      <c r="H17831" s="704" t="s">
        <v>11823</v>
      </c>
    </row>
    <row r="17832" spans="1:8" ht="15" customHeight="1" x14ac:dyDescent="0.2">
      <c r="A17832" s="733">
        <v>45271</v>
      </c>
      <c r="B17832" s="62" t="s">
        <v>11085</v>
      </c>
      <c r="C17832" s="62" t="s">
        <v>13117</v>
      </c>
      <c r="D17832" s="182" t="s">
        <v>11167</v>
      </c>
      <c r="E17832" s="125">
        <v>400000</v>
      </c>
      <c r="F17832" s="125"/>
      <c r="G17832" s="125">
        <f t="shared" si="284"/>
        <v>-400000</v>
      </c>
      <c r="H17832" s="704" t="s">
        <v>11823</v>
      </c>
    </row>
    <row r="17833" spans="1:8" ht="15" customHeight="1" x14ac:dyDescent="0.2">
      <c r="A17833" s="733">
        <v>45271</v>
      </c>
      <c r="B17833" s="62" t="s">
        <v>11085</v>
      </c>
      <c r="C17833" s="62" t="s">
        <v>13117</v>
      </c>
      <c r="D17833" s="182" t="s">
        <v>11167</v>
      </c>
      <c r="E17833" s="125">
        <v>600000</v>
      </c>
      <c r="F17833" s="125"/>
      <c r="G17833" s="125">
        <f t="shared" si="284"/>
        <v>-600000</v>
      </c>
      <c r="H17833" s="704" t="s">
        <v>11823</v>
      </c>
    </row>
    <row r="17834" spans="1:8" ht="15" customHeight="1" x14ac:dyDescent="0.2">
      <c r="A17834" s="733">
        <v>45271</v>
      </c>
      <c r="B17834" s="62" t="s">
        <v>11883</v>
      </c>
      <c r="C17834" s="62" t="s">
        <v>11884</v>
      </c>
      <c r="D17834" s="182" t="s">
        <v>11885</v>
      </c>
      <c r="E17834" s="125">
        <v>1500000</v>
      </c>
      <c r="F17834" s="125"/>
      <c r="G17834" s="125">
        <f t="shared" si="284"/>
        <v>-1500000</v>
      </c>
      <c r="H17834" s="704" t="s">
        <v>11823</v>
      </c>
    </row>
    <row r="17835" spans="1:8" ht="15" customHeight="1" x14ac:dyDescent="0.2">
      <c r="A17835" s="733">
        <v>45271</v>
      </c>
      <c r="B17835" s="62" t="s">
        <v>103</v>
      </c>
      <c r="C17835" s="62" t="s">
        <v>103</v>
      </c>
      <c r="D17835" s="182" t="s">
        <v>11886</v>
      </c>
      <c r="E17835" s="125">
        <v>15000</v>
      </c>
      <c r="F17835" s="125"/>
      <c r="G17835" s="125">
        <f t="shared" si="284"/>
        <v>-15000</v>
      </c>
      <c r="H17835" s="704" t="s">
        <v>11823</v>
      </c>
    </row>
    <row r="17836" spans="1:8" ht="15" customHeight="1" x14ac:dyDescent="0.2">
      <c r="A17836" s="733">
        <v>45271</v>
      </c>
      <c r="B17836" s="62" t="s">
        <v>11883</v>
      </c>
      <c r="C17836" s="62" t="s">
        <v>5409</v>
      </c>
      <c r="D17836" s="182" t="s">
        <v>11887</v>
      </c>
      <c r="E17836" s="125">
        <v>10000</v>
      </c>
      <c r="F17836" s="125"/>
      <c r="G17836" s="125">
        <f t="shared" si="284"/>
        <v>-10000</v>
      </c>
      <c r="H17836" s="704" t="s">
        <v>11823</v>
      </c>
    </row>
    <row r="17837" spans="1:8" ht="15" customHeight="1" x14ac:dyDescent="0.2">
      <c r="A17837" s="733">
        <v>45271</v>
      </c>
      <c r="B17837" s="62" t="s">
        <v>11716</v>
      </c>
      <c r="C17837" s="62" t="s">
        <v>10989</v>
      </c>
      <c r="D17837" s="182" t="s">
        <v>11888</v>
      </c>
      <c r="E17837" s="125">
        <v>3900</v>
      </c>
      <c r="F17837" s="125"/>
      <c r="G17837" s="125">
        <f t="shared" si="284"/>
        <v>-3900</v>
      </c>
      <c r="H17837" s="704" t="s">
        <v>11823</v>
      </c>
    </row>
    <row r="17838" spans="1:8" ht="15" customHeight="1" x14ac:dyDescent="0.2">
      <c r="A17838" s="733">
        <v>45271</v>
      </c>
      <c r="B17838" s="62" t="s">
        <v>10906</v>
      </c>
      <c r="C17838" s="62" t="s">
        <v>5740</v>
      </c>
      <c r="D17838" s="182" t="s">
        <v>1156</v>
      </c>
      <c r="E17838" s="125">
        <v>1000</v>
      </c>
      <c r="F17838" s="125"/>
      <c r="G17838" s="125">
        <f t="shared" si="284"/>
        <v>-1000</v>
      </c>
      <c r="H17838" s="704" t="s">
        <v>11823</v>
      </c>
    </row>
    <row r="17839" spans="1:8" ht="15" customHeight="1" x14ac:dyDescent="0.2">
      <c r="A17839" s="733">
        <v>45271</v>
      </c>
      <c r="B17839" s="62" t="s">
        <v>11623</v>
      </c>
      <c r="C17839" s="62" t="s">
        <v>11025</v>
      </c>
      <c r="D17839" s="182" t="s">
        <v>11889</v>
      </c>
      <c r="E17839" s="125">
        <v>40000</v>
      </c>
      <c r="F17839" s="125"/>
      <c r="G17839" s="125">
        <f t="shared" si="284"/>
        <v>-40000</v>
      </c>
      <c r="H17839" s="704" t="s">
        <v>11823</v>
      </c>
    </row>
    <row r="17840" spans="1:8" ht="15" customHeight="1" x14ac:dyDescent="0.2">
      <c r="A17840" s="733">
        <v>45271</v>
      </c>
      <c r="B17840" s="62" t="s">
        <v>10906</v>
      </c>
      <c r="C17840" s="62" t="s">
        <v>5740</v>
      </c>
      <c r="D17840" s="182" t="s">
        <v>11890</v>
      </c>
      <c r="E17840" s="125">
        <v>2000</v>
      </c>
      <c r="F17840" s="125"/>
      <c r="G17840" s="125">
        <f t="shared" si="284"/>
        <v>-2000</v>
      </c>
      <c r="H17840" s="704" t="s">
        <v>11823</v>
      </c>
    </row>
    <row r="17841" spans="1:8" ht="15" customHeight="1" x14ac:dyDescent="0.2">
      <c r="A17841" s="733">
        <v>45274</v>
      </c>
      <c r="B17841" s="62" t="s">
        <v>11716</v>
      </c>
      <c r="C17841" s="62" t="s">
        <v>5740</v>
      </c>
      <c r="D17841" s="182" t="s">
        <v>10335</v>
      </c>
      <c r="E17841" s="125">
        <v>250</v>
      </c>
      <c r="F17841" s="125"/>
      <c r="G17841" s="125">
        <f t="shared" si="284"/>
        <v>-250</v>
      </c>
      <c r="H17841" s="704" t="s">
        <v>11823</v>
      </c>
    </row>
    <row r="17842" spans="1:8" ht="15" customHeight="1" x14ac:dyDescent="0.2">
      <c r="A17842" s="733">
        <v>45274</v>
      </c>
      <c r="B17842" s="62" t="s">
        <v>11085</v>
      </c>
      <c r="C17842" s="62" t="s">
        <v>11891</v>
      </c>
      <c r="D17842" s="182" t="s">
        <v>11916</v>
      </c>
      <c r="E17842" s="125">
        <v>155000</v>
      </c>
      <c r="F17842" s="125"/>
      <c r="G17842" s="125">
        <f t="shared" si="284"/>
        <v>-155000</v>
      </c>
      <c r="H17842" s="704" t="s">
        <v>11823</v>
      </c>
    </row>
    <row r="17843" spans="1:8" ht="15" customHeight="1" x14ac:dyDescent="0.2">
      <c r="A17843" s="733">
        <v>45274</v>
      </c>
      <c r="B17843" s="62" t="s">
        <v>11605</v>
      </c>
      <c r="C17843" s="550" t="s">
        <v>669</v>
      </c>
      <c r="D17843" s="739" t="s">
        <v>11892</v>
      </c>
      <c r="E17843" s="551">
        <v>23750</v>
      </c>
      <c r="F17843" s="125"/>
      <c r="G17843" s="125">
        <f t="shared" si="284"/>
        <v>-23750</v>
      </c>
      <c r="H17843" s="704" t="s">
        <v>11823</v>
      </c>
    </row>
    <row r="17844" spans="1:8" ht="15" customHeight="1" x14ac:dyDescent="0.2">
      <c r="A17844" s="733">
        <v>45274</v>
      </c>
      <c r="B17844" s="62" t="s">
        <v>10906</v>
      </c>
      <c r="C17844" s="550" t="s">
        <v>669</v>
      </c>
      <c r="D17844" s="739" t="s">
        <v>11892</v>
      </c>
      <c r="E17844" s="551">
        <v>23750</v>
      </c>
      <c r="F17844" s="125"/>
      <c r="G17844" s="125">
        <f t="shared" si="284"/>
        <v>-23750</v>
      </c>
      <c r="H17844" s="704" t="s">
        <v>11823</v>
      </c>
    </row>
    <row r="17845" spans="1:8" ht="15" customHeight="1" x14ac:dyDescent="0.2">
      <c r="A17845" s="733">
        <v>45274</v>
      </c>
      <c r="B17845" s="62" t="s">
        <v>11611</v>
      </c>
      <c r="C17845" s="550" t="s">
        <v>669</v>
      </c>
      <c r="D17845" s="739" t="s">
        <v>11892</v>
      </c>
      <c r="E17845" s="551">
        <v>23750</v>
      </c>
      <c r="F17845" s="125"/>
      <c r="G17845" s="125">
        <f t="shared" si="284"/>
        <v>-23750</v>
      </c>
      <c r="H17845" s="704" t="s">
        <v>11823</v>
      </c>
    </row>
    <row r="17846" spans="1:8" ht="15" customHeight="1" x14ac:dyDescent="0.2">
      <c r="A17846" s="733">
        <v>45274</v>
      </c>
      <c r="B17846" s="62" t="s">
        <v>10230</v>
      </c>
      <c r="C17846" s="550" t="s">
        <v>669</v>
      </c>
      <c r="D17846" s="739" t="s">
        <v>11892</v>
      </c>
      <c r="E17846" s="551">
        <v>23750</v>
      </c>
      <c r="F17846" s="125"/>
      <c r="G17846" s="125">
        <f t="shared" si="284"/>
        <v>-23750</v>
      </c>
      <c r="H17846" s="704" t="s">
        <v>11823</v>
      </c>
    </row>
    <row r="17847" spans="1:8" ht="24" customHeight="1" x14ac:dyDescent="0.2">
      <c r="A17847" s="733">
        <v>45275</v>
      </c>
      <c r="B17847" s="62" t="s">
        <v>11605</v>
      </c>
      <c r="C17847" s="669" t="s">
        <v>10989</v>
      </c>
      <c r="D17847" s="906" t="s">
        <v>11917</v>
      </c>
      <c r="E17847" s="671">
        <v>20000</v>
      </c>
      <c r="F17847" s="125"/>
      <c r="G17847" s="125">
        <f t="shared" si="284"/>
        <v>-20000</v>
      </c>
      <c r="H17847" s="704" t="s">
        <v>11823</v>
      </c>
    </row>
    <row r="17848" spans="1:8" ht="24" customHeight="1" x14ac:dyDescent="0.2">
      <c r="A17848" s="733">
        <v>45275</v>
      </c>
      <c r="B17848" s="62" t="s">
        <v>11611</v>
      </c>
      <c r="C17848" s="669" t="s">
        <v>10989</v>
      </c>
      <c r="D17848" s="906" t="s">
        <v>11917</v>
      </c>
      <c r="E17848" s="671">
        <v>9600</v>
      </c>
      <c r="F17848" s="125"/>
      <c r="G17848" s="125">
        <f t="shared" si="284"/>
        <v>-9600</v>
      </c>
      <c r="H17848" s="704" t="s">
        <v>11823</v>
      </c>
    </row>
    <row r="17849" spans="1:8" ht="15" customHeight="1" x14ac:dyDescent="0.2">
      <c r="A17849" s="733">
        <v>45275</v>
      </c>
      <c r="B17849" s="62" t="s">
        <v>11716</v>
      </c>
      <c r="C17849" s="62" t="s">
        <v>11451</v>
      </c>
      <c r="D17849" s="182" t="s">
        <v>11918</v>
      </c>
      <c r="E17849" s="125">
        <v>143500</v>
      </c>
      <c r="F17849" s="125"/>
      <c r="G17849" s="125">
        <f t="shared" si="284"/>
        <v>-143500</v>
      </c>
      <c r="H17849" s="704" t="s">
        <v>11823</v>
      </c>
    </row>
    <row r="17850" spans="1:8" ht="15" customHeight="1" x14ac:dyDescent="0.2">
      <c r="A17850" s="733">
        <v>45275</v>
      </c>
      <c r="B17850" s="62" t="s">
        <v>11883</v>
      </c>
      <c r="C17850" s="62" t="s">
        <v>255</v>
      </c>
      <c r="D17850" s="182" t="s">
        <v>11919</v>
      </c>
      <c r="E17850" s="125">
        <v>1500000</v>
      </c>
      <c r="F17850" s="125"/>
      <c r="G17850" s="125">
        <f t="shared" si="284"/>
        <v>-1500000</v>
      </c>
      <c r="H17850" s="704" t="s">
        <v>11823</v>
      </c>
    </row>
    <row r="17851" spans="1:8" ht="15" customHeight="1" x14ac:dyDescent="0.2">
      <c r="A17851" s="733">
        <v>45275</v>
      </c>
      <c r="B17851" s="62" t="s">
        <v>11623</v>
      </c>
      <c r="C17851" s="62" t="s">
        <v>11740</v>
      </c>
      <c r="D17851" s="182" t="s">
        <v>11919</v>
      </c>
      <c r="E17851" s="125">
        <v>1000000</v>
      </c>
      <c r="F17851" s="125"/>
      <c r="G17851" s="125">
        <f t="shared" si="284"/>
        <v>-1000000</v>
      </c>
      <c r="H17851" s="704" t="s">
        <v>11823</v>
      </c>
    </row>
    <row r="17852" spans="1:8" ht="15" customHeight="1" x14ac:dyDescent="0.2">
      <c r="A17852" s="733">
        <v>45275</v>
      </c>
      <c r="B17852" s="62" t="s">
        <v>11883</v>
      </c>
      <c r="C17852" s="62" t="s">
        <v>10856</v>
      </c>
      <c r="D17852" s="182" t="s">
        <v>11919</v>
      </c>
      <c r="E17852" s="125">
        <v>1000000</v>
      </c>
      <c r="F17852" s="125"/>
      <c r="G17852" s="125">
        <f t="shared" si="284"/>
        <v>-1000000</v>
      </c>
      <c r="H17852" s="704" t="s">
        <v>11823</v>
      </c>
    </row>
    <row r="17853" spans="1:8" ht="24" customHeight="1" x14ac:dyDescent="0.2">
      <c r="A17853" s="733">
        <v>45275</v>
      </c>
      <c r="B17853" s="62" t="s">
        <v>10230</v>
      </c>
      <c r="C17853" s="550" t="s">
        <v>8392</v>
      </c>
      <c r="D17853" s="739" t="s">
        <v>11920</v>
      </c>
      <c r="E17853" s="551">
        <v>250000</v>
      </c>
      <c r="F17853" s="125"/>
      <c r="G17853" s="125">
        <f t="shared" si="284"/>
        <v>-250000</v>
      </c>
      <c r="H17853" s="704" t="s">
        <v>11823</v>
      </c>
    </row>
    <row r="17854" spans="1:8" ht="24" customHeight="1" x14ac:dyDescent="0.2">
      <c r="A17854" s="733">
        <v>45275</v>
      </c>
      <c r="B17854" s="62" t="s">
        <v>10574</v>
      </c>
      <c r="C17854" s="550" t="s">
        <v>8392</v>
      </c>
      <c r="D17854" s="739" t="s">
        <v>11920</v>
      </c>
      <c r="E17854" s="551">
        <v>250000</v>
      </c>
      <c r="F17854" s="125"/>
      <c r="G17854" s="125">
        <f t="shared" si="284"/>
        <v>-250000</v>
      </c>
      <c r="H17854" s="704" t="s">
        <v>11823</v>
      </c>
    </row>
    <row r="17855" spans="1:8" ht="24" customHeight="1" x14ac:dyDescent="0.2">
      <c r="A17855" s="733">
        <v>45275</v>
      </c>
      <c r="B17855" s="62" t="s">
        <v>10907</v>
      </c>
      <c r="C17855" s="550" t="s">
        <v>8392</v>
      </c>
      <c r="D17855" s="739" t="s">
        <v>11920</v>
      </c>
      <c r="E17855" s="551">
        <v>250000</v>
      </c>
      <c r="F17855" s="125"/>
      <c r="G17855" s="125">
        <f t="shared" ref="G17855:G17918" si="285">F17855-E17855</f>
        <v>-250000</v>
      </c>
      <c r="H17855" s="704" t="s">
        <v>11823</v>
      </c>
    </row>
    <row r="17856" spans="1:8" ht="24" customHeight="1" x14ac:dyDescent="0.2">
      <c r="A17856" s="733">
        <v>45275</v>
      </c>
      <c r="B17856" s="62" t="s">
        <v>11442</v>
      </c>
      <c r="C17856" s="550" t="s">
        <v>8392</v>
      </c>
      <c r="D17856" s="739" t="s">
        <v>11920</v>
      </c>
      <c r="E17856" s="551">
        <v>250000</v>
      </c>
      <c r="F17856" s="125"/>
      <c r="G17856" s="125">
        <f t="shared" si="285"/>
        <v>-250000</v>
      </c>
      <c r="H17856" s="704" t="s">
        <v>11823</v>
      </c>
    </row>
    <row r="17857" spans="1:8" ht="15" customHeight="1" x14ac:dyDescent="0.2">
      <c r="A17857" s="733">
        <v>45275</v>
      </c>
      <c r="B17857" s="62" t="s">
        <v>10230</v>
      </c>
      <c r="C17857" s="62" t="s">
        <v>7465</v>
      </c>
      <c r="D17857" s="182" t="s">
        <v>11919</v>
      </c>
      <c r="E17857" s="125">
        <v>1000000</v>
      </c>
      <c r="F17857" s="125"/>
      <c r="G17857" s="125">
        <f t="shared" si="285"/>
        <v>-1000000</v>
      </c>
      <c r="H17857" s="704" t="s">
        <v>11823</v>
      </c>
    </row>
    <row r="17858" spans="1:8" ht="15" x14ac:dyDescent="0.2">
      <c r="A17858" s="733">
        <v>45275</v>
      </c>
      <c r="B17858" s="62" t="s">
        <v>11716</v>
      </c>
      <c r="C17858" s="62" t="s">
        <v>10989</v>
      </c>
      <c r="D17858" s="182" t="s">
        <v>11921</v>
      </c>
      <c r="E17858" s="125">
        <v>4150</v>
      </c>
      <c r="F17858" s="125"/>
      <c r="G17858" s="125">
        <f t="shared" si="285"/>
        <v>-4150</v>
      </c>
      <c r="H17858" s="704" t="s">
        <v>11823</v>
      </c>
    </row>
    <row r="17859" spans="1:8" ht="15" x14ac:dyDescent="0.2">
      <c r="A17859" s="733">
        <v>45275</v>
      </c>
      <c r="B17859" s="62" t="s">
        <v>11716</v>
      </c>
      <c r="C17859" s="62" t="s">
        <v>5740</v>
      </c>
      <c r="D17859" s="182" t="s">
        <v>369</v>
      </c>
      <c r="E17859" s="125">
        <v>800</v>
      </c>
      <c r="F17859" s="125"/>
      <c r="G17859" s="125">
        <f t="shared" si="285"/>
        <v>-800</v>
      </c>
      <c r="H17859" s="704" t="s">
        <v>11823</v>
      </c>
    </row>
    <row r="17860" spans="1:8" ht="15" x14ac:dyDescent="0.2">
      <c r="A17860" s="733">
        <v>45275</v>
      </c>
      <c r="B17860" s="62" t="s">
        <v>11716</v>
      </c>
      <c r="C17860" s="62" t="s">
        <v>391</v>
      </c>
      <c r="D17860" s="182" t="s">
        <v>11922</v>
      </c>
      <c r="E17860" s="125">
        <v>50</v>
      </c>
      <c r="F17860" s="125"/>
      <c r="G17860" s="125">
        <f t="shared" si="285"/>
        <v>-50</v>
      </c>
      <c r="H17860" s="704" t="s">
        <v>11823</v>
      </c>
    </row>
    <row r="17861" spans="1:8" ht="15" x14ac:dyDescent="0.2">
      <c r="A17861" s="733">
        <v>45275</v>
      </c>
      <c r="B17861" s="62" t="s">
        <v>25</v>
      </c>
      <c r="C17861" s="62" t="s">
        <v>8148</v>
      </c>
      <c r="D17861" s="182" t="s">
        <v>7588</v>
      </c>
      <c r="E17861" s="125">
        <v>2060</v>
      </c>
      <c r="F17861" s="125"/>
      <c r="G17861" s="125">
        <f t="shared" si="285"/>
        <v>-2060</v>
      </c>
      <c r="H17861" s="704" t="s">
        <v>11823</v>
      </c>
    </row>
    <row r="17862" spans="1:8" ht="15" x14ac:dyDescent="0.2">
      <c r="A17862" s="733">
        <v>45275</v>
      </c>
      <c r="B17862" s="62" t="s">
        <v>103</v>
      </c>
      <c r="C17862" s="62" t="s">
        <v>8148</v>
      </c>
      <c r="D17862" s="182" t="s">
        <v>7588</v>
      </c>
      <c r="E17862" s="125">
        <v>7550</v>
      </c>
      <c r="F17862" s="125"/>
      <c r="G17862" s="125">
        <f t="shared" si="285"/>
        <v>-7550</v>
      </c>
      <c r="H17862" s="704" t="s">
        <v>11823</v>
      </c>
    </row>
    <row r="17863" spans="1:8" ht="15" x14ac:dyDescent="0.2">
      <c r="A17863" s="733">
        <v>45275</v>
      </c>
      <c r="B17863" s="62" t="s">
        <v>11623</v>
      </c>
      <c r="C17863" s="62" t="s">
        <v>391</v>
      </c>
      <c r="D17863" s="182" t="s">
        <v>11923</v>
      </c>
      <c r="E17863" s="125">
        <v>3000</v>
      </c>
      <c r="F17863" s="125"/>
      <c r="G17863" s="125">
        <f t="shared" si="285"/>
        <v>-3000</v>
      </c>
      <c r="H17863" s="704" t="s">
        <v>11823</v>
      </c>
    </row>
    <row r="17864" spans="1:8" ht="15" x14ac:dyDescent="0.2">
      <c r="A17864" s="733">
        <v>45275</v>
      </c>
      <c r="B17864" s="62" t="s">
        <v>11883</v>
      </c>
      <c r="C17864" s="62" t="s">
        <v>5386</v>
      </c>
      <c r="D17864" s="182" t="s">
        <v>10519</v>
      </c>
      <c r="E17864" s="125">
        <v>9000</v>
      </c>
      <c r="F17864" s="125"/>
      <c r="G17864" s="125">
        <f t="shared" si="285"/>
        <v>-9000</v>
      </c>
      <c r="H17864" s="704" t="s">
        <v>11823</v>
      </c>
    </row>
    <row r="17865" spans="1:8" ht="15" x14ac:dyDescent="0.2">
      <c r="A17865" s="733">
        <v>45275</v>
      </c>
      <c r="B17865" s="62" t="s">
        <v>11883</v>
      </c>
      <c r="C17865" s="62" t="s">
        <v>5740</v>
      </c>
      <c r="D17865" s="182" t="s">
        <v>11924</v>
      </c>
      <c r="E17865" s="125">
        <v>7500</v>
      </c>
      <c r="F17865" s="125"/>
      <c r="G17865" s="125">
        <f t="shared" si="285"/>
        <v>-7500</v>
      </c>
      <c r="H17865" s="704" t="s">
        <v>11823</v>
      </c>
    </row>
    <row r="17866" spans="1:8" ht="15" x14ac:dyDescent="0.2">
      <c r="A17866" s="733">
        <v>45275</v>
      </c>
      <c r="B17866" s="62" t="s">
        <v>11716</v>
      </c>
      <c r="C17866" s="62" t="s">
        <v>10989</v>
      </c>
      <c r="D17866" s="182" t="s">
        <v>11925</v>
      </c>
      <c r="E17866" s="125">
        <v>40500</v>
      </c>
      <c r="F17866" s="125"/>
      <c r="G17866" s="125">
        <f t="shared" si="285"/>
        <v>-40500</v>
      </c>
      <c r="H17866" s="704" t="s">
        <v>11823</v>
      </c>
    </row>
    <row r="17867" spans="1:8" ht="15" x14ac:dyDescent="0.2">
      <c r="A17867" s="733">
        <v>45275</v>
      </c>
      <c r="B17867" s="62" t="s">
        <v>11716</v>
      </c>
      <c r="C17867" s="62" t="s">
        <v>10989</v>
      </c>
      <c r="D17867" s="182" t="s">
        <v>11926</v>
      </c>
      <c r="E17867" s="125">
        <v>28000</v>
      </c>
      <c r="F17867" s="125"/>
      <c r="G17867" s="125">
        <f t="shared" si="285"/>
        <v>-28000</v>
      </c>
      <c r="H17867" s="704" t="s">
        <v>11823</v>
      </c>
    </row>
    <row r="17868" spans="1:8" ht="15" customHeight="1" x14ac:dyDescent="0.2">
      <c r="A17868" s="733">
        <v>45275</v>
      </c>
      <c r="B17868" s="62" t="s">
        <v>11085</v>
      </c>
      <c r="C17868" s="62" t="s">
        <v>10989</v>
      </c>
      <c r="D17868" s="182" t="s">
        <v>11927</v>
      </c>
      <c r="E17868" s="125">
        <v>4000</v>
      </c>
      <c r="F17868" s="125"/>
      <c r="G17868" s="125">
        <f t="shared" si="285"/>
        <v>-4000</v>
      </c>
      <c r="H17868" s="704" t="s">
        <v>11823</v>
      </c>
    </row>
    <row r="17869" spans="1:8" ht="15" x14ac:dyDescent="0.2">
      <c r="A17869" s="733">
        <v>45275</v>
      </c>
      <c r="B17869" s="62" t="s">
        <v>11085</v>
      </c>
      <c r="C17869" s="62" t="s">
        <v>10989</v>
      </c>
      <c r="D17869" s="182" t="s">
        <v>11928</v>
      </c>
      <c r="E17869" s="125">
        <v>1500</v>
      </c>
      <c r="F17869" s="125"/>
      <c r="G17869" s="125">
        <f t="shared" si="285"/>
        <v>-1500</v>
      </c>
      <c r="H17869" s="704" t="s">
        <v>11823</v>
      </c>
    </row>
    <row r="17870" spans="1:8" ht="15" x14ac:dyDescent="0.2">
      <c r="A17870" s="733">
        <v>45275</v>
      </c>
      <c r="B17870" s="62" t="s">
        <v>10906</v>
      </c>
      <c r="C17870" s="62" t="s">
        <v>10989</v>
      </c>
      <c r="D17870" s="182" t="s">
        <v>10822</v>
      </c>
      <c r="E17870" s="125">
        <v>1800</v>
      </c>
      <c r="F17870" s="125"/>
      <c r="G17870" s="125">
        <f t="shared" si="285"/>
        <v>-1800</v>
      </c>
      <c r="H17870" s="704" t="s">
        <v>11823</v>
      </c>
    </row>
    <row r="17871" spans="1:8" ht="15" x14ac:dyDescent="0.2">
      <c r="A17871" s="733">
        <v>45275</v>
      </c>
      <c r="B17871" s="62" t="s">
        <v>10230</v>
      </c>
      <c r="C17871" s="62" t="s">
        <v>10989</v>
      </c>
      <c r="D17871" s="182" t="s">
        <v>11273</v>
      </c>
      <c r="E17871" s="125">
        <v>3000</v>
      </c>
      <c r="F17871" s="125"/>
      <c r="G17871" s="125">
        <f t="shared" si="285"/>
        <v>-3000</v>
      </c>
      <c r="H17871" s="704" t="s">
        <v>11823</v>
      </c>
    </row>
    <row r="17872" spans="1:8" ht="15" x14ac:dyDescent="0.2">
      <c r="A17872" s="733">
        <v>45275</v>
      </c>
      <c r="B17872" s="62" t="s">
        <v>11883</v>
      </c>
      <c r="C17872" s="62" t="s">
        <v>391</v>
      </c>
      <c r="D17872" s="182" t="s">
        <v>11929</v>
      </c>
      <c r="E17872" s="125">
        <v>1500</v>
      </c>
      <c r="F17872" s="125"/>
      <c r="G17872" s="125">
        <f t="shared" si="285"/>
        <v>-1500</v>
      </c>
      <c r="H17872" s="704" t="s">
        <v>11823</v>
      </c>
    </row>
    <row r="17873" spans="1:8" ht="15" x14ac:dyDescent="0.2">
      <c r="A17873" s="733">
        <v>45275</v>
      </c>
      <c r="B17873" s="62" t="s">
        <v>11085</v>
      </c>
      <c r="C17873" s="62" t="s">
        <v>5740</v>
      </c>
      <c r="D17873" s="182" t="s">
        <v>369</v>
      </c>
      <c r="E17873" s="125">
        <v>1500</v>
      </c>
      <c r="F17873" s="125"/>
      <c r="G17873" s="125">
        <f t="shared" si="285"/>
        <v>-1500</v>
      </c>
      <c r="H17873" s="704" t="s">
        <v>11823</v>
      </c>
    </row>
    <row r="17874" spans="1:8" ht="15" x14ac:dyDescent="0.2">
      <c r="A17874" s="733">
        <v>45275</v>
      </c>
      <c r="B17874" s="62" t="s">
        <v>11085</v>
      </c>
      <c r="C17874" s="62" t="s">
        <v>391</v>
      </c>
      <c r="D17874" s="182" t="s">
        <v>4451</v>
      </c>
      <c r="E17874" s="125">
        <v>10600</v>
      </c>
      <c r="F17874" s="125"/>
      <c r="G17874" s="125">
        <f t="shared" si="285"/>
        <v>-10600</v>
      </c>
      <c r="H17874" s="704" t="s">
        <v>11823</v>
      </c>
    </row>
    <row r="17875" spans="1:8" ht="15" x14ac:dyDescent="0.2">
      <c r="A17875" s="733">
        <v>45275</v>
      </c>
      <c r="B17875" s="62" t="s">
        <v>11336</v>
      </c>
      <c r="C17875" s="62" t="s">
        <v>391</v>
      </c>
      <c r="D17875" s="182" t="s">
        <v>4451</v>
      </c>
      <c r="E17875" s="125">
        <v>12000</v>
      </c>
      <c r="F17875" s="125"/>
      <c r="G17875" s="125">
        <f t="shared" si="285"/>
        <v>-12000</v>
      </c>
      <c r="H17875" s="704" t="s">
        <v>11823</v>
      </c>
    </row>
    <row r="17876" spans="1:8" ht="15" x14ac:dyDescent="0.2">
      <c r="A17876" s="733">
        <v>45275</v>
      </c>
      <c r="B17876" s="40" t="s">
        <v>6503</v>
      </c>
      <c r="C17876" s="62" t="s">
        <v>11678</v>
      </c>
      <c r="D17876" s="182" t="s">
        <v>11930</v>
      </c>
      <c r="E17876" s="125">
        <v>6000</v>
      </c>
      <c r="F17876" s="125"/>
      <c r="G17876" s="125">
        <f t="shared" si="285"/>
        <v>-6000</v>
      </c>
      <c r="H17876" s="704" t="s">
        <v>11823</v>
      </c>
    </row>
    <row r="17877" spans="1:8" ht="15" x14ac:dyDescent="0.2">
      <c r="A17877" s="733">
        <v>45275</v>
      </c>
      <c r="B17877" s="62" t="s">
        <v>11131</v>
      </c>
      <c r="C17877" s="62" t="s">
        <v>11678</v>
      </c>
      <c r="D17877" s="182" t="s">
        <v>11930</v>
      </c>
      <c r="E17877" s="125">
        <v>24000</v>
      </c>
      <c r="F17877" s="125"/>
      <c r="G17877" s="125">
        <f t="shared" si="285"/>
        <v>-24000</v>
      </c>
      <c r="H17877" s="704" t="s">
        <v>11823</v>
      </c>
    </row>
    <row r="17878" spans="1:8" ht="15" x14ac:dyDescent="0.2">
      <c r="A17878" s="733">
        <v>45275</v>
      </c>
      <c r="B17878" s="40" t="s">
        <v>6503</v>
      </c>
      <c r="C17878" s="62" t="s">
        <v>4875</v>
      </c>
      <c r="D17878" s="182" t="s">
        <v>11931</v>
      </c>
      <c r="E17878" s="125">
        <v>4000</v>
      </c>
      <c r="F17878" s="125"/>
      <c r="G17878" s="125">
        <f t="shared" si="285"/>
        <v>-4000</v>
      </c>
      <c r="H17878" s="704" t="s">
        <v>11823</v>
      </c>
    </row>
    <row r="17879" spans="1:8" ht="15" x14ac:dyDescent="0.2">
      <c r="A17879" s="733">
        <v>45275</v>
      </c>
      <c r="B17879" s="62" t="s">
        <v>11716</v>
      </c>
      <c r="C17879" s="62" t="s">
        <v>285</v>
      </c>
      <c r="D17879" s="182" t="s">
        <v>8661</v>
      </c>
      <c r="E17879" s="125">
        <v>1600</v>
      </c>
      <c r="F17879" s="125"/>
      <c r="G17879" s="125">
        <f t="shared" si="285"/>
        <v>-1600</v>
      </c>
      <c r="H17879" s="704" t="s">
        <v>11823</v>
      </c>
    </row>
    <row r="17880" spans="1:8" ht="15" x14ac:dyDescent="0.2">
      <c r="A17880" s="733">
        <v>45276</v>
      </c>
      <c r="B17880" s="62" t="s">
        <v>10230</v>
      </c>
      <c r="C17880" s="62" t="s">
        <v>10989</v>
      </c>
      <c r="D17880" s="182" t="s">
        <v>1616</v>
      </c>
      <c r="E17880" s="125">
        <v>700</v>
      </c>
      <c r="F17880" s="125"/>
      <c r="G17880" s="125">
        <f t="shared" si="285"/>
        <v>-700</v>
      </c>
      <c r="H17880" s="704" t="s">
        <v>11823</v>
      </c>
    </row>
    <row r="17881" spans="1:8" ht="15" x14ac:dyDescent="0.2">
      <c r="A17881" s="733">
        <v>45276</v>
      </c>
      <c r="B17881" s="62" t="s">
        <v>11442</v>
      </c>
      <c r="C17881" s="62" t="s">
        <v>10989</v>
      </c>
      <c r="D17881" s="182" t="s">
        <v>11942</v>
      </c>
      <c r="E17881" s="125">
        <v>2000</v>
      </c>
      <c r="F17881" s="125"/>
      <c r="G17881" s="125">
        <f t="shared" si="285"/>
        <v>-2000</v>
      </c>
      <c r="H17881" s="704" t="s">
        <v>11823</v>
      </c>
    </row>
    <row r="17882" spans="1:8" ht="15" x14ac:dyDescent="0.2">
      <c r="A17882" s="733">
        <v>45276</v>
      </c>
      <c r="B17882" s="62" t="s">
        <v>10230</v>
      </c>
      <c r="C17882" s="62" t="s">
        <v>5740</v>
      </c>
      <c r="D17882" s="182" t="s">
        <v>369</v>
      </c>
      <c r="E17882" s="125">
        <v>1500</v>
      </c>
      <c r="F17882" s="125"/>
      <c r="G17882" s="125">
        <f t="shared" si="285"/>
        <v>-1500</v>
      </c>
      <c r="H17882" s="704" t="s">
        <v>11823</v>
      </c>
    </row>
    <row r="17883" spans="1:8" ht="15" x14ac:dyDescent="0.2">
      <c r="A17883" s="733">
        <v>45276</v>
      </c>
      <c r="B17883" s="62" t="s">
        <v>11716</v>
      </c>
      <c r="C17883" s="62" t="s">
        <v>5740</v>
      </c>
      <c r="D17883" s="182" t="s">
        <v>11932</v>
      </c>
      <c r="E17883" s="125">
        <v>1500</v>
      </c>
      <c r="F17883" s="125"/>
      <c r="G17883" s="125">
        <f t="shared" si="285"/>
        <v>-1500</v>
      </c>
      <c r="H17883" s="704" t="s">
        <v>11823</v>
      </c>
    </row>
    <row r="17884" spans="1:8" ht="15" x14ac:dyDescent="0.2">
      <c r="A17884" s="733">
        <v>45276</v>
      </c>
      <c r="B17884" s="62" t="s">
        <v>11623</v>
      </c>
      <c r="C17884" s="62" t="s">
        <v>10989</v>
      </c>
      <c r="D17884" s="182" t="s">
        <v>11943</v>
      </c>
      <c r="E17884" s="125">
        <v>6000</v>
      </c>
      <c r="F17884" s="125"/>
      <c r="G17884" s="125">
        <f t="shared" si="285"/>
        <v>-6000</v>
      </c>
      <c r="H17884" s="704" t="s">
        <v>11823</v>
      </c>
    </row>
    <row r="17885" spans="1:8" ht="15" x14ac:dyDescent="0.2">
      <c r="A17885" s="733">
        <v>45276</v>
      </c>
      <c r="B17885" s="62" t="s">
        <v>10906</v>
      </c>
      <c r="C17885" s="62" t="s">
        <v>5740</v>
      </c>
      <c r="D17885" s="182" t="s">
        <v>369</v>
      </c>
      <c r="E17885" s="125">
        <v>250</v>
      </c>
      <c r="F17885" s="125"/>
      <c r="G17885" s="125">
        <f t="shared" si="285"/>
        <v>-250</v>
      </c>
      <c r="H17885" s="704" t="s">
        <v>11823</v>
      </c>
    </row>
    <row r="17886" spans="1:8" ht="15" x14ac:dyDescent="0.2">
      <c r="A17886" s="733">
        <v>45276</v>
      </c>
      <c r="B17886" s="62" t="s">
        <v>9965</v>
      </c>
      <c r="C17886" s="550" t="s">
        <v>378</v>
      </c>
      <c r="D17886" s="739" t="s">
        <v>11945</v>
      </c>
      <c r="E17886" s="551">
        <v>14707</v>
      </c>
      <c r="F17886" s="125"/>
      <c r="G17886" s="125">
        <f t="shared" si="285"/>
        <v>-14707</v>
      </c>
      <c r="H17886" s="704" t="s">
        <v>11823</v>
      </c>
    </row>
    <row r="17887" spans="1:8" ht="15" x14ac:dyDescent="0.2">
      <c r="A17887" s="733">
        <v>45276</v>
      </c>
      <c r="B17887" s="62" t="s">
        <v>9984</v>
      </c>
      <c r="C17887" s="550" t="s">
        <v>378</v>
      </c>
      <c r="D17887" s="739" t="s">
        <v>11945</v>
      </c>
      <c r="E17887" s="551">
        <v>41074</v>
      </c>
      <c r="F17887" s="125"/>
      <c r="G17887" s="125">
        <f t="shared" si="285"/>
        <v>-41074</v>
      </c>
      <c r="H17887" s="704" t="s">
        <v>11823</v>
      </c>
    </row>
    <row r="17888" spans="1:8" ht="15" x14ac:dyDescent="0.2">
      <c r="A17888" s="733">
        <v>45276</v>
      </c>
      <c r="B17888" s="62" t="s">
        <v>10230</v>
      </c>
      <c r="C17888" s="550" t="s">
        <v>378</v>
      </c>
      <c r="D17888" s="739" t="s">
        <v>11945</v>
      </c>
      <c r="E17888" s="551">
        <v>32306</v>
      </c>
      <c r="F17888" s="125"/>
      <c r="G17888" s="125">
        <f t="shared" si="285"/>
        <v>-32306</v>
      </c>
      <c r="H17888" s="704" t="s">
        <v>11823</v>
      </c>
    </row>
    <row r="17889" spans="1:8" ht="15" x14ac:dyDescent="0.2">
      <c r="A17889" s="733">
        <v>45276</v>
      </c>
      <c r="B17889" s="62" t="s">
        <v>10574</v>
      </c>
      <c r="C17889" s="550" t="s">
        <v>378</v>
      </c>
      <c r="D17889" s="739" t="s">
        <v>11945</v>
      </c>
      <c r="E17889" s="551">
        <v>5887</v>
      </c>
      <c r="F17889" s="125"/>
      <c r="G17889" s="125">
        <f t="shared" si="285"/>
        <v>-5887</v>
      </c>
      <c r="H17889" s="704" t="s">
        <v>11823</v>
      </c>
    </row>
    <row r="17890" spans="1:8" ht="15" x14ac:dyDescent="0.2">
      <c r="A17890" s="733">
        <v>45276</v>
      </c>
      <c r="B17890" s="62" t="s">
        <v>11442</v>
      </c>
      <c r="C17890" s="550" t="s">
        <v>378</v>
      </c>
      <c r="D17890" s="739" t="s">
        <v>11945</v>
      </c>
      <c r="E17890" s="551">
        <v>52104</v>
      </c>
      <c r="F17890" s="125"/>
      <c r="G17890" s="125">
        <f t="shared" si="285"/>
        <v>-52104</v>
      </c>
      <c r="H17890" s="704" t="s">
        <v>11823</v>
      </c>
    </row>
    <row r="17891" spans="1:8" ht="15" x14ac:dyDescent="0.2">
      <c r="A17891" s="733">
        <v>45276</v>
      </c>
      <c r="B17891" s="62" t="s">
        <v>11267</v>
      </c>
      <c r="C17891" s="550" t="s">
        <v>378</v>
      </c>
      <c r="D17891" s="739" t="s">
        <v>11945</v>
      </c>
      <c r="E17891" s="551">
        <v>1420</v>
      </c>
      <c r="F17891" s="125"/>
      <c r="G17891" s="125">
        <f t="shared" si="285"/>
        <v>-1420</v>
      </c>
      <c r="H17891" s="704" t="s">
        <v>11823</v>
      </c>
    </row>
    <row r="17892" spans="1:8" ht="15" x14ac:dyDescent="0.2">
      <c r="A17892" s="733">
        <v>45276</v>
      </c>
      <c r="B17892" s="62" t="s">
        <v>11605</v>
      </c>
      <c r="C17892" s="550" t="s">
        <v>378</v>
      </c>
      <c r="D17892" s="739" t="s">
        <v>11945</v>
      </c>
      <c r="E17892" s="551">
        <v>12502</v>
      </c>
      <c r="F17892" s="125"/>
      <c r="G17892" s="125">
        <f t="shared" si="285"/>
        <v>-12502</v>
      </c>
      <c r="H17892" s="704" t="s">
        <v>11823</v>
      </c>
    </row>
    <row r="17893" spans="1:8" ht="15" x14ac:dyDescent="0.2">
      <c r="A17893" s="733">
        <v>45276</v>
      </c>
      <c r="B17893" s="62" t="s">
        <v>11623</v>
      </c>
      <c r="C17893" s="62" t="s">
        <v>10989</v>
      </c>
      <c r="D17893" s="182" t="s">
        <v>11946</v>
      </c>
      <c r="E17893" s="125">
        <v>29000</v>
      </c>
      <c r="F17893" s="125"/>
      <c r="G17893" s="125">
        <f t="shared" si="285"/>
        <v>-29000</v>
      </c>
      <c r="H17893" s="704" t="s">
        <v>11823</v>
      </c>
    </row>
    <row r="17894" spans="1:8" ht="15" x14ac:dyDescent="0.2">
      <c r="A17894" s="733">
        <v>45276</v>
      </c>
      <c r="B17894" s="62" t="s">
        <v>10906</v>
      </c>
      <c r="C17894" s="62" t="s">
        <v>285</v>
      </c>
      <c r="D17894" s="182" t="s">
        <v>9893</v>
      </c>
      <c r="E17894" s="125">
        <v>400</v>
      </c>
      <c r="F17894" s="125"/>
      <c r="G17894" s="125">
        <f t="shared" si="285"/>
        <v>-400</v>
      </c>
      <c r="H17894" s="704" t="s">
        <v>11823</v>
      </c>
    </row>
    <row r="17895" spans="1:8" ht="15" x14ac:dyDescent="0.2">
      <c r="A17895" s="733">
        <v>45278</v>
      </c>
      <c r="B17895" s="62" t="s">
        <v>10906</v>
      </c>
      <c r="C17895" s="62" t="s">
        <v>10989</v>
      </c>
      <c r="D17895" s="182" t="s">
        <v>10822</v>
      </c>
      <c r="E17895" s="125">
        <v>450</v>
      </c>
      <c r="F17895" s="125"/>
      <c r="G17895" s="125">
        <f t="shared" si="285"/>
        <v>-450</v>
      </c>
      <c r="H17895" s="704" t="s">
        <v>11823</v>
      </c>
    </row>
    <row r="17896" spans="1:8" ht="15" x14ac:dyDescent="0.2">
      <c r="A17896" s="733">
        <v>45278</v>
      </c>
      <c r="B17896" s="62" t="s">
        <v>103</v>
      </c>
      <c r="C17896" s="62" t="s">
        <v>103</v>
      </c>
      <c r="D17896" s="182" t="s">
        <v>3258</v>
      </c>
      <c r="E17896" s="125">
        <v>1000</v>
      </c>
      <c r="F17896" s="125"/>
      <c r="G17896" s="125">
        <f t="shared" si="285"/>
        <v>-1000</v>
      </c>
      <c r="H17896" s="704" t="s">
        <v>11823</v>
      </c>
    </row>
    <row r="17897" spans="1:8" ht="15" x14ac:dyDescent="0.2">
      <c r="A17897" s="733">
        <v>45278</v>
      </c>
      <c r="B17897" s="62" t="s">
        <v>9984</v>
      </c>
      <c r="C17897" s="62" t="s">
        <v>5740</v>
      </c>
      <c r="D17897" s="182" t="s">
        <v>369</v>
      </c>
      <c r="E17897" s="125">
        <v>1700</v>
      </c>
      <c r="F17897" s="125"/>
      <c r="G17897" s="125">
        <f t="shared" si="285"/>
        <v>-1700</v>
      </c>
      <c r="H17897" s="704" t="s">
        <v>11823</v>
      </c>
    </row>
    <row r="17898" spans="1:8" ht="15" x14ac:dyDescent="0.2">
      <c r="A17898" s="733">
        <v>45278</v>
      </c>
      <c r="B17898" s="62" t="s">
        <v>11623</v>
      </c>
      <c r="C17898" s="62" t="s">
        <v>10989</v>
      </c>
      <c r="D17898" s="182" t="s">
        <v>4308</v>
      </c>
      <c r="E17898" s="125">
        <v>420</v>
      </c>
      <c r="F17898" s="125"/>
      <c r="G17898" s="125">
        <f t="shared" si="285"/>
        <v>-420</v>
      </c>
      <c r="H17898" s="704" t="s">
        <v>11823</v>
      </c>
    </row>
    <row r="17899" spans="1:8" ht="15" x14ac:dyDescent="0.2">
      <c r="A17899" s="733">
        <v>45278</v>
      </c>
      <c r="B17899" s="62" t="s">
        <v>10230</v>
      </c>
      <c r="C17899" s="62" t="s">
        <v>10989</v>
      </c>
      <c r="D17899" s="182" t="s">
        <v>11947</v>
      </c>
      <c r="E17899" s="125">
        <v>3450</v>
      </c>
      <c r="F17899" s="125"/>
      <c r="G17899" s="125">
        <f t="shared" si="285"/>
        <v>-3450</v>
      </c>
      <c r="H17899" s="704" t="s">
        <v>11823</v>
      </c>
    </row>
    <row r="17900" spans="1:8" ht="15" x14ac:dyDescent="0.2">
      <c r="A17900" s="733">
        <v>45279</v>
      </c>
      <c r="B17900" s="62" t="s">
        <v>11623</v>
      </c>
      <c r="C17900" s="62" t="s">
        <v>5740</v>
      </c>
      <c r="D17900" s="182" t="s">
        <v>369</v>
      </c>
      <c r="E17900" s="125">
        <v>1500</v>
      </c>
      <c r="F17900" s="125"/>
      <c r="G17900" s="125">
        <f t="shared" si="285"/>
        <v>-1500</v>
      </c>
      <c r="H17900" s="704" t="s">
        <v>11823</v>
      </c>
    </row>
    <row r="17901" spans="1:8" ht="15" x14ac:dyDescent="0.2">
      <c r="A17901" s="733">
        <v>45279</v>
      </c>
      <c r="B17901" s="62" t="s">
        <v>11623</v>
      </c>
      <c r="C17901" s="62" t="s">
        <v>5740</v>
      </c>
      <c r="D17901" s="182" t="s">
        <v>369</v>
      </c>
      <c r="E17901" s="125">
        <v>1000</v>
      </c>
      <c r="F17901" s="125"/>
      <c r="G17901" s="125">
        <f t="shared" si="285"/>
        <v>-1000</v>
      </c>
      <c r="H17901" s="704" t="s">
        <v>11823</v>
      </c>
    </row>
    <row r="17902" spans="1:8" ht="15" x14ac:dyDescent="0.2">
      <c r="A17902" s="733">
        <v>45279</v>
      </c>
      <c r="B17902" s="62" t="s">
        <v>11623</v>
      </c>
      <c r="C17902" s="62" t="s">
        <v>10989</v>
      </c>
      <c r="D17902" s="182" t="s">
        <v>11948</v>
      </c>
      <c r="E17902" s="125">
        <v>6700</v>
      </c>
      <c r="F17902" s="125"/>
      <c r="G17902" s="125">
        <f t="shared" si="285"/>
        <v>-6700</v>
      </c>
      <c r="H17902" s="704" t="s">
        <v>11823</v>
      </c>
    </row>
    <row r="17903" spans="1:8" ht="15" x14ac:dyDescent="0.2">
      <c r="A17903" s="733">
        <v>45279</v>
      </c>
      <c r="B17903" s="62" t="s">
        <v>25</v>
      </c>
      <c r="C17903" s="62" t="s">
        <v>391</v>
      </c>
      <c r="D17903" s="182" t="s">
        <v>11949</v>
      </c>
      <c r="E17903" s="125">
        <v>2350</v>
      </c>
      <c r="F17903" s="125"/>
      <c r="G17903" s="125">
        <f t="shared" si="285"/>
        <v>-2350</v>
      </c>
      <c r="H17903" s="704" t="s">
        <v>11823</v>
      </c>
    </row>
    <row r="17904" spans="1:8" ht="15" x14ac:dyDescent="0.2">
      <c r="A17904" s="733">
        <v>45279</v>
      </c>
      <c r="B17904" s="62" t="s">
        <v>11613</v>
      </c>
      <c r="C17904" s="62" t="s">
        <v>5740</v>
      </c>
      <c r="D17904" s="182" t="s">
        <v>10335</v>
      </c>
      <c r="E17904" s="125">
        <v>250</v>
      </c>
      <c r="F17904" s="125"/>
      <c r="G17904" s="125">
        <f t="shared" si="285"/>
        <v>-250</v>
      </c>
      <c r="H17904" s="704" t="s">
        <v>11823</v>
      </c>
    </row>
    <row r="17905" spans="1:8" ht="15" x14ac:dyDescent="0.2">
      <c r="A17905" s="733">
        <v>45279</v>
      </c>
      <c r="B17905" s="62" t="s">
        <v>103</v>
      </c>
      <c r="C17905" s="62" t="s">
        <v>793</v>
      </c>
      <c r="D17905" s="182" t="s">
        <v>11950</v>
      </c>
      <c r="E17905" s="125">
        <v>11000</v>
      </c>
      <c r="F17905" s="125"/>
      <c r="G17905" s="125">
        <f t="shared" si="285"/>
        <v>-11000</v>
      </c>
      <c r="H17905" s="704" t="s">
        <v>11823</v>
      </c>
    </row>
    <row r="17906" spans="1:8" ht="15" x14ac:dyDescent="0.2">
      <c r="A17906" s="733">
        <v>45279</v>
      </c>
      <c r="B17906" s="62" t="s">
        <v>103</v>
      </c>
      <c r="C17906" s="62" t="s">
        <v>103</v>
      </c>
      <c r="D17906" s="182" t="s">
        <v>3258</v>
      </c>
      <c r="E17906" s="125">
        <v>1000</v>
      </c>
      <c r="F17906" s="125"/>
      <c r="G17906" s="125">
        <f t="shared" si="285"/>
        <v>-1000</v>
      </c>
      <c r="H17906" s="704" t="s">
        <v>11823</v>
      </c>
    </row>
    <row r="17907" spans="1:8" ht="15" x14ac:dyDescent="0.2">
      <c r="A17907" s="733">
        <v>45279</v>
      </c>
      <c r="B17907" s="62" t="s">
        <v>11883</v>
      </c>
      <c r="C17907" s="62" t="s">
        <v>10989</v>
      </c>
      <c r="D17907" s="182" t="s">
        <v>11951</v>
      </c>
      <c r="E17907" s="125">
        <v>35300</v>
      </c>
      <c r="F17907" s="125"/>
      <c r="G17907" s="125">
        <f t="shared" si="285"/>
        <v>-35300</v>
      </c>
      <c r="H17907" s="704" t="s">
        <v>11823</v>
      </c>
    </row>
    <row r="17908" spans="1:8" ht="15" x14ac:dyDescent="0.2">
      <c r="A17908" s="733">
        <v>45279</v>
      </c>
      <c r="B17908" s="62" t="s">
        <v>11883</v>
      </c>
      <c r="C17908" s="62" t="s">
        <v>5740</v>
      </c>
      <c r="D17908" s="182" t="s">
        <v>369</v>
      </c>
      <c r="E17908" s="125">
        <v>1400</v>
      </c>
      <c r="F17908" s="125"/>
      <c r="G17908" s="125">
        <f t="shared" si="285"/>
        <v>-1400</v>
      </c>
      <c r="H17908" s="704" t="s">
        <v>11823</v>
      </c>
    </row>
    <row r="17909" spans="1:8" ht="15" customHeight="1" x14ac:dyDescent="0.2">
      <c r="A17909" s="733">
        <v>45279</v>
      </c>
      <c r="B17909" s="62" t="s">
        <v>3945</v>
      </c>
      <c r="C17909" s="62" t="s">
        <v>793</v>
      </c>
      <c r="D17909" s="182" t="s">
        <v>11959</v>
      </c>
      <c r="E17909" s="125">
        <v>28000</v>
      </c>
      <c r="F17909" s="125"/>
      <c r="G17909" s="125">
        <f t="shared" si="285"/>
        <v>-28000</v>
      </c>
      <c r="H17909" s="704" t="s">
        <v>11823</v>
      </c>
    </row>
    <row r="17910" spans="1:8" ht="15" customHeight="1" x14ac:dyDescent="0.2">
      <c r="A17910" s="733">
        <v>45279</v>
      </c>
      <c r="B17910" s="62" t="s">
        <v>103</v>
      </c>
      <c r="C17910" s="62"/>
      <c r="D17910" s="182" t="s">
        <v>11960</v>
      </c>
      <c r="E17910" s="125">
        <v>600</v>
      </c>
      <c r="F17910" s="125"/>
      <c r="G17910" s="125">
        <f t="shared" si="285"/>
        <v>-600</v>
      </c>
      <c r="H17910" s="704" t="s">
        <v>11823</v>
      </c>
    </row>
    <row r="17911" spans="1:8" ht="15" customHeight="1" x14ac:dyDescent="0.2">
      <c r="A17911" s="733">
        <v>45279</v>
      </c>
      <c r="B17911" s="62" t="s">
        <v>10230</v>
      </c>
      <c r="C17911" s="62" t="s">
        <v>5740</v>
      </c>
      <c r="D17911" s="182" t="s">
        <v>369</v>
      </c>
      <c r="E17911" s="125">
        <v>1500</v>
      </c>
      <c r="F17911" s="125"/>
      <c r="G17911" s="125">
        <f t="shared" si="285"/>
        <v>-1500</v>
      </c>
      <c r="H17911" s="704" t="s">
        <v>11823</v>
      </c>
    </row>
    <row r="17912" spans="1:8" ht="15" customHeight="1" x14ac:dyDescent="0.2">
      <c r="A17912" s="733">
        <v>45279</v>
      </c>
      <c r="B17912" s="62" t="s">
        <v>103</v>
      </c>
      <c r="C17912" s="62" t="s">
        <v>103</v>
      </c>
      <c r="D17912" s="182" t="s">
        <v>3258</v>
      </c>
      <c r="E17912" s="125">
        <v>3000</v>
      </c>
      <c r="F17912" s="125"/>
      <c r="G17912" s="125">
        <f t="shared" si="285"/>
        <v>-3000</v>
      </c>
      <c r="H17912" s="704" t="s">
        <v>11823</v>
      </c>
    </row>
    <row r="17913" spans="1:8" ht="15" customHeight="1" x14ac:dyDescent="0.2">
      <c r="A17913" s="733">
        <v>45279</v>
      </c>
      <c r="B17913" s="62" t="s">
        <v>11085</v>
      </c>
      <c r="C17913" s="62" t="s">
        <v>11961</v>
      </c>
      <c r="D17913" s="182" t="s">
        <v>11962</v>
      </c>
      <c r="E17913" s="125">
        <v>20000</v>
      </c>
      <c r="F17913" s="125"/>
      <c r="G17913" s="125">
        <f t="shared" si="285"/>
        <v>-20000</v>
      </c>
      <c r="H17913" s="704" t="s">
        <v>11823</v>
      </c>
    </row>
    <row r="17914" spans="1:8" ht="15" customHeight="1" x14ac:dyDescent="0.2">
      <c r="A17914" s="733">
        <v>45279</v>
      </c>
      <c r="B17914" s="62" t="s">
        <v>10230</v>
      </c>
      <c r="C17914" s="62" t="s">
        <v>6782</v>
      </c>
      <c r="D17914" s="182" t="s">
        <v>10719</v>
      </c>
      <c r="E17914" s="125">
        <v>150000</v>
      </c>
      <c r="F17914" s="125"/>
      <c r="G17914" s="125">
        <f t="shared" si="285"/>
        <v>-150000</v>
      </c>
      <c r="H17914" s="704" t="s">
        <v>11823</v>
      </c>
    </row>
    <row r="17915" spans="1:8" ht="15" customHeight="1" x14ac:dyDescent="0.2">
      <c r="A17915" s="733">
        <v>45279</v>
      </c>
      <c r="B17915" s="62" t="s">
        <v>11085</v>
      </c>
      <c r="C17915" s="62" t="s">
        <v>10989</v>
      </c>
      <c r="D17915" s="182" t="s">
        <v>11864</v>
      </c>
      <c r="E17915" s="125">
        <v>6080</v>
      </c>
      <c r="F17915" s="125"/>
      <c r="G17915" s="125">
        <f t="shared" si="285"/>
        <v>-6080</v>
      </c>
      <c r="H17915" s="704" t="s">
        <v>11823</v>
      </c>
    </row>
    <row r="17916" spans="1:8" ht="15" x14ac:dyDescent="0.2">
      <c r="A17916" s="733">
        <v>45280</v>
      </c>
      <c r="B17916" s="62" t="s">
        <v>11085</v>
      </c>
      <c r="C17916" s="62" t="s">
        <v>391</v>
      </c>
      <c r="D17916" s="182" t="s">
        <v>11963</v>
      </c>
      <c r="E17916" s="125">
        <v>1000</v>
      </c>
      <c r="F17916" s="125"/>
      <c r="G17916" s="125">
        <f t="shared" si="285"/>
        <v>-1000</v>
      </c>
      <c r="H17916" s="704" t="s">
        <v>11823</v>
      </c>
    </row>
    <row r="17917" spans="1:8" ht="15" x14ac:dyDescent="0.2">
      <c r="A17917" s="733">
        <v>45280</v>
      </c>
      <c r="B17917" s="62" t="s">
        <v>11085</v>
      </c>
      <c r="C17917" s="62" t="s">
        <v>10989</v>
      </c>
      <c r="D17917" s="182" t="s">
        <v>11964</v>
      </c>
      <c r="E17917" s="125">
        <v>900</v>
      </c>
      <c r="F17917" s="125"/>
      <c r="G17917" s="125">
        <f t="shared" si="285"/>
        <v>-900</v>
      </c>
      <c r="H17917" s="704" t="s">
        <v>11823</v>
      </c>
    </row>
    <row r="17918" spans="1:8" ht="15" x14ac:dyDescent="0.2">
      <c r="A17918" s="733">
        <v>45280</v>
      </c>
      <c r="B17918" s="62" t="s">
        <v>103</v>
      </c>
      <c r="C17918" s="62" t="s">
        <v>103</v>
      </c>
      <c r="D17918" s="182" t="s">
        <v>3258</v>
      </c>
      <c r="E17918" s="125">
        <v>1500</v>
      </c>
      <c r="F17918" s="125"/>
      <c r="G17918" s="125">
        <f t="shared" si="285"/>
        <v>-1500</v>
      </c>
      <c r="H17918" s="704" t="s">
        <v>11823</v>
      </c>
    </row>
    <row r="17919" spans="1:8" ht="15" customHeight="1" x14ac:dyDescent="0.2">
      <c r="A17919" s="733">
        <v>45280</v>
      </c>
      <c r="B17919" s="62" t="s">
        <v>11623</v>
      </c>
      <c r="C17919" s="669" t="s">
        <v>2189</v>
      </c>
      <c r="D17919" s="906" t="s">
        <v>11965</v>
      </c>
      <c r="E17919" s="671">
        <v>3400</v>
      </c>
      <c r="F17919" s="125"/>
      <c r="G17919" s="125">
        <f t="shared" ref="G17919:G17982" si="286">F17919-E17919</f>
        <v>-3400</v>
      </c>
      <c r="H17919" s="704" t="s">
        <v>11823</v>
      </c>
    </row>
    <row r="17920" spans="1:8" ht="15" customHeight="1" x14ac:dyDescent="0.2">
      <c r="A17920" s="733">
        <v>45280</v>
      </c>
      <c r="B17920" s="62" t="s">
        <v>11716</v>
      </c>
      <c r="C17920" s="669" t="s">
        <v>2189</v>
      </c>
      <c r="D17920" s="906" t="s">
        <v>11965</v>
      </c>
      <c r="E17920" s="671">
        <v>3400</v>
      </c>
      <c r="F17920" s="125"/>
      <c r="G17920" s="125">
        <f t="shared" si="286"/>
        <v>-3400</v>
      </c>
      <c r="H17920" s="704" t="s">
        <v>11823</v>
      </c>
    </row>
    <row r="17921" spans="1:8" ht="15" customHeight="1" x14ac:dyDescent="0.2">
      <c r="A17921" s="733">
        <v>45280</v>
      </c>
      <c r="B17921" s="62" t="s">
        <v>10230</v>
      </c>
      <c r="C17921" s="669" t="s">
        <v>2189</v>
      </c>
      <c r="D17921" s="906" t="s">
        <v>11965</v>
      </c>
      <c r="E17921" s="671">
        <v>3400</v>
      </c>
      <c r="F17921" s="125"/>
      <c r="G17921" s="125">
        <f t="shared" si="286"/>
        <v>-3400</v>
      </c>
      <c r="H17921" s="704" t="s">
        <v>11823</v>
      </c>
    </row>
    <row r="17922" spans="1:8" ht="15" customHeight="1" x14ac:dyDescent="0.2">
      <c r="A17922" s="733">
        <v>45280</v>
      </c>
      <c r="B17922" s="62" t="s">
        <v>11883</v>
      </c>
      <c r="C17922" s="669" t="s">
        <v>2189</v>
      </c>
      <c r="D17922" s="906" t="s">
        <v>11965</v>
      </c>
      <c r="E17922" s="671">
        <v>3400</v>
      </c>
      <c r="F17922" s="125"/>
      <c r="G17922" s="125">
        <f t="shared" si="286"/>
        <v>-3400</v>
      </c>
      <c r="H17922" s="704" t="s">
        <v>11823</v>
      </c>
    </row>
    <row r="17923" spans="1:8" ht="15" customHeight="1" x14ac:dyDescent="0.2">
      <c r="A17923" s="733">
        <v>45280</v>
      </c>
      <c r="B17923" s="62" t="s">
        <v>11085</v>
      </c>
      <c r="C17923" s="669" t="s">
        <v>2189</v>
      </c>
      <c r="D17923" s="906" t="s">
        <v>11965</v>
      </c>
      <c r="E17923" s="671">
        <v>3400</v>
      </c>
      <c r="F17923" s="125"/>
      <c r="G17923" s="125">
        <f t="shared" si="286"/>
        <v>-3400</v>
      </c>
      <c r="H17923" s="704" t="s">
        <v>11823</v>
      </c>
    </row>
    <row r="17924" spans="1:8" ht="15" customHeight="1" x14ac:dyDescent="0.2">
      <c r="A17924" s="733">
        <v>45281</v>
      </c>
      <c r="B17924" s="62" t="s">
        <v>11966</v>
      </c>
      <c r="C17924" s="62" t="s">
        <v>391</v>
      </c>
      <c r="D17924" s="182" t="s">
        <v>11967</v>
      </c>
      <c r="E17924" s="125">
        <v>300</v>
      </c>
      <c r="F17924" s="125"/>
      <c r="G17924" s="125">
        <f t="shared" si="286"/>
        <v>-300</v>
      </c>
      <c r="H17924" s="704" t="s">
        <v>11823</v>
      </c>
    </row>
    <row r="17925" spans="1:8" ht="15" customHeight="1" x14ac:dyDescent="0.2">
      <c r="A17925" s="733">
        <v>45281</v>
      </c>
      <c r="B17925" s="62" t="s">
        <v>11623</v>
      </c>
      <c r="C17925" s="62" t="s">
        <v>285</v>
      </c>
      <c r="D17925" s="182" t="s">
        <v>9893</v>
      </c>
      <c r="E17925" s="125">
        <v>200</v>
      </c>
      <c r="F17925" s="125"/>
      <c r="G17925" s="125">
        <f t="shared" si="286"/>
        <v>-200</v>
      </c>
      <c r="H17925" s="704" t="s">
        <v>11823</v>
      </c>
    </row>
    <row r="17926" spans="1:8" ht="15" customHeight="1" x14ac:dyDescent="0.2">
      <c r="A17926" s="733">
        <v>45281</v>
      </c>
      <c r="B17926" s="62" t="s">
        <v>11623</v>
      </c>
      <c r="C17926" s="62" t="s">
        <v>5740</v>
      </c>
      <c r="D17926" s="182" t="s">
        <v>369</v>
      </c>
      <c r="E17926" s="125">
        <v>1000</v>
      </c>
      <c r="F17926" s="125"/>
      <c r="G17926" s="125">
        <f t="shared" si="286"/>
        <v>-1000</v>
      </c>
      <c r="H17926" s="704" t="s">
        <v>11823</v>
      </c>
    </row>
    <row r="17927" spans="1:8" ht="15" customHeight="1" x14ac:dyDescent="0.2">
      <c r="A17927" s="733">
        <v>45281</v>
      </c>
      <c r="B17927" s="62" t="s">
        <v>11442</v>
      </c>
      <c r="C17927" s="62" t="s">
        <v>11871</v>
      </c>
      <c r="D17927" s="182" t="s">
        <v>11973</v>
      </c>
      <c r="E17927" s="125">
        <v>50000</v>
      </c>
      <c r="F17927" s="125"/>
      <c r="G17927" s="125">
        <f t="shared" si="286"/>
        <v>-50000</v>
      </c>
      <c r="H17927" s="704" t="s">
        <v>11823</v>
      </c>
    </row>
    <row r="17928" spans="1:8" ht="15" customHeight="1" x14ac:dyDescent="0.2">
      <c r="A17928" s="733">
        <v>45281</v>
      </c>
      <c r="B17928" s="62" t="s">
        <v>11623</v>
      </c>
      <c r="C17928" s="62" t="s">
        <v>5740</v>
      </c>
      <c r="D17928" s="182" t="s">
        <v>11974</v>
      </c>
      <c r="E17928" s="125">
        <v>300</v>
      </c>
      <c r="F17928" s="125"/>
      <c r="G17928" s="125">
        <f t="shared" si="286"/>
        <v>-300</v>
      </c>
      <c r="H17928" s="704" t="s">
        <v>11823</v>
      </c>
    </row>
    <row r="17929" spans="1:8" ht="15" customHeight="1" x14ac:dyDescent="0.2">
      <c r="A17929" s="733">
        <v>45281</v>
      </c>
      <c r="B17929" s="62" t="s">
        <v>11716</v>
      </c>
      <c r="C17929" s="62" t="s">
        <v>10989</v>
      </c>
      <c r="D17929" s="182" t="s">
        <v>11975</v>
      </c>
      <c r="E17929" s="125">
        <v>5400</v>
      </c>
      <c r="F17929" s="125"/>
      <c r="G17929" s="125">
        <f t="shared" si="286"/>
        <v>-5400</v>
      </c>
      <c r="H17929" s="704" t="s">
        <v>11823</v>
      </c>
    </row>
    <row r="17930" spans="1:8" ht="15" customHeight="1" x14ac:dyDescent="0.2">
      <c r="A17930" s="733">
        <v>45281</v>
      </c>
      <c r="B17930" s="62" t="s">
        <v>11022</v>
      </c>
      <c r="C17930" s="62" t="s">
        <v>5740</v>
      </c>
      <c r="D17930" s="182" t="s">
        <v>369</v>
      </c>
      <c r="E17930" s="125">
        <v>1800</v>
      </c>
      <c r="F17930" s="125"/>
      <c r="G17930" s="125">
        <f t="shared" si="286"/>
        <v>-1800</v>
      </c>
      <c r="H17930" s="704" t="s">
        <v>11823</v>
      </c>
    </row>
    <row r="17931" spans="1:8" ht="15" customHeight="1" x14ac:dyDescent="0.2">
      <c r="A17931" s="733">
        <v>45281</v>
      </c>
      <c r="B17931" s="62" t="s">
        <v>11883</v>
      </c>
      <c r="C17931" s="62" t="s">
        <v>5740</v>
      </c>
      <c r="D17931" s="182" t="s">
        <v>369</v>
      </c>
      <c r="E17931" s="125">
        <v>1500</v>
      </c>
      <c r="F17931" s="125"/>
      <c r="G17931" s="125">
        <f t="shared" si="286"/>
        <v>-1500</v>
      </c>
      <c r="H17931" s="704" t="s">
        <v>11823</v>
      </c>
    </row>
    <row r="17932" spans="1:8" ht="15" customHeight="1" x14ac:dyDescent="0.2">
      <c r="A17932" s="733">
        <v>45281</v>
      </c>
      <c r="B17932" s="62" t="s">
        <v>103</v>
      </c>
      <c r="C17932" s="62" t="s">
        <v>391</v>
      </c>
      <c r="D17932" s="182" t="s">
        <v>11976</v>
      </c>
      <c r="E17932" s="125">
        <v>1300</v>
      </c>
      <c r="F17932" s="125"/>
      <c r="G17932" s="125">
        <f t="shared" si="286"/>
        <v>-1300</v>
      </c>
      <c r="H17932" s="704" t="s">
        <v>11823</v>
      </c>
    </row>
    <row r="17933" spans="1:8" ht="15" customHeight="1" x14ac:dyDescent="0.2">
      <c r="A17933" s="733">
        <v>45281</v>
      </c>
      <c r="B17933" s="62" t="s">
        <v>103</v>
      </c>
      <c r="C17933" s="62" t="s">
        <v>391</v>
      </c>
      <c r="D17933" s="182" t="s">
        <v>11982</v>
      </c>
      <c r="E17933" s="125">
        <v>3700</v>
      </c>
      <c r="F17933" s="125"/>
      <c r="G17933" s="125">
        <f t="shared" si="286"/>
        <v>-3700</v>
      </c>
      <c r="H17933" s="704" t="s">
        <v>11823</v>
      </c>
    </row>
    <row r="17934" spans="1:8" ht="15" customHeight="1" x14ac:dyDescent="0.2">
      <c r="A17934" s="733">
        <v>45281</v>
      </c>
      <c r="B17934" s="62" t="s">
        <v>11883</v>
      </c>
      <c r="C17934" s="62" t="s">
        <v>10989</v>
      </c>
      <c r="D17934" s="182" t="s">
        <v>11977</v>
      </c>
      <c r="E17934" s="125">
        <v>59500</v>
      </c>
      <c r="F17934" s="125"/>
      <c r="G17934" s="125">
        <f t="shared" si="286"/>
        <v>-59500</v>
      </c>
      <c r="H17934" s="704" t="s">
        <v>11823</v>
      </c>
    </row>
    <row r="17935" spans="1:8" ht="15" x14ac:dyDescent="0.2">
      <c r="A17935" s="733">
        <v>45281</v>
      </c>
      <c r="B17935" s="40" t="s">
        <v>6503</v>
      </c>
      <c r="C17935" s="62" t="s">
        <v>793</v>
      </c>
      <c r="D17935" s="182" t="s">
        <v>11978</v>
      </c>
      <c r="E17935" s="125">
        <v>21600</v>
      </c>
      <c r="F17935" s="125"/>
      <c r="G17935" s="125">
        <f t="shared" si="286"/>
        <v>-21600</v>
      </c>
      <c r="H17935" s="704" t="s">
        <v>11823</v>
      </c>
    </row>
    <row r="17936" spans="1:8" ht="15" x14ac:dyDescent="0.2">
      <c r="A17936" s="733">
        <v>45282</v>
      </c>
      <c r="B17936" s="62" t="s">
        <v>11623</v>
      </c>
      <c r="C17936" s="62" t="s">
        <v>10989</v>
      </c>
      <c r="D17936" s="182" t="s">
        <v>11979</v>
      </c>
      <c r="E17936" s="125">
        <v>3050</v>
      </c>
      <c r="F17936" s="125"/>
      <c r="G17936" s="125">
        <f t="shared" si="286"/>
        <v>-3050</v>
      </c>
      <c r="H17936" s="704" t="s">
        <v>11823</v>
      </c>
    </row>
    <row r="17937" spans="1:8" ht="15" x14ac:dyDescent="0.2">
      <c r="A17937" s="733">
        <v>45282</v>
      </c>
      <c r="B17937" s="62" t="s">
        <v>103</v>
      </c>
      <c r="C17937" s="62" t="s">
        <v>103</v>
      </c>
      <c r="D17937" s="182" t="s">
        <v>11980</v>
      </c>
      <c r="E17937" s="125">
        <v>3000</v>
      </c>
      <c r="F17937" s="125"/>
      <c r="G17937" s="125">
        <f t="shared" si="286"/>
        <v>-3000</v>
      </c>
      <c r="H17937" s="704" t="s">
        <v>11823</v>
      </c>
    </row>
    <row r="17938" spans="1:8" ht="15" x14ac:dyDescent="0.2">
      <c r="A17938" s="733">
        <v>45282</v>
      </c>
      <c r="B17938" s="62" t="s">
        <v>10906</v>
      </c>
      <c r="C17938" s="62" t="s">
        <v>5740</v>
      </c>
      <c r="D17938" s="182" t="s">
        <v>369</v>
      </c>
      <c r="E17938" s="125">
        <v>600</v>
      </c>
      <c r="F17938" s="125"/>
      <c r="G17938" s="125">
        <f t="shared" si="286"/>
        <v>-600</v>
      </c>
      <c r="H17938" s="704" t="s">
        <v>11823</v>
      </c>
    </row>
    <row r="17939" spans="1:8" ht="15" x14ac:dyDescent="0.2">
      <c r="A17939" s="733">
        <v>45282</v>
      </c>
      <c r="B17939" s="62" t="s">
        <v>10906</v>
      </c>
      <c r="C17939" s="62" t="s">
        <v>391</v>
      </c>
      <c r="D17939" s="182" t="s">
        <v>11981</v>
      </c>
      <c r="E17939" s="125">
        <v>5000</v>
      </c>
      <c r="F17939" s="125"/>
      <c r="G17939" s="125">
        <f t="shared" si="286"/>
        <v>-5000</v>
      </c>
      <c r="H17939" s="704" t="s">
        <v>11823</v>
      </c>
    </row>
    <row r="17940" spans="1:8" ht="15" x14ac:dyDescent="0.2">
      <c r="A17940" s="733">
        <v>45283</v>
      </c>
      <c r="B17940" s="62" t="s">
        <v>10230</v>
      </c>
      <c r="C17940" s="62" t="s">
        <v>6782</v>
      </c>
      <c r="D17940" s="182" t="s">
        <v>12025</v>
      </c>
      <c r="E17940" s="125">
        <v>100000</v>
      </c>
      <c r="F17940" s="125"/>
      <c r="G17940" s="125">
        <f t="shared" si="286"/>
        <v>-100000</v>
      </c>
      <c r="H17940" s="704" t="s">
        <v>11823</v>
      </c>
    </row>
    <row r="17941" spans="1:8" ht="15" x14ac:dyDescent="0.2">
      <c r="A17941" s="733">
        <v>45283</v>
      </c>
      <c r="B17941" s="62" t="s">
        <v>11883</v>
      </c>
      <c r="C17941" s="62" t="s">
        <v>5740</v>
      </c>
      <c r="D17941" s="182" t="s">
        <v>11991</v>
      </c>
      <c r="E17941" s="125">
        <v>11000</v>
      </c>
      <c r="F17941" s="125"/>
      <c r="G17941" s="125">
        <f t="shared" si="286"/>
        <v>-11000</v>
      </c>
      <c r="H17941" s="704" t="s">
        <v>11823</v>
      </c>
    </row>
    <row r="17942" spans="1:8" ht="15" x14ac:dyDescent="0.2">
      <c r="A17942" s="733">
        <v>45283</v>
      </c>
      <c r="B17942" s="62" t="s">
        <v>11716</v>
      </c>
      <c r="C17942" s="62" t="s">
        <v>5740</v>
      </c>
      <c r="D17942" s="182" t="s">
        <v>10335</v>
      </c>
      <c r="E17942" s="125">
        <v>800</v>
      </c>
      <c r="F17942" s="125"/>
      <c r="G17942" s="125">
        <f t="shared" si="286"/>
        <v>-800</v>
      </c>
      <c r="H17942" s="704" t="s">
        <v>11823</v>
      </c>
    </row>
    <row r="17943" spans="1:8" ht="15" customHeight="1" x14ac:dyDescent="0.2">
      <c r="A17943" s="733">
        <v>45286</v>
      </c>
      <c r="B17943" s="62" t="s">
        <v>10906</v>
      </c>
      <c r="C17943" s="62" t="s">
        <v>5740</v>
      </c>
      <c r="D17943" s="182" t="s">
        <v>11992</v>
      </c>
      <c r="E17943" s="125">
        <v>200</v>
      </c>
      <c r="F17943" s="125"/>
      <c r="G17943" s="125">
        <f t="shared" si="286"/>
        <v>-200</v>
      </c>
      <c r="H17943" s="704" t="s">
        <v>11823</v>
      </c>
    </row>
    <row r="17944" spans="1:8" ht="15" x14ac:dyDescent="0.2">
      <c r="A17944" s="733">
        <v>45286</v>
      </c>
      <c r="B17944" s="62" t="s">
        <v>11623</v>
      </c>
      <c r="C17944" s="62" t="s">
        <v>5409</v>
      </c>
      <c r="D17944" s="182" t="s">
        <v>369</v>
      </c>
      <c r="E17944" s="125">
        <v>9500</v>
      </c>
      <c r="F17944" s="125"/>
      <c r="G17944" s="125">
        <f t="shared" si="286"/>
        <v>-9500</v>
      </c>
      <c r="H17944" s="704" t="s">
        <v>11823</v>
      </c>
    </row>
    <row r="17945" spans="1:8" ht="15" x14ac:dyDescent="0.2">
      <c r="A17945" s="733">
        <v>45286</v>
      </c>
      <c r="B17945" s="62" t="s">
        <v>9984</v>
      </c>
      <c r="C17945" s="62" t="s">
        <v>10989</v>
      </c>
      <c r="D17945" s="182" t="s">
        <v>4965</v>
      </c>
      <c r="E17945" s="125">
        <v>18830</v>
      </c>
      <c r="F17945" s="125"/>
      <c r="G17945" s="125">
        <f t="shared" si="286"/>
        <v>-18830</v>
      </c>
      <c r="H17945" s="704" t="s">
        <v>11823</v>
      </c>
    </row>
    <row r="17946" spans="1:8" ht="15" x14ac:dyDescent="0.2">
      <c r="A17946" s="733">
        <v>45286</v>
      </c>
      <c r="B17946" s="62" t="s">
        <v>10230</v>
      </c>
      <c r="C17946" s="62" t="s">
        <v>9547</v>
      </c>
      <c r="D17946" s="182" t="s">
        <v>11988</v>
      </c>
      <c r="E17946" s="125">
        <v>125000</v>
      </c>
      <c r="F17946" s="125"/>
      <c r="G17946" s="125">
        <f t="shared" si="286"/>
        <v>-125000</v>
      </c>
      <c r="H17946" s="704" t="s">
        <v>11823</v>
      </c>
    </row>
    <row r="17947" spans="1:8" ht="15" x14ac:dyDescent="0.2">
      <c r="A17947" s="733">
        <v>45286</v>
      </c>
      <c r="B17947" s="62" t="s">
        <v>9984</v>
      </c>
      <c r="C17947" s="62" t="s">
        <v>6475</v>
      </c>
      <c r="D17947" s="182" t="s">
        <v>11989</v>
      </c>
      <c r="E17947" s="125">
        <v>200000</v>
      </c>
      <c r="F17947" s="125"/>
      <c r="G17947" s="125">
        <f t="shared" si="286"/>
        <v>-200000</v>
      </c>
      <c r="H17947" s="704" t="s">
        <v>11823</v>
      </c>
    </row>
    <row r="17948" spans="1:8" ht="15" x14ac:dyDescent="0.2">
      <c r="A17948" s="733">
        <v>45286</v>
      </c>
      <c r="B17948" s="62" t="s">
        <v>11605</v>
      </c>
      <c r="C17948" s="62" t="s">
        <v>11095</v>
      </c>
      <c r="D17948" s="182" t="s">
        <v>11989</v>
      </c>
      <c r="E17948" s="125">
        <v>100000</v>
      </c>
      <c r="F17948" s="125"/>
      <c r="G17948" s="125">
        <f t="shared" si="286"/>
        <v>-100000</v>
      </c>
      <c r="H17948" s="704" t="s">
        <v>11823</v>
      </c>
    </row>
    <row r="17949" spans="1:8" ht="15" customHeight="1" x14ac:dyDescent="0.2">
      <c r="A17949" s="733">
        <v>45286</v>
      </c>
      <c r="B17949" s="62" t="s">
        <v>9354</v>
      </c>
      <c r="C17949" s="62" t="s">
        <v>5680</v>
      </c>
      <c r="D17949" s="182" t="s">
        <v>11989</v>
      </c>
      <c r="E17949" s="125">
        <v>500000</v>
      </c>
      <c r="F17949" s="125"/>
      <c r="G17949" s="125">
        <f t="shared" si="286"/>
        <v>-500000</v>
      </c>
      <c r="H17949" s="704" t="s">
        <v>11823</v>
      </c>
    </row>
    <row r="17950" spans="1:8" ht="24" customHeight="1" x14ac:dyDescent="0.2">
      <c r="A17950" s="733">
        <v>45286</v>
      </c>
      <c r="B17950" s="62" t="s">
        <v>11605</v>
      </c>
      <c r="C17950" s="62" t="s">
        <v>10989</v>
      </c>
      <c r="D17950" s="182" t="s">
        <v>11990</v>
      </c>
      <c r="E17950" s="125">
        <v>42000</v>
      </c>
      <c r="F17950" s="125"/>
      <c r="G17950" s="125">
        <f t="shared" si="286"/>
        <v>-42000</v>
      </c>
      <c r="H17950" s="704" t="s">
        <v>11823</v>
      </c>
    </row>
    <row r="17951" spans="1:8" ht="15" x14ac:dyDescent="0.2">
      <c r="A17951" s="733">
        <v>45286</v>
      </c>
      <c r="B17951" s="62" t="s">
        <v>11883</v>
      </c>
      <c r="C17951" s="565" t="s">
        <v>11996</v>
      </c>
      <c r="D17951" s="874" t="s">
        <v>11997</v>
      </c>
      <c r="E17951" s="566">
        <v>40000</v>
      </c>
      <c r="F17951" s="125"/>
      <c r="G17951" s="125">
        <f t="shared" si="286"/>
        <v>-40000</v>
      </c>
      <c r="H17951" s="704" t="s">
        <v>11823</v>
      </c>
    </row>
    <row r="17952" spans="1:8" ht="15" x14ac:dyDescent="0.2">
      <c r="A17952" s="733">
        <v>45286</v>
      </c>
      <c r="B17952" s="62" t="s">
        <v>10906</v>
      </c>
      <c r="C17952" s="565" t="s">
        <v>11996</v>
      </c>
      <c r="D17952" s="874" t="s">
        <v>11997</v>
      </c>
      <c r="E17952" s="566">
        <v>15000</v>
      </c>
      <c r="F17952" s="125"/>
      <c r="G17952" s="125">
        <f t="shared" si="286"/>
        <v>-15000</v>
      </c>
      <c r="H17952" s="704" t="s">
        <v>11823</v>
      </c>
    </row>
    <row r="17953" spans="1:8" ht="15" x14ac:dyDescent="0.2">
      <c r="A17953" s="733">
        <v>45286</v>
      </c>
      <c r="B17953" s="62" t="s">
        <v>11623</v>
      </c>
      <c r="C17953" s="565" t="s">
        <v>11996</v>
      </c>
      <c r="D17953" s="874" t="s">
        <v>11997</v>
      </c>
      <c r="E17953" s="566">
        <v>2000</v>
      </c>
      <c r="F17953" s="125"/>
      <c r="G17953" s="125">
        <f t="shared" si="286"/>
        <v>-2000</v>
      </c>
      <c r="H17953" s="704" t="s">
        <v>11823</v>
      </c>
    </row>
    <row r="17954" spans="1:8" ht="15" x14ac:dyDescent="0.2">
      <c r="A17954" s="733">
        <v>45286</v>
      </c>
      <c r="B17954" s="62" t="s">
        <v>9965</v>
      </c>
      <c r="C17954" s="565" t="s">
        <v>11996</v>
      </c>
      <c r="D17954" s="874" t="s">
        <v>11997</v>
      </c>
      <c r="E17954" s="566">
        <v>17000</v>
      </c>
      <c r="F17954" s="125"/>
      <c r="G17954" s="125">
        <f t="shared" si="286"/>
        <v>-17000</v>
      </c>
      <c r="H17954" s="704" t="s">
        <v>11823</v>
      </c>
    </row>
    <row r="17955" spans="1:8" ht="15" x14ac:dyDescent="0.2">
      <c r="A17955" s="733">
        <v>45286</v>
      </c>
      <c r="B17955" s="62" t="s">
        <v>11623</v>
      </c>
      <c r="C17955" s="669" t="s">
        <v>11548</v>
      </c>
      <c r="D17955" s="906" t="s">
        <v>11998</v>
      </c>
      <c r="E17955" s="671">
        <v>25500</v>
      </c>
      <c r="F17955" s="125"/>
      <c r="G17955" s="125">
        <f t="shared" si="286"/>
        <v>-25500</v>
      </c>
      <c r="H17955" s="704" t="s">
        <v>11823</v>
      </c>
    </row>
    <row r="17956" spans="1:8" ht="15" x14ac:dyDescent="0.2">
      <c r="A17956" s="733">
        <v>45286</v>
      </c>
      <c r="B17956" s="62" t="s">
        <v>10230</v>
      </c>
      <c r="C17956" s="669" t="s">
        <v>11548</v>
      </c>
      <c r="D17956" s="906" t="s">
        <v>11998</v>
      </c>
      <c r="E17956" s="671">
        <v>14000</v>
      </c>
      <c r="F17956" s="125"/>
      <c r="G17956" s="125">
        <f t="shared" si="286"/>
        <v>-14000</v>
      </c>
      <c r="H17956" s="704" t="s">
        <v>11823</v>
      </c>
    </row>
    <row r="17957" spans="1:8" ht="15" x14ac:dyDescent="0.2">
      <c r="A17957" s="733">
        <v>45286</v>
      </c>
      <c r="B17957" s="62" t="s">
        <v>11442</v>
      </c>
      <c r="C17957" s="669" t="s">
        <v>11548</v>
      </c>
      <c r="D17957" s="906" t="s">
        <v>11998</v>
      </c>
      <c r="E17957" s="671">
        <v>11500</v>
      </c>
      <c r="F17957" s="125"/>
      <c r="G17957" s="125">
        <f t="shared" si="286"/>
        <v>-11500</v>
      </c>
      <c r="H17957" s="704" t="s">
        <v>11823</v>
      </c>
    </row>
    <row r="17958" spans="1:8" ht="15" x14ac:dyDescent="0.2">
      <c r="A17958" s="733">
        <v>45286</v>
      </c>
      <c r="B17958" s="62" t="s">
        <v>11623</v>
      </c>
      <c r="C17958" s="565" t="s">
        <v>10989</v>
      </c>
      <c r="D17958" s="874" t="s">
        <v>11999</v>
      </c>
      <c r="E17958" s="566">
        <v>36000</v>
      </c>
      <c r="F17958" s="125"/>
      <c r="G17958" s="125">
        <f t="shared" si="286"/>
        <v>-36000</v>
      </c>
      <c r="H17958" s="704" t="s">
        <v>11823</v>
      </c>
    </row>
    <row r="17959" spans="1:8" ht="15" x14ac:dyDescent="0.2">
      <c r="A17959" s="733">
        <v>45286</v>
      </c>
      <c r="B17959" s="62" t="s">
        <v>11883</v>
      </c>
      <c r="C17959" s="565" t="s">
        <v>10989</v>
      </c>
      <c r="D17959" s="874" t="s">
        <v>11999</v>
      </c>
      <c r="E17959" s="566">
        <v>36000</v>
      </c>
      <c r="F17959" s="125"/>
      <c r="G17959" s="125">
        <f t="shared" si="286"/>
        <v>-36000</v>
      </c>
      <c r="H17959" s="704" t="s">
        <v>11823</v>
      </c>
    </row>
    <row r="17960" spans="1:8" ht="15" x14ac:dyDescent="0.2">
      <c r="A17960" s="733">
        <v>45286</v>
      </c>
      <c r="B17960" s="62" t="s">
        <v>10230</v>
      </c>
      <c r="C17960" s="565" t="s">
        <v>10989</v>
      </c>
      <c r="D17960" s="874" t="s">
        <v>11999</v>
      </c>
      <c r="E17960" s="566">
        <v>36000</v>
      </c>
      <c r="F17960" s="125"/>
      <c r="G17960" s="125">
        <f t="shared" si="286"/>
        <v>-36000</v>
      </c>
      <c r="H17960" s="704" t="s">
        <v>11823</v>
      </c>
    </row>
    <row r="17961" spans="1:8" ht="15" x14ac:dyDescent="0.2">
      <c r="A17961" s="733">
        <v>45286</v>
      </c>
      <c r="B17961" s="62" t="s">
        <v>11716</v>
      </c>
      <c r="C17961" s="565" t="s">
        <v>10989</v>
      </c>
      <c r="D17961" s="874" t="s">
        <v>11999</v>
      </c>
      <c r="E17961" s="566">
        <v>36000</v>
      </c>
      <c r="F17961" s="125"/>
      <c r="G17961" s="125">
        <f t="shared" si="286"/>
        <v>-36000</v>
      </c>
      <c r="H17961" s="704" t="s">
        <v>11823</v>
      </c>
    </row>
    <row r="17962" spans="1:8" ht="15" x14ac:dyDescent="0.2">
      <c r="A17962" s="733">
        <v>45286</v>
      </c>
      <c r="B17962" s="62" t="s">
        <v>10906</v>
      </c>
      <c r="C17962" s="565" t="s">
        <v>10989</v>
      </c>
      <c r="D17962" s="874" t="s">
        <v>11999</v>
      </c>
      <c r="E17962" s="566">
        <v>36000</v>
      </c>
      <c r="F17962" s="125"/>
      <c r="G17962" s="125">
        <f t="shared" si="286"/>
        <v>-36000</v>
      </c>
      <c r="H17962" s="704" t="s">
        <v>11823</v>
      </c>
    </row>
    <row r="17963" spans="1:8" ht="15" x14ac:dyDescent="0.2">
      <c r="A17963" s="733">
        <v>45286</v>
      </c>
      <c r="B17963" s="62" t="s">
        <v>11716</v>
      </c>
      <c r="C17963" s="565" t="s">
        <v>10989</v>
      </c>
      <c r="D17963" s="874" t="s">
        <v>11999</v>
      </c>
      <c r="E17963" s="566">
        <v>38000</v>
      </c>
      <c r="F17963" s="125"/>
      <c r="G17963" s="125">
        <f t="shared" si="286"/>
        <v>-38000</v>
      </c>
      <c r="H17963" s="704" t="s">
        <v>11823</v>
      </c>
    </row>
    <row r="17964" spans="1:8" ht="15" x14ac:dyDescent="0.2">
      <c r="A17964" s="733">
        <v>45286</v>
      </c>
      <c r="B17964" s="62" t="s">
        <v>10230</v>
      </c>
      <c r="C17964" s="669" t="s">
        <v>10989</v>
      </c>
      <c r="D17964" s="906" t="s">
        <v>12000</v>
      </c>
      <c r="E17964" s="671">
        <v>14000</v>
      </c>
      <c r="F17964" s="125"/>
      <c r="G17964" s="125">
        <f t="shared" si="286"/>
        <v>-14000</v>
      </c>
      <c r="H17964" s="704" t="s">
        <v>11823</v>
      </c>
    </row>
    <row r="17965" spans="1:8" ht="15" x14ac:dyDescent="0.2">
      <c r="A17965" s="733">
        <v>45286</v>
      </c>
      <c r="B17965" s="62" t="s">
        <v>10906</v>
      </c>
      <c r="C17965" s="669" t="s">
        <v>10989</v>
      </c>
      <c r="D17965" s="906" t="s">
        <v>12000</v>
      </c>
      <c r="E17965" s="671">
        <v>14000</v>
      </c>
      <c r="F17965" s="125"/>
      <c r="G17965" s="125">
        <f t="shared" si="286"/>
        <v>-14000</v>
      </c>
      <c r="H17965" s="704" t="s">
        <v>11823</v>
      </c>
    </row>
    <row r="17966" spans="1:8" ht="15" x14ac:dyDescent="0.2">
      <c r="A17966" s="733">
        <v>45286</v>
      </c>
      <c r="B17966" s="62" t="s">
        <v>11623</v>
      </c>
      <c r="C17966" s="669" t="s">
        <v>10989</v>
      </c>
      <c r="D17966" s="906" t="s">
        <v>12000</v>
      </c>
      <c r="E17966" s="671">
        <v>11000</v>
      </c>
      <c r="F17966" s="125"/>
      <c r="G17966" s="125">
        <f t="shared" si="286"/>
        <v>-11000</v>
      </c>
      <c r="H17966" s="704" t="s">
        <v>11823</v>
      </c>
    </row>
    <row r="17967" spans="1:8" ht="15" x14ac:dyDescent="0.2">
      <c r="A17967" s="733">
        <v>45286</v>
      </c>
      <c r="B17967" s="62" t="s">
        <v>10230</v>
      </c>
      <c r="C17967" s="62" t="s">
        <v>6584</v>
      </c>
      <c r="D17967" s="182" t="s">
        <v>12001</v>
      </c>
      <c r="E17967" s="125">
        <v>80000</v>
      </c>
      <c r="F17967" s="125"/>
      <c r="G17967" s="125">
        <f t="shared" si="286"/>
        <v>-80000</v>
      </c>
      <c r="H17967" s="704" t="s">
        <v>11823</v>
      </c>
    </row>
    <row r="17968" spans="1:8" ht="15" x14ac:dyDescent="0.2">
      <c r="A17968" s="733">
        <v>45286</v>
      </c>
      <c r="B17968" s="62" t="s">
        <v>10149</v>
      </c>
      <c r="C17968" s="62" t="s">
        <v>12002</v>
      </c>
      <c r="D17968" s="182" t="s">
        <v>12003</v>
      </c>
      <c r="E17968" s="125">
        <v>50000</v>
      </c>
      <c r="F17968" s="125"/>
      <c r="G17968" s="125">
        <f t="shared" si="286"/>
        <v>-50000</v>
      </c>
      <c r="H17968" s="704" t="s">
        <v>11823</v>
      </c>
    </row>
    <row r="17969" spans="1:8" ht="15" x14ac:dyDescent="0.2">
      <c r="A17969" s="733">
        <v>45286</v>
      </c>
      <c r="B17969" s="62" t="s">
        <v>9984</v>
      </c>
      <c r="C17969" s="62" t="s">
        <v>12004</v>
      </c>
      <c r="D17969" s="182" t="s">
        <v>11989</v>
      </c>
      <c r="E17969" s="125">
        <v>250000</v>
      </c>
      <c r="F17969" s="125"/>
      <c r="G17969" s="125">
        <f t="shared" si="286"/>
        <v>-250000</v>
      </c>
      <c r="H17969" s="704" t="s">
        <v>11823</v>
      </c>
    </row>
    <row r="17970" spans="1:8" ht="15" x14ac:dyDescent="0.2">
      <c r="A17970" s="733">
        <v>45286</v>
      </c>
      <c r="B17970" s="62" t="s">
        <v>11716</v>
      </c>
      <c r="C17970" s="669" t="s">
        <v>10989</v>
      </c>
      <c r="D17970" s="906" t="s">
        <v>11994</v>
      </c>
      <c r="E17970" s="671">
        <v>6000</v>
      </c>
      <c r="F17970" s="125"/>
      <c r="G17970" s="125">
        <f t="shared" si="286"/>
        <v>-6000</v>
      </c>
      <c r="H17970" s="704" t="s">
        <v>11823</v>
      </c>
    </row>
    <row r="17971" spans="1:8" ht="15" x14ac:dyDescent="0.2">
      <c r="A17971" s="733">
        <v>45286</v>
      </c>
      <c r="B17971" s="62" t="s">
        <v>11611</v>
      </c>
      <c r="C17971" s="669" t="s">
        <v>10989</v>
      </c>
      <c r="D17971" s="906" t="s">
        <v>11994</v>
      </c>
      <c r="E17971" s="671">
        <v>6000</v>
      </c>
      <c r="F17971" s="125"/>
      <c r="G17971" s="125">
        <f t="shared" si="286"/>
        <v>-6000</v>
      </c>
      <c r="H17971" s="704" t="s">
        <v>11823</v>
      </c>
    </row>
    <row r="17972" spans="1:8" ht="15" x14ac:dyDescent="0.2">
      <c r="A17972" s="733">
        <v>45286</v>
      </c>
      <c r="B17972" s="62" t="s">
        <v>10907</v>
      </c>
      <c r="C17972" s="669" t="s">
        <v>10989</v>
      </c>
      <c r="D17972" s="906" t="s">
        <v>11994</v>
      </c>
      <c r="E17972" s="671">
        <v>6000</v>
      </c>
      <c r="F17972" s="125"/>
      <c r="G17972" s="125">
        <f t="shared" si="286"/>
        <v>-6000</v>
      </c>
      <c r="H17972" s="704" t="s">
        <v>11823</v>
      </c>
    </row>
    <row r="17973" spans="1:8" ht="15" x14ac:dyDescent="0.2">
      <c r="A17973" s="733">
        <v>45286</v>
      </c>
      <c r="B17973" s="62" t="s">
        <v>11716</v>
      </c>
      <c r="C17973" s="565" t="s">
        <v>10989</v>
      </c>
      <c r="D17973" s="874" t="s">
        <v>11995</v>
      </c>
      <c r="E17973" s="566">
        <v>15000</v>
      </c>
      <c r="F17973" s="125"/>
      <c r="G17973" s="125">
        <f t="shared" si="286"/>
        <v>-15000</v>
      </c>
      <c r="H17973" s="704" t="s">
        <v>11823</v>
      </c>
    </row>
    <row r="17974" spans="1:8" ht="15" x14ac:dyDescent="0.2">
      <c r="A17974" s="733">
        <v>45286</v>
      </c>
      <c r="B17974" s="62" t="s">
        <v>11611</v>
      </c>
      <c r="C17974" s="565" t="s">
        <v>10989</v>
      </c>
      <c r="D17974" s="874" t="s">
        <v>11995</v>
      </c>
      <c r="E17974" s="566">
        <v>15000</v>
      </c>
      <c r="F17974" s="125"/>
      <c r="G17974" s="125">
        <f t="shared" si="286"/>
        <v>-15000</v>
      </c>
      <c r="H17974" s="704" t="s">
        <v>11823</v>
      </c>
    </row>
    <row r="17975" spans="1:8" ht="15" x14ac:dyDescent="0.2">
      <c r="A17975" s="733">
        <v>45286</v>
      </c>
      <c r="B17975" s="62" t="s">
        <v>10907</v>
      </c>
      <c r="C17975" s="565" t="s">
        <v>10989</v>
      </c>
      <c r="D17975" s="874" t="s">
        <v>11995</v>
      </c>
      <c r="E17975" s="566">
        <v>14000</v>
      </c>
      <c r="F17975" s="125"/>
      <c r="G17975" s="125">
        <f t="shared" si="286"/>
        <v>-14000</v>
      </c>
      <c r="H17975" s="704" t="s">
        <v>11823</v>
      </c>
    </row>
    <row r="17976" spans="1:8" ht="15" x14ac:dyDescent="0.2">
      <c r="A17976" s="733">
        <v>45286</v>
      </c>
      <c r="B17976" s="62" t="s">
        <v>10907</v>
      </c>
      <c r="C17976" s="62" t="s">
        <v>5740</v>
      </c>
      <c r="D17976" s="182" t="s">
        <v>11993</v>
      </c>
      <c r="E17976" s="125">
        <v>7000</v>
      </c>
      <c r="F17976" s="125"/>
      <c r="G17976" s="125">
        <f t="shared" si="286"/>
        <v>-7000</v>
      </c>
      <c r="H17976" s="704" t="s">
        <v>11823</v>
      </c>
    </row>
    <row r="17977" spans="1:8" ht="15" x14ac:dyDescent="0.2">
      <c r="A17977" s="733">
        <v>45286</v>
      </c>
      <c r="B17977" s="62" t="s">
        <v>9984</v>
      </c>
      <c r="C17977" s="62" t="s">
        <v>10989</v>
      </c>
      <c r="D17977" s="182" t="s">
        <v>5135</v>
      </c>
      <c r="E17977" s="125">
        <v>24280</v>
      </c>
      <c r="F17977" s="125"/>
      <c r="G17977" s="125">
        <f t="shared" si="286"/>
        <v>-24280</v>
      </c>
      <c r="H17977" s="704" t="s">
        <v>11823</v>
      </c>
    </row>
    <row r="17978" spans="1:8" ht="15" x14ac:dyDescent="0.2">
      <c r="A17978" s="733">
        <v>45287</v>
      </c>
      <c r="B17978" s="62" t="s">
        <v>11716</v>
      </c>
      <c r="C17978" s="62" t="s">
        <v>5740</v>
      </c>
      <c r="D17978" s="182" t="s">
        <v>369</v>
      </c>
      <c r="E17978" s="125">
        <v>2000</v>
      </c>
      <c r="F17978" s="125"/>
      <c r="G17978" s="125">
        <f t="shared" si="286"/>
        <v>-2000</v>
      </c>
      <c r="H17978" s="704" t="s">
        <v>11823</v>
      </c>
    </row>
    <row r="17979" spans="1:8" ht="15" x14ac:dyDescent="0.2">
      <c r="A17979" s="733">
        <v>45287</v>
      </c>
      <c r="B17979" s="62" t="s">
        <v>11623</v>
      </c>
      <c r="C17979" s="62" t="s">
        <v>391</v>
      </c>
      <c r="D17979" s="182" t="s">
        <v>12005</v>
      </c>
      <c r="E17979" s="125">
        <v>1000</v>
      </c>
      <c r="F17979" s="125"/>
      <c r="G17979" s="125">
        <f t="shared" si="286"/>
        <v>-1000</v>
      </c>
      <c r="H17979" s="704" t="s">
        <v>11823</v>
      </c>
    </row>
    <row r="17980" spans="1:8" ht="15" x14ac:dyDescent="0.2">
      <c r="A17980" s="733">
        <v>45287</v>
      </c>
      <c r="B17980" s="62" t="s">
        <v>11716</v>
      </c>
      <c r="C17980" s="62" t="s">
        <v>5740</v>
      </c>
      <c r="D17980" s="182" t="s">
        <v>12006</v>
      </c>
      <c r="E17980" s="125">
        <v>500</v>
      </c>
      <c r="F17980" s="125"/>
      <c r="G17980" s="125">
        <f t="shared" si="286"/>
        <v>-500</v>
      </c>
      <c r="H17980" s="704" t="s">
        <v>11823</v>
      </c>
    </row>
    <row r="17981" spans="1:8" ht="15" x14ac:dyDescent="0.2">
      <c r="A17981" s="733">
        <v>45287</v>
      </c>
      <c r="B17981" s="62" t="s">
        <v>103</v>
      </c>
      <c r="C17981" s="62" t="s">
        <v>103</v>
      </c>
      <c r="D17981" s="182" t="s">
        <v>8156</v>
      </c>
      <c r="E17981" s="125">
        <v>1700</v>
      </c>
      <c r="F17981" s="125"/>
      <c r="G17981" s="125">
        <f t="shared" si="286"/>
        <v>-1700</v>
      </c>
      <c r="H17981" s="704" t="s">
        <v>11823</v>
      </c>
    </row>
    <row r="17982" spans="1:8" ht="15" customHeight="1" x14ac:dyDescent="0.2">
      <c r="A17982" s="733">
        <v>45287</v>
      </c>
      <c r="B17982" s="62" t="s">
        <v>37</v>
      </c>
      <c r="C17982" s="62" t="s">
        <v>391</v>
      </c>
      <c r="D17982" s="182" t="s">
        <v>12007</v>
      </c>
      <c r="E17982" s="125">
        <v>2000</v>
      </c>
      <c r="F17982" s="125"/>
      <c r="G17982" s="125">
        <f t="shared" si="286"/>
        <v>-2000</v>
      </c>
      <c r="H17982" s="704" t="s">
        <v>11823</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11823</v>
      </c>
    </row>
    <row r="17984" spans="1:8" ht="15" customHeight="1" x14ac:dyDescent="0.2">
      <c r="A17984" s="733">
        <v>45287</v>
      </c>
      <c r="B17984" s="62" t="s">
        <v>25</v>
      </c>
      <c r="C17984" s="62" t="s">
        <v>8148</v>
      </c>
      <c r="D17984" s="182" t="s">
        <v>6336</v>
      </c>
      <c r="E17984" s="125">
        <v>33919</v>
      </c>
      <c r="F17984" s="125"/>
      <c r="G17984" s="125">
        <f t="shared" si="287"/>
        <v>-33919</v>
      </c>
      <c r="H17984" s="704" t="s">
        <v>11823</v>
      </c>
    </row>
    <row r="17985" spans="1:8" ht="15" x14ac:dyDescent="0.2">
      <c r="A17985" s="733">
        <v>45287</v>
      </c>
      <c r="B17985" s="62" t="s">
        <v>103</v>
      </c>
      <c r="C17985" s="62" t="s">
        <v>8148</v>
      </c>
      <c r="D17985" s="182" t="s">
        <v>6309</v>
      </c>
      <c r="E17985" s="125">
        <v>650</v>
      </c>
      <c r="F17985" s="125"/>
      <c r="G17985" s="125">
        <f t="shared" si="287"/>
        <v>-650</v>
      </c>
      <c r="H17985" s="704" t="s">
        <v>11823</v>
      </c>
    </row>
    <row r="17986" spans="1:8" ht="15" x14ac:dyDescent="0.2">
      <c r="A17986" s="733">
        <v>45287</v>
      </c>
      <c r="B17986" s="62" t="s">
        <v>25</v>
      </c>
      <c r="C17986" s="62" t="s">
        <v>8148</v>
      </c>
      <c r="D17986" s="182" t="s">
        <v>6309</v>
      </c>
      <c r="E17986" s="125">
        <v>1080</v>
      </c>
      <c r="F17986" s="125"/>
      <c r="G17986" s="125">
        <f t="shared" si="287"/>
        <v>-1080</v>
      </c>
      <c r="H17986" s="704" t="s">
        <v>11823</v>
      </c>
    </row>
    <row r="17987" spans="1:8" ht="15" x14ac:dyDescent="0.2">
      <c r="A17987" s="733">
        <v>45287</v>
      </c>
      <c r="B17987" s="62" t="s">
        <v>11726</v>
      </c>
      <c r="C17987" s="62" t="s">
        <v>10989</v>
      </c>
      <c r="D17987" s="182" t="s">
        <v>11864</v>
      </c>
      <c r="E17987" s="125">
        <v>22320</v>
      </c>
      <c r="F17987" s="125"/>
      <c r="G17987" s="125">
        <f t="shared" si="287"/>
        <v>-22320</v>
      </c>
      <c r="H17987" s="704" t="s">
        <v>11823</v>
      </c>
    </row>
    <row r="17988" spans="1:8" ht="15" x14ac:dyDescent="0.2">
      <c r="A17988" s="733">
        <v>45287</v>
      </c>
      <c r="B17988" s="62" t="s">
        <v>10574</v>
      </c>
      <c r="C17988" s="62" t="s">
        <v>391</v>
      </c>
      <c r="D17988" s="182" t="s">
        <v>12008</v>
      </c>
      <c r="E17988" s="125">
        <v>30410</v>
      </c>
      <c r="F17988" s="125"/>
      <c r="G17988" s="125">
        <f t="shared" si="287"/>
        <v>-30410</v>
      </c>
      <c r="H17988" s="704" t="s">
        <v>11823</v>
      </c>
    </row>
    <row r="17989" spans="1:8" ht="24" x14ac:dyDescent="0.2">
      <c r="A17989" s="733">
        <v>45287</v>
      </c>
      <c r="B17989" s="62" t="s">
        <v>14</v>
      </c>
      <c r="C17989" s="62" t="s">
        <v>12009</v>
      </c>
      <c r="D17989" s="182" t="s">
        <v>12010</v>
      </c>
      <c r="E17989" s="125">
        <v>24000</v>
      </c>
      <c r="F17989" s="125"/>
      <c r="G17989" s="125">
        <f t="shared" si="287"/>
        <v>-24000</v>
      </c>
      <c r="H17989" s="704" t="s">
        <v>11823</v>
      </c>
    </row>
    <row r="17990" spans="1:8" ht="15" x14ac:dyDescent="0.2">
      <c r="A17990" s="733">
        <v>45287</v>
      </c>
      <c r="B17990" s="62" t="s">
        <v>1399</v>
      </c>
      <c r="C17990" s="550" t="s">
        <v>12011</v>
      </c>
      <c r="D17990" s="739" t="s">
        <v>13046</v>
      </c>
      <c r="E17990" s="551">
        <v>159545</v>
      </c>
      <c r="F17990" s="125"/>
      <c r="G17990" s="125">
        <f t="shared" si="287"/>
        <v>-159545</v>
      </c>
      <c r="H17990" s="704" t="s">
        <v>11823</v>
      </c>
    </row>
    <row r="17991" spans="1:8" ht="15" x14ac:dyDescent="0.2">
      <c r="A17991" s="733">
        <v>45287</v>
      </c>
      <c r="B17991" s="62" t="s">
        <v>6407</v>
      </c>
      <c r="C17991" s="550" t="s">
        <v>12011</v>
      </c>
      <c r="D17991" s="739" t="s">
        <v>13046</v>
      </c>
      <c r="E17991" s="551">
        <v>80843</v>
      </c>
      <c r="F17991" s="125"/>
      <c r="G17991" s="125">
        <f t="shared" si="287"/>
        <v>-80843</v>
      </c>
      <c r="H17991" s="704" t="s">
        <v>11823</v>
      </c>
    </row>
    <row r="17992" spans="1:8" ht="15" x14ac:dyDescent="0.2">
      <c r="A17992" s="733">
        <v>45287</v>
      </c>
      <c r="B17992" s="62" t="s">
        <v>6506</v>
      </c>
      <c r="C17992" s="550" t="s">
        <v>12011</v>
      </c>
      <c r="D17992" s="739" t="s">
        <v>13046</v>
      </c>
      <c r="E17992" s="551">
        <v>4245</v>
      </c>
      <c r="F17992" s="125"/>
      <c r="G17992" s="125">
        <f t="shared" si="287"/>
        <v>-4245</v>
      </c>
      <c r="H17992" s="704" t="s">
        <v>11823</v>
      </c>
    </row>
    <row r="17993" spans="1:8" ht="15" x14ac:dyDescent="0.2">
      <c r="A17993" s="733">
        <v>45287</v>
      </c>
      <c r="B17993" s="62" t="s">
        <v>10294</v>
      </c>
      <c r="C17993" s="550" t="s">
        <v>12011</v>
      </c>
      <c r="D17993" s="739" t="s">
        <v>13046</v>
      </c>
      <c r="E17993" s="551">
        <v>5367</v>
      </c>
      <c r="F17993" s="125"/>
      <c r="G17993" s="125">
        <f t="shared" si="287"/>
        <v>-5367</v>
      </c>
      <c r="H17993" s="704" t="s">
        <v>11823</v>
      </c>
    </row>
    <row r="17994" spans="1:8" ht="15" x14ac:dyDescent="0.2">
      <c r="A17994" s="733">
        <v>45287</v>
      </c>
      <c r="B17994" s="62" t="s">
        <v>11883</v>
      </c>
      <c r="C17994" s="62" t="s">
        <v>10989</v>
      </c>
      <c r="D17994" s="182" t="s">
        <v>7374</v>
      </c>
      <c r="E17994" s="125">
        <v>2700</v>
      </c>
      <c r="F17994" s="125"/>
      <c r="G17994" s="125">
        <f t="shared" si="287"/>
        <v>-2700</v>
      </c>
      <c r="H17994" s="704" t="s">
        <v>11823</v>
      </c>
    </row>
    <row r="17995" spans="1:8" ht="15" x14ac:dyDescent="0.2">
      <c r="A17995" s="733">
        <v>45288</v>
      </c>
      <c r="B17995" s="62" t="s">
        <v>11085</v>
      </c>
      <c r="C17995" s="62" t="s">
        <v>5459</v>
      </c>
      <c r="D17995" s="182" t="s">
        <v>11989</v>
      </c>
      <c r="E17995" s="125">
        <v>35000</v>
      </c>
      <c r="F17995" s="125"/>
      <c r="G17995" s="125">
        <f t="shared" si="287"/>
        <v>-35000</v>
      </c>
      <c r="H17995" s="704" t="s">
        <v>11823</v>
      </c>
    </row>
    <row r="17996" spans="1:8" ht="15" x14ac:dyDescent="0.2">
      <c r="A17996" s="733">
        <v>45288</v>
      </c>
      <c r="B17996" s="62" t="s">
        <v>10906</v>
      </c>
      <c r="C17996" s="62" t="s">
        <v>12013</v>
      </c>
      <c r="D17996" s="182" t="s">
        <v>12014</v>
      </c>
      <c r="E17996" s="125">
        <v>765000</v>
      </c>
      <c r="F17996" s="125"/>
      <c r="G17996" s="125">
        <f t="shared" si="287"/>
        <v>-765000</v>
      </c>
      <c r="H17996" s="704" t="s">
        <v>11823</v>
      </c>
    </row>
    <row r="17997" spans="1:8" ht="15" x14ac:dyDescent="0.2">
      <c r="A17997" s="733">
        <v>45288</v>
      </c>
      <c r="B17997" s="62" t="s">
        <v>11442</v>
      </c>
      <c r="C17997" s="62" t="s">
        <v>12015</v>
      </c>
      <c r="D17997" s="182" t="s">
        <v>12016</v>
      </c>
      <c r="E17997" s="125">
        <v>28300</v>
      </c>
      <c r="F17997" s="125"/>
      <c r="G17997" s="125">
        <f t="shared" si="287"/>
        <v>-28300</v>
      </c>
      <c r="H17997" s="704" t="s">
        <v>11823</v>
      </c>
    </row>
    <row r="17998" spans="1:8" ht="15" x14ac:dyDescent="0.2">
      <c r="A17998" s="733">
        <v>45288</v>
      </c>
      <c r="B17998" s="62" t="s">
        <v>11442</v>
      </c>
      <c r="C17998" s="62" t="s">
        <v>12015</v>
      </c>
      <c r="D17998" s="182" t="s">
        <v>12027</v>
      </c>
      <c r="E17998" s="125">
        <v>-5700</v>
      </c>
      <c r="F17998" s="125"/>
      <c r="G17998" s="125">
        <f t="shared" si="287"/>
        <v>5700</v>
      </c>
      <c r="H17998" s="704" t="s">
        <v>11823</v>
      </c>
    </row>
    <row r="17999" spans="1:8" ht="15" x14ac:dyDescent="0.2">
      <c r="A17999" s="733">
        <v>45288</v>
      </c>
      <c r="B17999" s="62" t="s">
        <v>11085</v>
      </c>
      <c r="C17999" s="62" t="s">
        <v>371</v>
      </c>
      <c r="D17999" s="182" t="s">
        <v>2107</v>
      </c>
      <c r="E17999" s="125">
        <v>1000</v>
      </c>
      <c r="F17999" s="125"/>
      <c r="G17999" s="125">
        <f t="shared" si="287"/>
        <v>-1000</v>
      </c>
      <c r="H17999" s="704" t="s">
        <v>11823</v>
      </c>
    </row>
    <row r="18000" spans="1:8" ht="15" x14ac:dyDescent="0.2">
      <c r="A18000" s="733">
        <v>45288</v>
      </c>
      <c r="B18000" s="62" t="s">
        <v>11716</v>
      </c>
      <c r="C18000" s="62" t="s">
        <v>5740</v>
      </c>
      <c r="D18000" s="182" t="s">
        <v>369</v>
      </c>
      <c r="E18000" s="125">
        <v>1700</v>
      </c>
      <c r="F18000" s="125"/>
      <c r="G18000" s="125">
        <f t="shared" si="287"/>
        <v>-1700</v>
      </c>
      <c r="H18000" s="704" t="s">
        <v>11823</v>
      </c>
    </row>
    <row r="18001" spans="1:8" ht="15" x14ac:dyDescent="0.2">
      <c r="A18001" s="733">
        <v>45289</v>
      </c>
      <c r="B18001" s="62" t="s">
        <v>11085</v>
      </c>
      <c r="C18001" s="62" t="s">
        <v>11961</v>
      </c>
      <c r="D18001" s="182" t="s">
        <v>1156</v>
      </c>
      <c r="E18001" s="125">
        <v>20000</v>
      </c>
      <c r="F18001" s="125"/>
      <c r="G18001" s="125">
        <f t="shared" si="287"/>
        <v>-20000</v>
      </c>
      <c r="H18001" s="704" t="s">
        <v>11823</v>
      </c>
    </row>
    <row r="18002" spans="1:8" ht="15" x14ac:dyDescent="0.2">
      <c r="A18002" s="733">
        <v>45289</v>
      </c>
      <c r="B18002" s="62" t="s">
        <v>11716</v>
      </c>
      <c r="C18002" s="62" t="s">
        <v>11102</v>
      </c>
      <c r="D18002" s="182" t="s">
        <v>1156</v>
      </c>
      <c r="E18002" s="125">
        <v>31000</v>
      </c>
      <c r="F18002" s="125"/>
      <c r="G18002" s="125">
        <f t="shared" si="287"/>
        <v>-31000</v>
      </c>
      <c r="H18002" s="704" t="s">
        <v>11823</v>
      </c>
    </row>
    <row r="18003" spans="1:8" ht="15" x14ac:dyDescent="0.2">
      <c r="A18003" s="733">
        <v>45289</v>
      </c>
      <c r="B18003" s="62" t="s">
        <v>3945</v>
      </c>
      <c r="C18003" s="62" t="s">
        <v>3876</v>
      </c>
      <c r="D18003" s="182" t="s">
        <v>1156</v>
      </c>
      <c r="E18003" s="125">
        <v>50000</v>
      </c>
      <c r="F18003" s="125"/>
      <c r="G18003" s="125">
        <f t="shared" si="287"/>
        <v>-50000</v>
      </c>
      <c r="H18003" s="704" t="s">
        <v>11823</v>
      </c>
    </row>
    <row r="18004" spans="1:8" ht="15" x14ac:dyDescent="0.2">
      <c r="A18004" s="733">
        <v>45289</v>
      </c>
      <c r="B18004" s="62" t="s">
        <v>10230</v>
      </c>
      <c r="C18004" s="62" t="s">
        <v>5740</v>
      </c>
      <c r="D18004" s="182" t="s">
        <v>369</v>
      </c>
      <c r="E18004" s="125">
        <v>1500</v>
      </c>
      <c r="F18004" s="125"/>
      <c r="G18004" s="125">
        <f t="shared" si="287"/>
        <v>-1500</v>
      </c>
      <c r="H18004" s="704" t="s">
        <v>11823</v>
      </c>
    </row>
    <row r="18005" spans="1:8" ht="15" x14ac:dyDescent="0.2">
      <c r="A18005" s="733">
        <v>45289</v>
      </c>
      <c r="B18005" s="62" t="s">
        <v>11716</v>
      </c>
      <c r="C18005" s="62" t="s">
        <v>2553</v>
      </c>
      <c r="D18005" s="182" t="s">
        <v>12017</v>
      </c>
      <c r="E18005" s="125">
        <v>50000</v>
      </c>
      <c r="F18005" s="125"/>
      <c r="G18005" s="125">
        <f t="shared" si="287"/>
        <v>-50000</v>
      </c>
      <c r="H18005" s="704" t="s">
        <v>11823</v>
      </c>
    </row>
    <row r="18006" spans="1:8" ht="15" x14ac:dyDescent="0.2">
      <c r="A18006" s="733">
        <v>45289</v>
      </c>
      <c r="B18006" s="62" t="s">
        <v>103</v>
      </c>
      <c r="C18006" s="62" t="s">
        <v>103</v>
      </c>
      <c r="D18006" s="182" t="s">
        <v>8156</v>
      </c>
      <c r="E18006" s="125">
        <v>1700</v>
      </c>
      <c r="F18006" s="125"/>
      <c r="G18006" s="125">
        <f t="shared" si="287"/>
        <v>-1700</v>
      </c>
      <c r="H18006" s="704" t="s">
        <v>11823</v>
      </c>
    </row>
    <row r="18007" spans="1:8" ht="15" x14ac:dyDescent="0.2">
      <c r="A18007" s="733">
        <v>45289</v>
      </c>
      <c r="B18007" s="62" t="s">
        <v>11623</v>
      </c>
      <c r="C18007" s="62" t="s">
        <v>285</v>
      </c>
      <c r="D18007" s="182" t="s">
        <v>8661</v>
      </c>
      <c r="E18007" s="125">
        <v>1200</v>
      </c>
      <c r="F18007" s="125"/>
      <c r="G18007" s="125">
        <f t="shared" si="287"/>
        <v>-1200</v>
      </c>
      <c r="H18007" s="704" t="s">
        <v>11823</v>
      </c>
    </row>
    <row r="18008" spans="1:8" ht="15" x14ac:dyDescent="0.2">
      <c r="A18008" s="733">
        <v>45289</v>
      </c>
      <c r="B18008" s="62" t="s">
        <v>10469</v>
      </c>
      <c r="C18008" s="62" t="s">
        <v>12018</v>
      </c>
      <c r="D18008" s="182" t="s">
        <v>12019</v>
      </c>
      <c r="E18008" s="125">
        <v>100000</v>
      </c>
      <c r="F18008" s="125"/>
      <c r="G18008" s="125">
        <f t="shared" si="287"/>
        <v>-100000</v>
      </c>
      <c r="H18008" s="704" t="s">
        <v>11823</v>
      </c>
    </row>
    <row r="18009" spans="1:8" ht="15" x14ac:dyDescent="0.2">
      <c r="A18009" s="733">
        <v>45289</v>
      </c>
      <c r="B18009" s="62" t="s">
        <v>10906</v>
      </c>
      <c r="C18009" s="62" t="s">
        <v>391</v>
      </c>
      <c r="D18009" s="182" t="s">
        <v>12020</v>
      </c>
      <c r="E18009" s="125">
        <v>14780</v>
      </c>
      <c r="F18009" s="125"/>
      <c r="G18009" s="125">
        <f t="shared" si="287"/>
        <v>-14780</v>
      </c>
      <c r="H18009" s="704" t="s">
        <v>11823</v>
      </c>
    </row>
    <row r="18010" spans="1:8" ht="24" x14ac:dyDescent="0.2">
      <c r="A18010" s="733">
        <v>45289</v>
      </c>
      <c r="B18010" s="62" t="s">
        <v>11883</v>
      </c>
      <c r="C18010" s="62" t="s">
        <v>8089</v>
      </c>
      <c r="D18010" s="182" t="s">
        <v>12021</v>
      </c>
      <c r="E18010" s="125">
        <v>1000000</v>
      </c>
      <c r="F18010" s="125"/>
      <c r="G18010" s="125">
        <f t="shared" si="287"/>
        <v>-1000000</v>
      </c>
      <c r="H18010" s="704" t="s">
        <v>11823</v>
      </c>
    </row>
    <row r="18011" spans="1:8" ht="15" x14ac:dyDescent="0.2">
      <c r="A18011" s="733">
        <v>45289</v>
      </c>
      <c r="B18011" s="62" t="s">
        <v>11883</v>
      </c>
      <c r="C18011" s="62" t="s">
        <v>8089</v>
      </c>
      <c r="D18011" s="182" t="s">
        <v>12022</v>
      </c>
      <c r="E18011" s="125">
        <v>250000</v>
      </c>
      <c r="F18011" s="125"/>
      <c r="G18011" s="125">
        <f t="shared" si="287"/>
        <v>-250000</v>
      </c>
      <c r="H18011" s="704" t="s">
        <v>11823</v>
      </c>
    </row>
    <row r="18012" spans="1:8" ht="15" x14ac:dyDescent="0.2">
      <c r="A18012" s="733">
        <v>45289</v>
      </c>
      <c r="B18012" s="62" t="s">
        <v>11883</v>
      </c>
      <c r="C18012" s="62" t="s">
        <v>8089</v>
      </c>
      <c r="D18012" s="182" t="s">
        <v>12022</v>
      </c>
      <c r="E18012" s="125">
        <v>250000</v>
      </c>
      <c r="F18012" s="125"/>
      <c r="G18012" s="125">
        <f t="shared" si="287"/>
        <v>-250000</v>
      </c>
      <c r="H18012" s="704" t="s">
        <v>11823</v>
      </c>
    </row>
    <row r="18013" spans="1:8" ht="15" x14ac:dyDescent="0.2">
      <c r="A18013" s="733">
        <v>45289</v>
      </c>
      <c r="B18013" s="62" t="s">
        <v>11716</v>
      </c>
      <c r="C18013" s="62" t="s">
        <v>10989</v>
      </c>
      <c r="D18013" s="182" t="s">
        <v>12059</v>
      </c>
      <c r="E18013" s="125">
        <v>1120</v>
      </c>
      <c r="F18013" s="125"/>
      <c r="G18013" s="125">
        <f t="shared" si="287"/>
        <v>-1120</v>
      </c>
      <c r="H18013" s="704" t="s">
        <v>11823</v>
      </c>
    </row>
    <row r="18014" spans="1:8" ht="15" x14ac:dyDescent="0.2">
      <c r="A18014" s="733">
        <v>45290</v>
      </c>
      <c r="B18014" s="62" t="s">
        <v>103</v>
      </c>
      <c r="C18014" s="62" t="s">
        <v>2995</v>
      </c>
      <c r="D18014" s="182" t="s">
        <v>1156</v>
      </c>
      <c r="E18014" s="125">
        <v>5330</v>
      </c>
      <c r="F18014" s="125"/>
      <c r="G18014" s="125">
        <f t="shared" si="287"/>
        <v>-5330</v>
      </c>
      <c r="H18014" s="704" t="s">
        <v>11823</v>
      </c>
    </row>
    <row r="18015" spans="1:8" ht="15" x14ac:dyDescent="0.2">
      <c r="A18015" s="733">
        <v>45290</v>
      </c>
      <c r="B18015" s="62" t="s">
        <v>11623</v>
      </c>
      <c r="C18015" s="62" t="s">
        <v>5740</v>
      </c>
      <c r="D18015" s="182" t="s">
        <v>369</v>
      </c>
      <c r="E18015" s="125">
        <v>1500</v>
      </c>
      <c r="F18015" s="125"/>
      <c r="G18015" s="125">
        <f t="shared" si="287"/>
        <v>-1500</v>
      </c>
      <c r="H18015" s="704" t="s">
        <v>11823</v>
      </c>
    </row>
    <row r="18016" spans="1:8" ht="15" x14ac:dyDescent="0.2">
      <c r="A18016" s="733">
        <v>45290</v>
      </c>
      <c r="B18016" s="62" t="s">
        <v>10906</v>
      </c>
      <c r="C18016" s="62" t="s">
        <v>5740</v>
      </c>
      <c r="D18016" s="182" t="s">
        <v>369</v>
      </c>
      <c r="E18016" s="125">
        <v>550</v>
      </c>
      <c r="F18016" s="125"/>
      <c r="G18016" s="125">
        <f t="shared" si="287"/>
        <v>-550</v>
      </c>
      <c r="H18016" s="704" t="s">
        <v>11823</v>
      </c>
    </row>
    <row r="18017" spans="1:8" ht="15" customHeight="1" x14ac:dyDescent="0.2">
      <c r="A18017" s="733">
        <v>45290</v>
      </c>
      <c r="B18017" s="62" t="s">
        <v>11442</v>
      </c>
      <c r="C18017" s="62" t="s">
        <v>437</v>
      </c>
      <c r="D18017" s="182" t="s">
        <v>12060</v>
      </c>
      <c r="E18017" s="125">
        <v>47000</v>
      </c>
      <c r="F18017" s="125"/>
      <c r="G18017" s="125">
        <f t="shared" si="287"/>
        <v>-47000</v>
      </c>
      <c r="H18017" s="704" t="s">
        <v>11823</v>
      </c>
    </row>
    <row r="18018" spans="1:8" ht="15" x14ac:dyDescent="0.2">
      <c r="A18018" s="732">
        <v>45261</v>
      </c>
      <c r="B18018" s="173" t="s">
        <v>10149</v>
      </c>
      <c r="C18018" s="173" t="s">
        <v>6622</v>
      </c>
      <c r="D18018" s="227" t="s">
        <v>11852</v>
      </c>
      <c r="E18018" s="235">
        <v>80000</v>
      </c>
      <c r="F18018" s="235"/>
      <c r="G18018" s="235">
        <f t="shared" si="287"/>
        <v>-80000</v>
      </c>
      <c r="H18018" s="708" t="s">
        <v>11823</v>
      </c>
    </row>
    <row r="18019" spans="1:8" ht="15" x14ac:dyDescent="0.2">
      <c r="A18019" s="732">
        <v>45264</v>
      </c>
      <c r="B18019" s="173" t="s">
        <v>10906</v>
      </c>
      <c r="C18019" s="173" t="s">
        <v>11382</v>
      </c>
      <c r="D18019" s="227" t="s">
        <v>11853</v>
      </c>
      <c r="E18019" s="235">
        <v>250000</v>
      </c>
      <c r="F18019" s="235"/>
      <c r="G18019" s="235">
        <f t="shared" si="287"/>
        <v>-250000</v>
      </c>
      <c r="H18019" s="708" t="s">
        <v>11823</v>
      </c>
    </row>
    <row r="18020" spans="1:8" ht="15" x14ac:dyDescent="0.2">
      <c r="A18020" s="732">
        <v>45268</v>
      </c>
      <c r="B18020" s="173" t="s">
        <v>11336</v>
      </c>
      <c r="C18020" s="550" t="s">
        <v>3002</v>
      </c>
      <c r="D18020" s="739" t="s">
        <v>11854</v>
      </c>
      <c r="E18020" s="551">
        <v>15900</v>
      </c>
      <c r="F18020" s="235"/>
      <c r="G18020" s="235">
        <f t="shared" si="287"/>
        <v>-15900</v>
      </c>
      <c r="H18020" s="708" t="s">
        <v>11823</v>
      </c>
    </row>
    <row r="18021" spans="1:8" ht="15" x14ac:dyDescent="0.2">
      <c r="A18021" s="732">
        <v>45268</v>
      </c>
      <c r="B18021" s="173" t="s">
        <v>3945</v>
      </c>
      <c r="C18021" s="550" t="s">
        <v>3002</v>
      </c>
      <c r="D18021" s="739" t="s">
        <v>11854</v>
      </c>
      <c r="E18021" s="551">
        <v>32760</v>
      </c>
      <c r="F18021" s="235"/>
      <c r="G18021" s="235">
        <f t="shared" si="287"/>
        <v>-32760</v>
      </c>
      <c r="H18021" s="708" t="s">
        <v>11823</v>
      </c>
    </row>
    <row r="18022" spans="1:8" ht="15" x14ac:dyDescent="0.2">
      <c r="A18022" s="732">
        <v>45268</v>
      </c>
      <c r="B18022" s="173" t="s">
        <v>3944</v>
      </c>
      <c r="C18022" s="550" t="s">
        <v>3002</v>
      </c>
      <c r="D18022" s="739" t="s">
        <v>11854</v>
      </c>
      <c r="E18022" s="551">
        <v>35360</v>
      </c>
      <c r="F18022" s="235"/>
      <c r="G18022" s="235">
        <f t="shared" si="287"/>
        <v>-35360</v>
      </c>
      <c r="H18022" s="708" t="s">
        <v>11823</v>
      </c>
    </row>
    <row r="18023" spans="1:8" ht="15" x14ac:dyDescent="0.2">
      <c r="A18023" s="732">
        <v>45272</v>
      </c>
      <c r="B18023" s="173" t="s">
        <v>10906</v>
      </c>
      <c r="C18023" s="173" t="s">
        <v>11532</v>
      </c>
      <c r="D18023" s="227" t="s">
        <v>11879</v>
      </c>
      <c r="E18023" s="235">
        <v>250000</v>
      </c>
      <c r="F18023" s="235"/>
      <c r="G18023" s="235">
        <f t="shared" si="287"/>
        <v>-250000</v>
      </c>
      <c r="H18023" s="708" t="s">
        <v>11823</v>
      </c>
    </row>
    <row r="18024" spans="1:8" ht="15" x14ac:dyDescent="0.2">
      <c r="A18024" s="732">
        <v>45273</v>
      </c>
      <c r="B18024" s="173" t="s">
        <v>11623</v>
      </c>
      <c r="C18024" s="173" t="s">
        <v>8249</v>
      </c>
      <c r="D18024" s="227" t="s">
        <v>11880</v>
      </c>
      <c r="E18024" s="235">
        <v>150000</v>
      </c>
      <c r="F18024" s="235"/>
      <c r="G18024" s="235">
        <f t="shared" si="287"/>
        <v>-150000</v>
      </c>
      <c r="H18024" s="708" t="s">
        <v>11823</v>
      </c>
    </row>
    <row r="18025" spans="1:8" ht="15" x14ac:dyDescent="0.2">
      <c r="A18025" s="732">
        <v>45273</v>
      </c>
      <c r="B18025" s="173" t="s">
        <v>10469</v>
      </c>
      <c r="C18025" s="173" t="s">
        <v>9458</v>
      </c>
      <c r="D18025" s="227" t="s">
        <v>11881</v>
      </c>
      <c r="E18025" s="235">
        <v>50000</v>
      </c>
      <c r="F18025" s="235"/>
      <c r="G18025" s="235">
        <f t="shared" si="287"/>
        <v>-50000</v>
      </c>
      <c r="H18025" s="708" t="s">
        <v>11823</v>
      </c>
    </row>
    <row r="18026" spans="1:8" ht="15" customHeight="1" x14ac:dyDescent="0.2">
      <c r="A18026" s="732">
        <v>45273</v>
      </c>
      <c r="B18026" s="173" t="s">
        <v>11611</v>
      </c>
      <c r="C18026" s="550" t="s">
        <v>11382</v>
      </c>
      <c r="D18026" s="739" t="s">
        <v>11882</v>
      </c>
      <c r="E18026" s="551">
        <v>45000</v>
      </c>
      <c r="F18026" s="235"/>
      <c r="G18026" s="235">
        <f t="shared" si="287"/>
        <v>-45000</v>
      </c>
      <c r="H18026" s="708" t="s">
        <v>11823</v>
      </c>
    </row>
    <row r="18027" spans="1:8" ht="15" x14ac:dyDescent="0.2">
      <c r="A18027" s="732">
        <v>45273</v>
      </c>
      <c r="B18027" s="173" t="s">
        <v>11089</v>
      </c>
      <c r="C18027" s="550" t="s">
        <v>11382</v>
      </c>
      <c r="D18027" s="739" t="s">
        <v>11882</v>
      </c>
      <c r="E18027" s="551">
        <v>10000</v>
      </c>
      <c r="F18027" s="235"/>
      <c r="G18027" s="235">
        <f t="shared" si="287"/>
        <v>-10000</v>
      </c>
      <c r="H18027" s="708" t="s">
        <v>11823</v>
      </c>
    </row>
    <row r="18028" spans="1:8" ht="15" x14ac:dyDescent="0.2">
      <c r="A18028" s="732">
        <v>45273</v>
      </c>
      <c r="B18028" s="173" t="s">
        <v>11442</v>
      </c>
      <c r="C18028" s="550" t="s">
        <v>11382</v>
      </c>
      <c r="D18028" s="739" t="s">
        <v>11882</v>
      </c>
      <c r="E18028" s="551">
        <v>75000</v>
      </c>
      <c r="F18028" s="235"/>
      <c r="G18028" s="235">
        <f t="shared" si="287"/>
        <v>-75000</v>
      </c>
      <c r="H18028" s="708" t="s">
        <v>11823</v>
      </c>
    </row>
    <row r="18029" spans="1:8" ht="15" customHeight="1" x14ac:dyDescent="0.2">
      <c r="A18029" s="732">
        <v>45273</v>
      </c>
      <c r="B18029" s="173" t="s">
        <v>10906</v>
      </c>
      <c r="C18029" s="550" t="s">
        <v>11382</v>
      </c>
      <c r="D18029" s="739" t="s">
        <v>11882</v>
      </c>
      <c r="E18029" s="551">
        <v>49000</v>
      </c>
      <c r="F18029" s="235"/>
      <c r="G18029" s="235">
        <f t="shared" si="287"/>
        <v>-49000</v>
      </c>
      <c r="H18029" s="708" t="s">
        <v>11823</v>
      </c>
    </row>
    <row r="18030" spans="1:8" ht="24" x14ac:dyDescent="0.2">
      <c r="A18030" s="732">
        <v>45280</v>
      </c>
      <c r="B18030" s="173" t="s">
        <v>11085</v>
      </c>
      <c r="C18030" s="173" t="s">
        <v>10482</v>
      </c>
      <c r="D18030" s="227" t="s">
        <v>11968</v>
      </c>
      <c r="E18030" s="235">
        <v>1500000</v>
      </c>
      <c r="F18030" s="235"/>
      <c r="G18030" s="235">
        <f t="shared" si="287"/>
        <v>-1500000</v>
      </c>
      <c r="H18030" s="708" t="s">
        <v>11823</v>
      </c>
    </row>
    <row r="18031" spans="1:8" ht="15" x14ac:dyDescent="0.2">
      <c r="A18031" s="732">
        <v>45280</v>
      </c>
      <c r="B18031" s="173" t="s">
        <v>10906</v>
      </c>
      <c r="C18031" s="173" t="s">
        <v>1197</v>
      </c>
      <c r="D18031" s="227" t="s">
        <v>11972</v>
      </c>
      <c r="E18031" s="235">
        <v>189553</v>
      </c>
      <c r="F18031" s="235"/>
      <c r="G18031" s="235">
        <f t="shared" si="287"/>
        <v>-189553</v>
      </c>
      <c r="H18031" s="708" t="s">
        <v>11823</v>
      </c>
    </row>
    <row r="18032" spans="1:8" ht="15" x14ac:dyDescent="0.2">
      <c r="A18032" s="732">
        <v>45286</v>
      </c>
      <c r="B18032" s="173" t="s">
        <v>11623</v>
      </c>
      <c r="C18032" s="173" t="s">
        <v>7465</v>
      </c>
      <c r="D18032" s="227" t="s">
        <v>12023</v>
      </c>
      <c r="E18032" s="235">
        <v>1500000</v>
      </c>
      <c r="F18032" s="235"/>
      <c r="G18032" s="235">
        <f t="shared" si="287"/>
        <v>-1500000</v>
      </c>
      <c r="H18032" s="708" t="s">
        <v>11823</v>
      </c>
    </row>
    <row r="18033" spans="1:8" ht="15" x14ac:dyDescent="0.2">
      <c r="A18033" s="732">
        <v>45286</v>
      </c>
      <c r="B18033" s="173" t="s">
        <v>10906</v>
      </c>
      <c r="C18033" s="173" t="s">
        <v>1197</v>
      </c>
      <c r="D18033" s="227" t="s">
        <v>11972</v>
      </c>
      <c r="E18033" s="235">
        <v>472527</v>
      </c>
      <c r="F18033" s="235"/>
      <c r="G18033" s="235">
        <f t="shared" si="287"/>
        <v>-472527</v>
      </c>
      <c r="H18033" s="708" t="s">
        <v>11823</v>
      </c>
    </row>
    <row r="18034" spans="1:8" ht="15" x14ac:dyDescent="0.2">
      <c r="A18034" s="732">
        <v>45287</v>
      </c>
      <c r="B18034" s="173" t="s">
        <v>11623</v>
      </c>
      <c r="C18034" s="173" t="s">
        <v>8089</v>
      </c>
      <c r="D18034" s="227" t="s">
        <v>12023</v>
      </c>
      <c r="E18034" s="235">
        <v>1000000</v>
      </c>
      <c r="F18034" s="235"/>
      <c r="G18034" s="235">
        <f t="shared" si="287"/>
        <v>-1000000</v>
      </c>
      <c r="H18034" s="708" t="s">
        <v>11823</v>
      </c>
    </row>
    <row r="18035" spans="1:8" ht="15" x14ac:dyDescent="0.2">
      <c r="A18035" s="732">
        <v>45287</v>
      </c>
      <c r="B18035" s="173" t="s">
        <v>11883</v>
      </c>
      <c r="C18035" s="173" t="s">
        <v>12024</v>
      </c>
      <c r="D18035" s="227" t="s">
        <v>12023</v>
      </c>
      <c r="E18035" s="235">
        <v>1000000</v>
      </c>
      <c r="F18035" s="235"/>
      <c r="G18035" s="235">
        <f t="shared" si="287"/>
        <v>-1000000</v>
      </c>
      <c r="H18035" s="708" t="s">
        <v>11823</v>
      </c>
    </row>
    <row r="18036" spans="1:8" ht="15" x14ac:dyDescent="0.2">
      <c r="A18036" s="729">
        <v>45267</v>
      </c>
      <c r="B18036" s="93" t="s">
        <v>11550</v>
      </c>
      <c r="C18036" s="93" t="s">
        <v>558</v>
      </c>
      <c r="D18036" s="891" t="s">
        <v>11816</v>
      </c>
      <c r="E18036" s="175"/>
      <c r="F18036" s="175">
        <v>1000000</v>
      </c>
      <c r="G18036" s="175">
        <f t="shared" si="287"/>
        <v>1000000</v>
      </c>
      <c r="H18036" s="701" t="s">
        <v>11823</v>
      </c>
    </row>
    <row r="18037" spans="1:8" ht="15" x14ac:dyDescent="0.2">
      <c r="A18037" s="729">
        <v>45267</v>
      </c>
      <c r="B18037" s="93" t="s">
        <v>10120</v>
      </c>
      <c r="C18037" s="93" t="s">
        <v>558</v>
      </c>
      <c r="D18037" s="891" t="s">
        <v>11817</v>
      </c>
      <c r="E18037" s="175"/>
      <c r="F18037" s="175">
        <v>100000</v>
      </c>
      <c r="G18037" s="175">
        <f t="shared" si="287"/>
        <v>100000</v>
      </c>
      <c r="H18037" s="701" t="s">
        <v>11823</v>
      </c>
    </row>
    <row r="18038" spans="1:8" ht="15" x14ac:dyDescent="0.2">
      <c r="A18038" s="729">
        <v>45267</v>
      </c>
      <c r="B18038" s="93" t="s">
        <v>10120</v>
      </c>
      <c r="C18038" s="93" t="s">
        <v>558</v>
      </c>
      <c r="D18038" s="891" t="s">
        <v>11934</v>
      </c>
      <c r="E18038" s="175"/>
      <c r="F18038" s="175">
        <v>-100000</v>
      </c>
      <c r="G18038" s="175">
        <f t="shared" si="287"/>
        <v>-100000</v>
      </c>
      <c r="H18038" s="701" t="s">
        <v>11823</v>
      </c>
    </row>
    <row r="18039" spans="1:8" ht="24" x14ac:dyDescent="0.2">
      <c r="A18039" s="729">
        <v>45267</v>
      </c>
      <c r="B18039" s="93" t="s">
        <v>9984</v>
      </c>
      <c r="C18039" s="93" t="s">
        <v>558</v>
      </c>
      <c r="D18039" s="801" t="s">
        <v>11818</v>
      </c>
      <c r="E18039" s="175"/>
      <c r="F18039" s="175">
        <v>520000</v>
      </c>
      <c r="G18039" s="175">
        <f t="shared" si="287"/>
        <v>520000</v>
      </c>
      <c r="H18039" s="701" t="s">
        <v>11823</v>
      </c>
    </row>
    <row r="18040" spans="1:8" ht="15" x14ac:dyDescent="0.2">
      <c r="A18040" s="729">
        <v>45272</v>
      </c>
      <c r="B18040" s="93" t="s">
        <v>9659</v>
      </c>
      <c r="C18040" s="93" t="s">
        <v>558</v>
      </c>
      <c r="D18040" s="801" t="s">
        <v>11863</v>
      </c>
      <c r="E18040" s="175"/>
      <c r="F18040" s="175">
        <v>3221233</v>
      </c>
      <c r="G18040" s="175">
        <f t="shared" si="287"/>
        <v>3221233</v>
      </c>
      <c r="H18040" s="701" t="s">
        <v>11823</v>
      </c>
    </row>
    <row r="18041" spans="1:8" ht="15" x14ac:dyDescent="0.2">
      <c r="A18041" s="729">
        <v>45272</v>
      </c>
      <c r="B18041" s="93" t="s">
        <v>11605</v>
      </c>
      <c r="C18041" s="93" t="s">
        <v>558</v>
      </c>
      <c r="D18041" s="801" t="s">
        <v>11863</v>
      </c>
      <c r="E18041" s="175"/>
      <c r="F18041" s="175">
        <v>1000000</v>
      </c>
      <c r="G18041" s="175">
        <f t="shared" si="287"/>
        <v>1000000</v>
      </c>
      <c r="H18041" s="701" t="s">
        <v>11823</v>
      </c>
    </row>
    <row r="18042" spans="1:8" ht="15" x14ac:dyDescent="0.2">
      <c r="A18042" s="729">
        <v>45272</v>
      </c>
      <c r="B18042" s="93" t="s">
        <v>9659</v>
      </c>
      <c r="C18042" s="93" t="s">
        <v>558</v>
      </c>
      <c r="D18042" s="897" t="s">
        <v>12026</v>
      </c>
      <c r="E18042" s="642">
        <v>42212</v>
      </c>
      <c r="F18042" s="642"/>
      <c r="G18042" s="175">
        <f t="shared" si="287"/>
        <v>-42212</v>
      </c>
      <c r="H18042" s="701" t="s">
        <v>11823</v>
      </c>
    </row>
    <row r="18043" spans="1:8" ht="15" x14ac:dyDescent="0.2">
      <c r="A18043" s="729">
        <v>45272</v>
      </c>
      <c r="B18043" s="93" t="s">
        <v>3945</v>
      </c>
      <c r="C18043" s="93" t="s">
        <v>558</v>
      </c>
      <c r="D18043" s="891" t="s">
        <v>11877</v>
      </c>
      <c r="E18043" s="175"/>
      <c r="F18043" s="175">
        <v>359992</v>
      </c>
      <c r="G18043" s="175">
        <f t="shared" si="287"/>
        <v>359992</v>
      </c>
      <c r="H18043" s="701" t="s">
        <v>11823</v>
      </c>
    </row>
    <row r="18044" spans="1:8" ht="15" x14ac:dyDescent="0.2">
      <c r="A18044" s="729">
        <v>45273</v>
      </c>
      <c r="B18044" s="93" t="s">
        <v>10230</v>
      </c>
      <c r="C18044" s="93" t="s">
        <v>558</v>
      </c>
      <c r="D18044" s="891" t="s">
        <v>11878</v>
      </c>
      <c r="E18044" s="175"/>
      <c r="F18044" s="175">
        <v>1500000</v>
      </c>
      <c r="G18044" s="175">
        <f t="shared" si="287"/>
        <v>1500000</v>
      </c>
      <c r="H18044" s="701" t="s">
        <v>11823</v>
      </c>
    </row>
    <row r="18045" spans="1:8" ht="15" x14ac:dyDescent="0.2">
      <c r="A18045" s="729">
        <v>45275</v>
      </c>
      <c r="B18045" s="93" t="s">
        <v>10230</v>
      </c>
      <c r="C18045" s="93" t="s">
        <v>558</v>
      </c>
      <c r="D18045" s="891" t="s">
        <v>11894</v>
      </c>
      <c r="E18045" s="175"/>
      <c r="F18045" s="175">
        <v>1000000</v>
      </c>
      <c r="G18045" s="175">
        <f t="shared" si="287"/>
        <v>1000000</v>
      </c>
      <c r="H18045" s="701" t="s">
        <v>11823</v>
      </c>
    </row>
    <row r="18046" spans="1:8" ht="24" x14ac:dyDescent="0.2">
      <c r="A18046" s="729">
        <v>45275</v>
      </c>
      <c r="B18046" s="93" t="s">
        <v>10230</v>
      </c>
      <c r="C18046" s="93" t="s">
        <v>558</v>
      </c>
      <c r="D18046" s="801" t="s">
        <v>11895</v>
      </c>
      <c r="E18046" s="175"/>
      <c r="F18046" s="175">
        <v>1000000</v>
      </c>
      <c r="G18046" s="175">
        <f t="shared" si="287"/>
        <v>1000000</v>
      </c>
      <c r="H18046" s="701" t="s">
        <v>11823</v>
      </c>
    </row>
    <row r="18047" spans="1:8" ht="15" x14ac:dyDescent="0.2">
      <c r="A18047" s="729">
        <v>45275</v>
      </c>
      <c r="B18047" s="93" t="s">
        <v>10230</v>
      </c>
      <c r="C18047" s="93" t="s">
        <v>558</v>
      </c>
      <c r="D18047" s="891" t="s">
        <v>11896</v>
      </c>
      <c r="E18047" s="175"/>
      <c r="F18047" s="175">
        <v>1000000</v>
      </c>
      <c r="G18047" s="175">
        <f t="shared" ref="G18047:G18110" si="288">F18047-E18047</f>
        <v>1000000</v>
      </c>
      <c r="H18047" s="701" t="s">
        <v>11823</v>
      </c>
    </row>
    <row r="18048" spans="1:8" ht="15" x14ac:dyDescent="0.2">
      <c r="A18048" s="729">
        <v>45275</v>
      </c>
      <c r="B18048" s="93" t="s">
        <v>10230</v>
      </c>
      <c r="C18048" s="93" t="s">
        <v>558</v>
      </c>
      <c r="D18048" s="891" t="s">
        <v>11893</v>
      </c>
      <c r="E18048" s="175"/>
      <c r="F18048" s="175">
        <v>1000000</v>
      </c>
      <c r="G18048" s="175">
        <f t="shared" si="288"/>
        <v>1000000</v>
      </c>
      <c r="H18048" s="701" t="s">
        <v>11823</v>
      </c>
    </row>
    <row r="18049" spans="1:10" ht="15" x14ac:dyDescent="0.2">
      <c r="A18049" s="729">
        <v>45275</v>
      </c>
      <c r="B18049" s="93" t="s">
        <v>10230</v>
      </c>
      <c r="C18049" s="93" t="s">
        <v>558</v>
      </c>
      <c r="D18049" s="891" t="s">
        <v>11897</v>
      </c>
      <c r="E18049" s="175"/>
      <c r="F18049" s="175">
        <v>1500000</v>
      </c>
      <c r="G18049" s="175">
        <f t="shared" si="288"/>
        <v>1500000</v>
      </c>
      <c r="H18049" s="701" t="s">
        <v>11823</v>
      </c>
    </row>
    <row r="18050" spans="1:10" ht="15" x14ac:dyDescent="0.2">
      <c r="A18050" s="729">
        <v>45276</v>
      </c>
      <c r="B18050" s="93" t="s">
        <v>10230</v>
      </c>
      <c r="C18050" s="93" t="s">
        <v>558</v>
      </c>
      <c r="D18050" s="891" t="s">
        <v>11985</v>
      </c>
      <c r="E18050" s="175"/>
      <c r="F18050" s="175">
        <v>1000000</v>
      </c>
      <c r="G18050" s="175">
        <f t="shared" si="288"/>
        <v>1000000</v>
      </c>
      <c r="H18050" s="701" t="s">
        <v>11823</v>
      </c>
    </row>
    <row r="18051" spans="1:10" ht="15" x14ac:dyDescent="0.2">
      <c r="A18051" s="729">
        <v>45276</v>
      </c>
      <c r="B18051" s="93" t="s">
        <v>10230</v>
      </c>
      <c r="C18051" s="93" t="s">
        <v>558</v>
      </c>
      <c r="D18051" s="891" t="s">
        <v>11987</v>
      </c>
      <c r="E18051" s="175"/>
      <c r="F18051" s="175">
        <v>1000000</v>
      </c>
      <c r="G18051" s="175">
        <f t="shared" si="288"/>
        <v>1000000</v>
      </c>
      <c r="H18051" s="701" t="s">
        <v>11823</v>
      </c>
    </row>
    <row r="18052" spans="1:10" ht="15" x14ac:dyDescent="0.2">
      <c r="A18052" s="729">
        <v>45276</v>
      </c>
      <c r="B18052" s="93" t="s">
        <v>10230</v>
      </c>
      <c r="C18052" s="93" t="s">
        <v>558</v>
      </c>
      <c r="D18052" s="891" t="s">
        <v>12078</v>
      </c>
      <c r="E18052" s="175"/>
      <c r="F18052" s="175">
        <v>1000000</v>
      </c>
      <c r="G18052" s="175">
        <f t="shared" si="288"/>
        <v>1000000</v>
      </c>
      <c r="H18052" s="701" t="s">
        <v>11823</v>
      </c>
    </row>
    <row r="18053" spans="1:10" ht="24" x14ac:dyDescent="0.2">
      <c r="A18053" s="729">
        <v>45276</v>
      </c>
      <c r="B18053" s="93" t="s">
        <v>10230</v>
      </c>
      <c r="C18053" s="93" t="s">
        <v>558</v>
      </c>
      <c r="D18053" s="801" t="s">
        <v>11969</v>
      </c>
      <c r="E18053" s="175"/>
      <c r="F18053" s="175">
        <v>1500000</v>
      </c>
      <c r="G18053" s="175">
        <f t="shared" si="288"/>
        <v>1500000</v>
      </c>
      <c r="H18053" s="701" t="s">
        <v>11823</v>
      </c>
    </row>
    <row r="18054" spans="1:10" ht="15" x14ac:dyDescent="0.2">
      <c r="A18054" s="729">
        <v>45276</v>
      </c>
      <c r="B18054" s="93" t="s">
        <v>10230</v>
      </c>
      <c r="C18054" s="93" t="s">
        <v>558</v>
      </c>
      <c r="D18054" s="891" t="s">
        <v>11986</v>
      </c>
      <c r="E18054" s="175"/>
      <c r="F18054" s="175">
        <v>1500000</v>
      </c>
      <c r="G18054" s="175">
        <f t="shared" si="288"/>
        <v>1500000</v>
      </c>
      <c r="H18054" s="701" t="s">
        <v>11823</v>
      </c>
    </row>
    <row r="18055" spans="1:10" ht="15" x14ac:dyDescent="0.2">
      <c r="A18055" s="729">
        <v>45276</v>
      </c>
      <c r="B18055" s="93" t="s">
        <v>10230</v>
      </c>
      <c r="C18055" s="93" t="s">
        <v>558</v>
      </c>
      <c r="D18055" s="891" t="s">
        <v>12116</v>
      </c>
      <c r="E18055" s="175"/>
      <c r="F18055" s="175">
        <v>1417880</v>
      </c>
      <c r="G18055" s="175">
        <f t="shared" si="288"/>
        <v>1417880</v>
      </c>
      <c r="H18055" s="701" t="s">
        <v>11823</v>
      </c>
    </row>
    <row r="18056" spans="1:10" ht="15" x14ac:dyDescent="0.2">
      <c r="A18056" s="729">
        <v>45276</v>
      </c>
      <c r="B18056" s="93" t="s">
        <v>10230</v>
      </c>
      <c r="C18056" s="93" t="s">
        <v>558</v>
      </c>
      <c r="D18056" s="891" t="s">
        <v>11936</v>
      </c>
      <c r="E18056" s="175"/>
      <c r="F18056" s="175">
        <v>2200</v>
      </c>
      <c r="G18056" s="175">
        <f t="shared" si="288"/>
        <v>2200</v>
      </c>
      <c r="H18056" s="701" t="s">
        <v>11823</v>
      </c>
    </row>
    <row r="18057" spans="1:10" ht="24" x14ac:dyDescent="0.2">
      <c r="A18057" s="729">
        <v>45280</v>
      </c>
      <c r="B18057" s="93" t="s">
        <v>9659</v>
      </c>
      <c r="C18057" s="93" t="s">
        <v>558</v>
      </c>
      <c r="D18057" s="801" t="s">
        <v>11958</v>
      </c>
      <c r="E18057" s="175"/>
      <c r="F18057" s="175">
        <v>5000000</v>
      </c>
      <c r="G18057" s="175">
        <f t="shared" si="288"/>
        <v>5000000</v>
      </c>
      <c r="H18057" s="701" t="s">
        <v>11823</v>
      </c>
    </row>
    <row r="18058" spans="1:10" ht="24" x14ac:dyDescent="0.2">
      <c r="A18058" s="729">
        <v>45280</v>
      </c>
      <c r="B18058" s="93" t="s">
        <v>9659</v>
      </c>
      <c r="C18058" s="93" t="s">
        <v>558</v>
      </c>
      <c r="D18058" s="801" t="s">
        <v>12336</v>
      </c>
      <c r="E18058" s="175"/>
      <c r="F18058" s="175">
        <v>-650000</v>
      </c>
      <c r="G18058" s="175">
        <f t="shared" si="288"/>
        <v>-650000</v>
      </c>
      <c r="H18058" s="701" t="s">
        <v>11823</v>
      </c>
    </row>
    <row r="18059" spans="1:10" ht="24" x14ac:dyDescent="0.2">
      <c r="A18059" s="729">
        <v>45280</v>
      </c>
      <c r="B18059" s="93" t="s">
        <v>9659</v>
      </c>
      <c r="C18059" s="93" t="s">
        <v>558</v>
      </c>
      <c r="D18059" s="801" t="s">
        <v>12336</v>
      </c>
      <c r="E18059" s="175"/>
      <c r="F18059" s="175">
        <v>-750000</v>
      </c>
      <c r="G18059" s="175">
        <f t="shared" si="288"/>
        <v>-750000</v>
      </c>
      <c r="H18059" s="701" t="s">
        <v>11823</v>
      </c>
    </row>
    <row r="18060" spans="1:10" ht="24" x14ac:dyDescent="0.2">
      <c r="A18060" s="729">
        <v>45280</v>
      </c>
      <c r="B18060" s="93" t="s">
        <v>9659</v>
      </c>
      <c r="C18060" s="93" t="s">
        <v>558</v>
      </c>
      <c r="D18060" s="801" t="s">
        <v>12336</v>
      </c>
      <c r="E18060" s="175"/>
      <c r="F18060" s="175">
        <v>-850000</v>
      </c>
      <c r="G18060" s="175">
        <f t="shared" si="288"/>
        <v>-850000</v>
      </c>
      <c r="H18060" s="701" t="s">
        <v>11823</v>
      </c>
      <c r="J18060" s="39"/>
    </row>
    <row r="18061" spans="1:10" ht="15" x14ac:dyDescent="0.2">
      <c r="A18061" s="729">
        <v>45280</v>
      </c>
      <c r="B18061" s="93" t="s">
        <v>9659</v>
      </c>
      <c r="C18061" s="93" t="s">
        <v>558</v>
      </c>
      <c r="D18061" s="801" t="s">
        <v>12337</v>
      </c>
      <c r="E18061" s="175"/>
      <c r="F18061" s="175">
        <v>-950000</v>
      </c>
      <c r="G18061" s="175">
        <f t="shared" si="288"/>
        <v>-950000</v>
      </c>
      <c r="H18061" s="701" t="s">
        <v>11823</v>
      </c>
      <c r="J18061" s="39"/>
    </row>
    <row r="18062" spans="1:10" ht="15" x14ac:dyDescent="0.2">
      <c r="A18062" s="729">
        <v>45280</v>
      </c>
      <c r="B18062" s="93" t="s">
        <v>9659</v>
      </c>
      <c r="C18062" s="93" t="s">
        <v>558</v>
      </c>
      <c r="D18062" s="897" t="s">
        <v>12026</v>
      </c>
      <c r="E18062" s="642">
        <v>15850</v>
      </c>
      <c r="F18062" s="175"/>
      <c r="G18062" s="175">
        <f t="shared" si="288"/>
        <v>-15850</v>
      </c>
      <c r="H18062" s="701" t="s">
        <v>11823</v>
      </c>
    </row>
    <row r="18063" spans="1:10" ht="15" x14ac:dyDescent="0.2">
      <c r="A18063" s="729">
        <v>45283</v>
      </c>
      <c r="B18063" s="93" t="s">
        <v>10230</v>
      </c>
      <c r="C18063" s="93" t="s">
        <v>558</v>
      </c>
      <c r="D18063" s="891" t="s">
        <v>12341</v>
      </c>
      <c r="E18063" s="175"/>
      <c r="F18063" s="175">
        <v>550000</v>
      </c>
      <c r="G18063" s="175">
        <f t="shared" si="288"/>
        <v>550000</v>
      </c>
      <c r="H18063" s="701" t="s">
        <v>11823</v>
      </c>
    </row>
    <row r="18064" spans="1:10" ht="15" x14ac:dyDescent="0.2">
      <c r="A18064" s="729">
        <v>45283</v>
      </c>
      <c r="B18064" s="93" t="s">
        <v>10230</v>
      </c>
      <c r="C18064" s="93" t="s">
        <v>558</v>
      </c>
      <c r="D18064" s="891" t="s">
        <v>12341</v>
      </c>
      <c r="E18064" s="175"/>
      <c r="F18064" s="175">
        <v>600000</v>
      </c>
      <c r="G18064" s="175">
        <f t="shared" si="288"/>
        <v>600000</v>
      </c>
      <c r="H18064" s="701" t="s">
        <v>11823</v>
      </c>
    </row>
    <row r="18065" spans="1:10" ht="24" x14ac:dyDescent="0.2">
      <c r="A18065" s="729">
        <v>45283</v>
      </c>
      <c r="B18065" s="93" t="s">
        <v>10230</v>
      </c>
      <c r="C18065" s="93" t="s">
        <v>558</v>
      </c>
      <c r="D18065" s="801" t="s">
        <v>12342</v>
      </c>
      <c r="E18065" s="175"/>
      <c r="F18065" s="175">
        <v>650000</v>
      </c>
      <c r="G18065" s="175">
        <f t="shared" si="288"/>
        <v>650000</v>
      </c>
      <c r="H18065" s="701" t="s">
        <v>11823</v>
      </c>
    </row>
    <row r="18066" spans="1:10" ht="15" x14ac:dyDescent="0.2">
      <c r="A18066" s="729">
        <v>45283</v>
      </c>
      <c r="B18066" s="93" t="s">
        <v>10230</v>
      </c>
      <c r="C18066" s="93" t="s">
        <v>558</v>
      </c>
      <c r="D18066" s="891" t="s">
        <v>12340</v>
      </c>
      <c r="E18066" s="175"/>
      <c r="F18066" s="175">
        <v>700000</v>
      </c>
      <c r="G18066" s="175">
        <f t="shared" si="288"/>
        <v>700000</v>
      </c>
      <c r="H18066" s="701" t="s">
        <v>11823</v>
      </c>
    </row>
    <row r="18067" spans="1:10" ht="24" x14ac:dyDescent="0.2">
      <c r="A18067" s="729">
        <v>45283</v>
      </c>
      <c r="B18067" s="93" t="s">
        <v>10230</v>
      </c>
      <c r="C18067" s="93" t="s">
        <v>558</v>
      </c>
      <c r="D18067" s="801" t="s">
        <v>12342</v>
      </c>
      <c r="E18067" s="175"/>
      <c r="F18067" s="175">
        <v>750000</v>
      </c>
      <c r="G18067" s="175">
        <f t="shared" si="288"/>
        <v>750000</v>
      </c>
      <c r="H18067" s="701" t="s">
        <v>11823</v>
      </c>
    </row>
    <row r="18068" spans="1:10" ht="24" x14ac:dyDescent="0.2">
      <c r="A18068" s="729">
        <v>45283</v>
      </c>
      <c r="B18068" s="93" t="s">
        <v>10230</v>
      </c>
      <c r="C18068" s="93" t="s">
        <v>558</v>
      </c>
      <c r="D18068" s="801" t="s">
        <v>12342</v>
      </c>
      <c r="E18068" s="175"/>
      <c r="F18068" s="175">
        <v>850000</v>
      </c>
      <c r="G18068" s="175">
        <f t="shared" si="288"/>
        <v>850000</v>
      </c>
      <c r="H18068" s="701" t="s">
        <v>11823</v>
      </c>
    </row>
    <row r="18069" spans="1:10" ht="15" x14ac:dyDescent="0.2">
      <c r="A18069" s="729">
        <v>45283</v>
      </c>
      <c r="B18069" s="93" t="s">
        <v>10230</v>
      </c>
      <c r="C18069" s="93" t="s">
        <v>558</v>
      </c>
      <c r="D18069" s="891" t="s">
        <v>12116</v>
      </c>
      <c r="E18069" s="175"/>
      <c r="F18069" s="175">
        <v>900000</v>
      </c>
      <c r="G18069" s="175">
        <f t="shared" si="288"/>
        <v>900000</v>
      </c>
      <c r="H18069" s="701" t="s">
        <v>11823</v>
      </c>
    </row>
    <row r="18070" spans="1:10" ht="15" x14ac:dyDescent="0.2">
      <c r="A18070" s="729">
        <v>45283</v>
      </c>
      <c r="B18070" s="93" t="s">
        <v>10906</v>
      </c>
      <c r="C18070" s="93" t="s">
        <v>558</v>
      </c>
      <c r="D18070" s="891" t="s">
        <v>11971</v>
      </c>
      <c r="E18070" s="175"/>
      <c r="F18070" s="175">
        <v>189553</v>
      </c>
      <c r="G18070" s="175">
        <f t="shared" si="288"/>
        <v>189553</v>
      </c>
      <c r="H18070" s="701" t="s">
        <v>11823</v>
      </c>
    </row>
    <row r="18071" spans="1:10" ht="15" x14ac:dyDescent="0.2">
      <c r="A18071" s="729">
        <v>45283</v>
      </c>
      <c r="B18071" s="93" t="s">
        <v>10906</v>
      </c>
      <c r="C18071" s="93" t="s">
        <v>558</v>
      </c>
      <c r="D18071" s="891" t="s">
        <v>11971</v>
      </c>
      <c r="E18071" s="175"/>
      <c r="F18071" s="175">
        <v>472527</v>
      </c>
      <c r="G18071" s="175">
        <f t="shared" si="288"/>
        <v>472527</v>
      </c>
      <c r="H18071" s="701" t="s">
        <v>11823</v>
      </c>
    </row>
    <row r="18072" spans="1:10" ht="15" x14ac:dyDescent="0.2">
      <c r="A18072" s="729">
        <v>45286</v>
      </c>
      <c r="B18072" s="93" t="s">
        <v>3944</v>
      </c>
      <c r="C18072" s="93" t="s">
        <v>558</v>
      </c>
      <c r="D18072" s="891" t="s">
        <v>11984</v>
      </c>
      <c r="E18072" s="175"/>
      <c r="F18072" s="175">
        <v>333522</v>
      </c>
      <c r="G18072" s="175">
        <f t="shared" si="288"/>
        <v>333522</v>
      </c>
      <c r="H18072" s="701" t="s">
        <v>11823</v>
      </c>
    </row>
    <row r="18073" spans="1:10" ht="15" x14ac:dyDescent="0.2">
      <c r="A18073" s="729">
        <v>45286</v>
      </c>
      <c r="B18073" s="93" t="s">
        <v>10230</v>
      </c>
      <c r="C18073" s="93" t="s">
        <v>558</v>
      </c>
      <c r="D18073" s="891" t="s">
        <v>12034</v>
      </c>
      <c r="E18073" s="175"/>
      <c r="F18073" s="175">
        <v>1075700</v>
      </c>
      <c r="G18073" s="175">
        <f t="shared" si="288"/>
        <v>1075700</v>
      </c>
      <c r="H18073" s="701" t="s">
        <v>11823</v>
      </c>
    </row>
    <row r="18074" spans="1:10" ht="15" x14ac:dyDescent="0.2">
      <c r="A18074" s="729">
        <v>45287</v>
      </c>
      <c r="B18074" s="93" t="s">
        <v>8557</v>
      </c>
      <c r="C18074" s="93" t="s">
        <v>558</v>
      </c>
      <c r="D18074" s="891" t="s">
        <v>12032</v>
      </c>
      <c r="E18074" s="175"/>
      <c r="F18074" s="175">
        <v>561910</v>
      </c>
      <c r="G18074" s="175">
        <f t="shared" si="288"/>
        <v>561910</v>
      </c>
      <c r="H18074" s="701" t="s">
        <v>11823</v>
      </c>
    </row>
    <row r="18075" spans="1:10" ht="15" x14ac:dyDescent="0.2">
      <c r="A18075" s="729">
        <v>45287</v>
      </c>
      <c r="B18075" s="93" t="s">
        <v>11613</v>
      </c>
      <c r="C18075" s="93" t="s">
        <v>558</v>
      </c>
      <c r="D18075" s="891" t="s">
        <v>12079</v>
      </c>
      <c r="E18075" s="175"/>
      <c r="F18075" s="175">
        <v>112665</v>
      </c>
      <c r="G18075" s="175">
        <f t="shared" si="288"/>
        <v>112665</v>
      </c>
      <c r="H18075" s="701" t="s">
        <v>11823</v>
      </c>
      <c r="J18075" s="39"/>
    </row>
    <row r="18076" spans="1:10" ht="48" x14ac:dyDescent="0.2">
      <c r="A18076" s="729">
        <v>45288</v>
      </c>
      <c r="B18076" s="93" t="s">
        <v>10906</v>
      </c>
      <c r="C18076" s="93" t="s">
        <v>558</v>
      </c>
      <c r="D18076" s="801" t="s">
        <v>12031</v>
      </c>
      <c r="E18076" s="175"/>
      <c r="F18076" s="175">
        <v>4416116</v>
      </c>
      <c r="G18076" s="175">
        <f t="shared" si="288"/>
        <v>4416116</v>
      </c>
      <c r="H18076" s="701" t="s">
        <v>11823</v>
      </c>
    </row>
    <row r="18077" spans="1:10" ht="48" x14ac:dyDescent="0.2">
      <c r="A18077" s="729">
        <v>45288</v>
      </c>
      <c r="B18077" s="93" t="s">
        <v>14</v>
      </c>
      <c r="C18077" s="93" t="s">
        <v>558</v>
      </c>
      <c r="D18077" s="801" t="s">
        <v>12030</v>
      </c>
      <c r="E18077" s="175"/>
      <c r="F18077" s="175">
        <v>132000</v>
      </c>
      <c r="G18077" s="175">
        <f t="shared" si="288"/>
        <v>132000</v>
      </c>
      <c r="H18077" s="701" t="s">
        <v>11823</v>
      </c>
    </row>
    <row r="18078" spans="1:10" ht="15" x14ac:dyDescent="0.2">
      <c r="A18078" s="729">
        <v>45288</v>
      </c>
      <c r="B18078" s="93" t="s">
        <v>14</v>
      </c>
      <c r="C18078" s="93" t="s">
        <v>558</v>
      </c>
      <c r="D18078" s="897" t="s">
        <v>12026</v>
      </c>
      <c r="E18078" s="642">
        <v>45000</v>
      </c>
      <c r="F18078" s="175"/>
      <c r="G18078" s="175">
        <f t="shared" si="288"/>
        <v>-45000</v>
      </c>
      <c r="H18078" s="701" t="s">
        <v>11823</v>
      </c>
    </row>
    <row r="18079" spans="1:10" ht="15" x14ac:dyDescent="0.2">
      <c r="A18079" s="729">
        <v>45289</v>
      </c>
      <c r="B18079" s="93" t="s">
        <v>12068</v>
      </c>
      <c r="C18079" s="93" t="s">
        <v>558</v>
      </c>
      <c r="D18079" s="801" t="s">
        <v>12080</v>
      </c>
      <c r="E18079" s="175"/>
      <c r="F18079" s="175">
        <v>369964</v>
      </c>
      <c r="G18079" s="175">
        <f t="shared" si="288"/>
        <v>369964</v>
      </c>
      <c r="H18079" s="701" t="s">
        <v>11823</v>
      </c>
    </row>
    <row r="18080" spans="1:10" ht="15" x14ac:dyDescent="0.2">
      <c r="A18080" s="733">
        <v>45292</v>
      </c>
      <c r="B18080" s="62" t="s">
        <v>9984</v>
      </c>
      <c r="C18080" s="62" t="s">
        <v>255</v>
      </c>
      <c r="D18080" s="182" t="s">
        <v>12022</v>
      </c>
      <c r="E18080" s="125">
        <v>250000</v>
      </c>
      <c r="F18080" s="125"/>
      <c r="G18080" s="125">
        <f t="shared" si="288"/>
        <v>-250000</v>
      </c>
      <c r="H18080" s="704" t="s">
        <v>12033</v>
      </c>
    </row>
    <row r="18081" spans="1:8" ht="15" x14ac:dyDescent="0.2">
      <c r="A18081" s="733">
        <v>45292</v>
      </c>
      <c r="B18081" s="62"/>
      <c r="C18081" s="62" t="s">
        <v>336</v>
      </c>
      <c r="D18081" s="182"/>
      <c r="E18081" s="125">
        <v>5000</v>
      </c>
      <c r="F18081" s="125"/>
      <c r="G18081" s="125">
        <f t="shared" si="288"/>
        <v>-5000</v>
      </c>
      <c r="H18081" s="704" t="s">
        <v>12033</v>
      </c>
    </row>
    <row r="18082" spans="1:8" ht="15" x14ac:dyDescent="0.2">
      <c r="A18082" s="733">
        <v>45292</v>
      </c>
      <c r="B18082" s="62" t="s">
        <v>103</v>
      </c>
      <c r="C18082" s="62" t="s">
        <v>103</v>
      </c>
      <c r="D18082" s="182" t="s">
        <v>8156</v>
      </c>
      <c r="E18082" s="125">
        <v>3000</v>
      </c>
      <c r="F18082" s="125"/>
      <c r="G18082" s="125">
        <f t="shared" si="288"/>
        <v>-3000</v>
      </c>
      <c r="H18082" s="704" t="s">
        <v>12033</v>
      </c>
    </row>
    <row r="18083" spans="1:8" ht="15" x14ac:dyDescent="0.2">
      <c r="A18083" s="733">
        <v>45292</v>
      </c>
      <c r="B18083" s="62" t="s">
        <v>391</v>
      </c>
      <c r="C18083" s="62" t="s">
        <v>12061</v>
      </c>
      <c r="D18083" s="182" t="s">
        <v>12062</v>
      </c>
      <c r="E18083" s="125">
        <v>3000</v>
      </c>
      <c r="F18083" s="125"/>
      <c r="G18083" s="125">
        <f t="shared" si="288"/>
        <v>-3000</v>
      </c>
      <c r="H18083" s="704" t="s">
        <v>12033</v>
      </c>
    </row>
    <row r="18084" spans="1:8" ht="15" x14ac:dyDescent="0.2">
      <c r="A18084" s="733">
        <v>45292</v>
      </c>
      <c r="B18084" s="62" t="s">
        <v>11442</v>
      </c>
      <c r="C18084" s="62" t="s">
        <v>5409</v>
      </c>
      <c r="D18084" s="182" t="s">
        <v>12063</v>
      </c>
      <c r="E18084" s="125">
        <v>39000</v>
      </c>
      <c r="F18084" s="125"/>
      <c r="G18084" s="125">
        <f t="shared" si="288"/>
        <v>-39000</v>
      </c>
      <c r="H18084" s="704" t="s">
        <v>12033</v>
      </c>
    </row>
    <row r="18085" spans="1:8" ht="15" x14ac:dyDescent="0.2">
      <c r="A18085" s="733">
        <v>45292</v>
      </c>
      <c r="B18085" s="62"/>
      <c r="C18085" s="62" t="s">
        <v>1062</v>
      </c>
      <c r="D18085" s="182" t="s">
        <v>12064</v>
      </c>
      <c r="E18085" s="125">
        <v>16000</v>
      </c>
      <c r="F18085" s="125"/>
      <c r="G18085" s="125">
        <f t="shared" si="288"/>
        <v>-16000</v>
      </c>
      <c r="H18085" s="704" t="s">
        <v>12033</v>
      </c>
    </row>
    <row r="18086" spans="1:8" ht="15" x14ac:dyDescent="0.2">
      <c r="A18086" s="733">
        <v>45292</v>
      </c>
      <c r="B18086" s="62" t="s">
        <v>11089</v>
      </c>
      <c r="C18086" s="62" t="s">
        <v>1523</v>
      </c>
      <c r="D18086" s="182" t="s">
        <v>12065</v>
      </c>
      <c r="E18086" s="125">
        <v>3740</v>
      </c>
      <c r="F18086" s="125"/>
      <c r="G18086" s="125">
        <f t="shared" si="288"/>
        <v>-3740</v>
      </c>
      <c r="H18086" s="704" t="s">
        <v>12033</v>
      </c>
    </row>
    <row r="18087" spans="1:8" ht="15" x14ac:dyDescent="0.2">
      <c r="A18087" s="733">
        <v>45292</v>
      </c>
      <c r="B18087" s="62" t="s">
        <v>10906</v>
      </c>
      <c r="C18087" s="62" t="s">
        <v>5740</v>
      </c>
      <c r="D18087" s="182" t="s">
        <v>369</v>
      </c>
      <c r="E18087" s="125">
        <v>600</v>
      </c>
      <c r="F18087" s="125"/>
      <c r="G18087" s="125">
        <f t="shared" si="288"/>
        <v>-600</v>
      </c>
      <c r="H18087" s="704" t="s">
        <v>12033</v>
      </c>
    </row>
    <row r="18088" spans="1:8" ht="15" x14ac:dyDescent="0.2">
      <c r="A18088" s="733">
        <v>45292</v>
      </c>
      <c r="B18088" s="62" t="s">
        <v>103</v>
      </c>
      <c r="C18088" s="62" t="s">
        <v>103</v>
      </c>
      <c r="D18088" s="182" t="s">
        <v>12066</v>
      </c>
      <c r="E18088" s="125">
        <v>740</v>
      </c>
      <c r="F18088" s="125"/>
      <c r="G18088" s="125">
        <f t="shared" si="288"/>
        <v>-740</v>
      </c>
      <c r="H18088" s="704" t="s">
        <v>12033</v>
      </c>
    </row>
    <row r="18089" spans="1:8" ht="15" x14ac:dyDescent="0.2">
      <c r="A18089" s="733">
        <v>45292</v>
      </c>
      <c r="B18089" s="62" t="s">
        <v>11623</v>
      </c>
      <c r="C18089" s="62" t="s">
        <v>10989</v>
      </c>
      <c r="D18089" s="182" t="s">
        <v>4308</v>
      </c>
      <c r="E18089" s="125">
        <v>3800</v>
      </c>
      <c r="F18089" s="125"/>
      <c r="G18089" s="125">
        <f t="shared" si="288"/>
        <v>-3800</v>
      </c>
      <c r="H18089" s="704" t="s">
        <v>12033</v>
      </c>
    </row>
    <row r="18090" spans="1:8" ht="15" x14ac:dyDescent="0.2">
      <c r="A18090" s="733">
        <v>45293</v>
      </c>
      <c r="B18090" s="62" t="s">
        <v>11605</v>
      </c>
      <c r="C18090" s="669" t="s">
        <v>10989</v>
      </c>
      <c r="D18090" s="906" t="s">
        <v>12067</v>
      </c>
      <c r="E18090" s="671">
        <v>44500</v>
      </c>
      <c r="F18090" s="125"/>
      <c r="G18090" s="125">
        <f t="shared" si="288"/>
        <v>-44500</v>
      </c>
      <c r="H18090" s="704" t="s">
        <v>12033</v>
      </c>
    </row>
    <row r="18091" spans="1:8" ht="15" x14ac:dyDescent="0.2">
      <c r="A18091" s="733">
        <v>45293</v>
      </c>
      <c r="B18091" s="62" t="s">
        <v>10906</v>
      </c>
      <c r="C18091" s="669" t="s">
        <v>10989</v>
      </c>
      <c r="D18091" s="906" t="s">
        <v>12067</v>
      </c>
      <c r="E18091" s="671">
        <v>280400</v>
      </c>
      <c r="F18091" s="125"/>
      <c r="G18091" s="125">
        <f t="shared" si="288"/>
        <v>-280400</v>
      </c>
      <c r="H18091" s="704" t="s">
        <v>12033</v>
      </c>
    </row>
    <row r="18092" spans="1:8" ht="15" x14ac:dyDescent="0.2">
      <c r="A18092" s="733">
        <v>45293</v>
      </c>
      <c r="B18092" s="62" t="s">
        <v>11442</v>
      </c>
      <c r="C18092" s="669" t="s">
        <v>10989</v>
      </c>
      <c r="D18092" s="906" t="s">
        <v>12067</v>
      </c>
      <c r="E18092" s="671">
        <v>3000</v>
      </c>
      <c r="F18092" s="125"/>
      <c r="G18092" s="125">
        <f t="shared" si="288"/>
        <v>-3000</v>
      </c>
      <c r="H18092" s="704" t="s">
        <v>12033</v>
      </c>
    </row>
    <row r="18093" spans="1:8" ht="15" x14ac:dyDescent="0.2">
      <c r="A18093" s="733">
        <v>45293</v>
      </c>
      <c r="B18093" s="62" t="s">
        <v>10230</v>
      </c>
      <c r="C18093" s="669" t="s">
        <v>10989</v>
      </c>
      <c r="D18093" s="906" t="s">
        <v>12067</v>
      </c>
      <c r="E18093" s="671">
        <v>25000</v>
      </c>
      <c r="F18093" s="125"/>
      <c r="G18093" s="125">
        <f t="shared" si="288"/>
        <v>-25000</v>
      </c>
      <c r="H18093" s="704" t="s">
        <v>12033</v>
      </c>
    </row>
    <row r="18094" spans="1:8" ht="15" x14ac:dyDescent="0.2">
      <c r="A18094" s="733">
        <v>45293</v>
      </c>
      <c r="B18094" s="62" t="s">
        <v>9984</v>
      </c>
      <c r="C18094" s="669" t="s">
        <v>10989</v>
      </c>
      <c r="D18094" s="906" t="s">
        <v>12067</v>
      </c>
      <c r="E18094" s="671">
        <v>4500</v>
      </c>
      <c r="F18094" s="125"/>
      <c r="G18094" s="125">
        <f t="shared" si="288"/>
        <v>-4500</v>
      </c>
      <c r="H18094" s="704" t="s">
        <v>12033</v>
      </c>
    </row>
    <row r="18095" spans="1:8" ht="15" x14ac:dyDescent="0.2">
      <c r="A18095" s="733">
        <v>45293</v>
      </c>
      <c r="B18095" s="62" t="s">
        <v>9984</v>
      </c>
      <c r="C18095" s="62" t="s">
        <v>11740</v>
      </c>
      <c r="D18095" s="182" t="s">
        <v>12022</v>
      </c>
      <c r="E18095" s="125">
        <v>267000</v>
      </c>
      <c r="F18095" s="125"/>
      <c r="G18095" s="125">
        <f t="shared" si="288"/>
        <v>-267000</v>
      </c>
      <c r="H18095" s="704" t="s">
        <v>12033</v>
      </c>
    </row>
    <row r="18096" spans="1:8" ht="15" x14ac:dyDescent="0.2">
      <c r="A18096" s="733">
        <v>45293</v>
      </c>
      <c r="B18096" s="62" t="s">
        <v>12068</v>
      </c>
      <c r="C18096" s="62" t="s">
        <v>12069</v>
      </c>
      <c r="D18096" s="182" t="s">
        <v>12070</v>
      </c>
      <c r="E18096" s="125">
        <v>15000</v>
      </c>
      <c r="F18096" s="125"/>
      <c r="G18096" s="125">
        <f t="shared" si="288"/>
        <v>-15000</v>
      </c>
      <c r="H18096" s="704" t="s">
        <v>12033</v>
      </c>
    </row>
    <row r="18097" spans="1:8" ht="15" x14ac:dyDescent="0.2">
      <c r="A18097" s="733">
        <v>45293</v>
      </c>
      <c r="B18097" s="62" t="s">
        <v>3945</v>
      </c>
      <c r="C18097" s="62" t="s">
        <v>285</v>
      </c>
      <c r="D18097" s="182" t="s">
        <v>11379</v>
      </c>
      <c r="E18097" s="125">
        <v>500</v>
      </c>
      <c r="F18097" s="125"/>
      <c r="G18097" s="125">
        <f t="shared" si="288"/>
        <v>-500</v>
      </c>
      <c r="H18097" s="704" t="s">
        <v>12033</v>
      </c>
    </row>
    <row r="18098" spans="1:8" ht="15" x14ac:dyDescent="0.2">
      <c r="A18098" s="733">
        <v>45293</v>
      </c>
      <c r="B18098" s="62" t="s">
        <v>3945</v>
      </c>
      <c r="C18098" s="62" t="s">
        <v>5740</v>
      </c>
      <c r="D18098" s="182" t="s">
        <v>369</v>
      </c>
      <c r="E18098" s="125">
        <v>2500</v>
      </c>
      <c r="F18098" s="125"/>
      <c r="G18098" s="125">
        <f t="shared" si="288"/>
        <v>-2500</v>
      </c>
      <c r="H18098" s="704" t="s">
        <v>12033</v>
      </c>
    </row>
    <row r="18099" spans="1:8" ht="15" x14ac:dyDescent="0.2">
      <c r="A18099" s="733">
        <v>45293</v>
      </c>
      <c r="B18099" s="62" t="s">
        <v>10230</v>
      </c>
      <c r="C18099" s="62" t="s">
        <v>5740</v>
      </c>
      <c r="D18099" s="182" t="s">
        <v>369</v>
      </c>
      <c r="E18099" s="125">
        <v>1800</v>
      </c>
      <c r="F18099" s="125"/>
      <c r="G18099" s="125">
        <f t="shared" si="288"/>
        <v>-1800</v>
      </c>
      <c r="H18099" s="704" t="s">
        <v>12033</v>
      </c>
    </row>
    <row r="18100" spans="1:8" ht="15" x14ac:dyDescent="0.2">
      <c r="A18100" s="733">
        <v>45293</v>
      </c>
      <c r="B18100" s="62" t="s">
        <v>103</v>
      </c>
      <c r="C18100" s="62" t="s">
        <v>103</v>
      </c>
      <c r="D18100" s="182" t="s">
        <v>12071</v>
      </c>
      <c r="E18100" s="125">
        <v>5000</v>
      </c>
      <c r="F18100" s="125"/>
      <c r="G18100" s="125">
        <f t="shared" si="288"/>
        <v>-5000</v>
      </c>
      <c r="H18100" s="704" t="s">
        <v>12033</v>
      </c>
    </row>
    <row r="18101" spans="1:8" ht="17.25" customHeight="1" x14ac:dyDescent="0.2">
      <c r="A18101" s="733">
        <v>45293</v>
      </c>
      <c r="B18101" s="62" t="s">
        <v>11605</v>
      </c>
      <c r="C18101" s="669" t="s">
        <v>10989</v>
      </c>
      <c r="D18101" s="906" t="s">
        <v>12073</v>
      </c>
      <c r="E18101" s="671">
        <v>38000</v>
      </c>
      <c r="F18101" s="125"/>
      <c r="G18101" s="125">
        <f t="shared" si="288"/>
        <v>-38000</v>
      </c>
      <c r="H18101" s="704" t="s">
        <v>12033</v>
      </c>
    </row>
    <row r="18102" spans="1:8" ht="17.25" customHeight="1" x14ac:dyDescent="0.2">
      <c r="A18102" s="733">
        <v>45293</v>
      </c>
      <c r="B18102" s="62" t="s">
        <v>11085</v>
      </c>
      <c r="C18102" s="669" t="s">
        <v>10989</v>
      </c>
      <c r="D18102" s="906" t="s">
        <v>12072</v>
      </c>
      <c r="E18102" s="671">
        <v>38000</v>
      </c>
      <c r="F18102" s="125"/>
      <c r="G18102" s="125">
        <f t="shared" si="288"/>
        <v>-38000</v>
      </c>
      <c r="H18102" s="704" t="s">
        <v>12033</v>
      </c>
    </row>
    <row r="18103" spans="1:8" ht="24" x14ac:dyDescent="0.2">
      <c r="A18103" s="733">
        <v>45293</v>
      </c>
      <c r="B18103" s="62" t="s">
        <v>11550</v>
      </c>
      <c r="C18103" s="62" t="s">
        <v>10989</v>
      </c>
      <c r="D18103" s="182" t="s">
        <v>12074</v>
      </c>
      <c r="E18103" s="125">
        <v>100000</v>
      </c>
      <c r="F18103" s="125"/>
      <c r="G18103" s="125">
        <f t="shared" si="288"/>
        <v>-100000</v>
      </c>
      <c r="H18103" s="704" t="s">
        <v>12033</v>
      </c>
    </row>
    <row r="18104" spans="1:8" ht="15" x14ac:dyDescent="0.2">
      <c r="A18104" s="733">
        <v>45294</v>
      </c>
      <c r="B18104" s="62" t="s">
        <v>37</v>
      </c>
      <c r="C18104" s="62" t="s">
        <v>793</v>
      </c>
      <c r="D18104" s="182" t="s">
        <v>12075</v>
      </c>
      <c r="E18104" s="125">
        <v>5000</v>
      </c>
      <c r="F18104" s="125"/>
      <c r="G18104" s="125">
        <f t="shared" si="288"/>
        <v>-5000</v>
      </c>
      <c r="H18104" s="704" t="s">
        <v>12033</v>
      </c>
    </row>
    <row r="18105" spans="1:8" ht="15" x14ac:dyDescent="0.2">
      <c r="A18105" s="733">
        <v>45294</v>
      </c>
      <c r="B18105" s="62" t="s">
        <v>11716</v>
      </c>
      <c r="C18105" s="62" t="s">
        <v>10989</v>
      </c>
      <c r="D18105" s="182" t="s">
        <v>12076</v>
      </c>
      <c r="E18105" s="125">
        <v>3000</v>
      </c>
      <c r="F18105" s="125"/>
      <c r="G18105" s="125">
        <f t="shared" si="288"/>
        <v>-3000</v>
      </c>
      <c r="H18105" s="704" t="s">
        <v>12033</v>
      </c>
    </row>
    <row r="18106" spans="1:8" ht="15" x14ac:dyDescent="0.2">
      <c r="A18106" s="733">
        <v>45294</v>
      </c>
      <c r="B18106" s="62" t="s">
        <v>11085</v>
      </c>
      <c r="C18106" s="62" t="s">
        <v>5386</v>
      </c>
      <c r="D18106" s="182" t="s">
        <v>12085</v>
      </c>
      <c r="E18106" s="125">
        <v>7000</v>
      </c>
      <c r="F18106" s="125"/>
      <c r="G18106" s="125">
        <f t="shared" si="288"/>
        <v>-7000</v>
      </c>
      <c r="H18106" s="704" t="s">
        <v>12033</v>
      </c>
    </row>
    <row r="18107" spans="1:8" ht="15" x14ac:dyDescent="0.2">
      <c r="A18107" s="733">
        <v>45294</v>
      </c>
      <c r="B18107" s="62" t="s">
        <v>11716</v>
      </c>
      <c r="C18107" s="62" t="s">
        <v>11095</v>
      </c>
      <c r="D18107" s="182" t="s">
        <v>1156</v>
      </c>
      <c r="E18107" s="125">
        <v>40000</v>
      </c>
      <c r="F18107" s="125"/>
      <c r="G18107" s="125">
        <f t="shared" si="288"/>
        <v>-40000</v>
      </c>
      <c r="H18107" s="704" t="s">
        <v>12033</v>
      </c>
    </row>
    <row r="18108" spans="1:8" ht="15" customHeight="1" x14ac:dyDescent="0.2">
      <c r="A18108" s="733">
        <v>45294</v>
      </c>
      <c r="B18108" s="62" t="s">
        <v>10230</v>
      </c>
      <c r="C18108" s="62" t="s">
        <v>5740</v>
      </c>
      <c r="D18108" s="182" t="s">
        <v>369</v>
      </c>
      <c r="E18108" s="125">
        <v>700</v>
      </c>
      <c r="F18108" s="125"/>
      <c r="G18108" s="125">
        <f t="shared" si="288"/>
        <v>-700</v>
      </c>
      <c r="H18108" s="704" t="s">
        <v>12033</v>
      </c>
    </row>
    <row r="18109" spans="1:8" ht="15" x14ac:dyDescent="0.2">
      <c r="A18109" s="733">
        <v>45294</v>
      </c>
      <c r="B18109" s="62" t="s">
        <v>103</v>
      </c>
      <c r="C18109" s="62" t="s">
        <v>103</v>
      </c>
      <c r="D18109" s="182" t="s">
        <v>8156</v>
      </c>
      <c r="E18109" s="125">
        <v>3000</v>
      </c>
      <c r="F18109" s="125"/>
      <c r="G18109" s="125">
        <f t="shared" si="288"/>
        <v>-3000</v>
      </c>
      <c r="H18109" s="704" t="s">
        <v>12033</v>
      </c>
    </row>
    <row r="18110" spans="1:8" ht="15" x14ac:dyDescent="0.2">
      <c r="A18110" s="733">
        <v>45294</v>
      </c>
      <c r="B18110" s="62" t="s">
        <v>11085</v>
      </c>
      <c r="C18110" s="62" t="s">
        <v>10989</v>
      </c>
      <c r="D18110" s="182" t="s">
        <v>12086</v>
      </c>
      <c r="E18110" s="125">
        <v>7000</v>
      </c>
      <c r="F18110" s="125"/>
      <c r="G18110" s="125">
        <f t="shared" si="288"/>
        <v>-7000</v>
      </c>
      <c r="H18110" s="704" t="s">
        <v>12033</v>
      </c>
    </row>
    <row r="18111" spans="1:8" ht="15" x14ac:dyDescent="0.2">
      <c r="A18111" s="733">
        <v>45294</v>
      </c>
      <c r="B18111" s="62" t="s">
        <v>10230</v>
      </c>
      <c r="C18111" s="62" t="s">
        <v>10989</v>
      </c>
      <c r="D18111" s="182" t="s">
        <v>12087</v>
      </c>
      <c r="E18111" s="125">
        <v>6000</v>
      </c>
      <c r="F18111" s="125"/>
      <c r="G18111" s="125">
        <f t="shared" ref="G18111:G18174" si="289">F18111-E18111</f>
        <v>-6000</v>
      </c>
      <c r="H18111" s="704" t="s">
        <v>12033</v>
      </c>
    </row>
    <row r="18112" spans="1:8" ht="15" x14ac:dyDescent="0.2">
      <c r="A18112" s="733">
        <v>45294</v>
      </c>
      <c r="B18112" s="62" t="s">
        <v>103</v>
      </c>
      <c r="C18112" s="62" t="s">
        <v>103</v>
      </c>
      <c r="D18112" s="182" t="s">
        <v>8156</v>
      </c>
      <c r="E18112" s="125">
        <v>4000</v>
      </c>
      <c r="F18112" s="125"/>
      <c r="G18112" s="125">
        <f t="shared" si="289"/>
        <v>-4000</v>
      </c>
      <c r="H18112" s="704" t="s">
        <v>12033</v>
      </c>
    </row>
    <row r="18113" spans="1:8" ht="15" x14ac:dyDescent="0.2">
      <c r="A18113" s="733">
        <v>45294</v>
      </c>
      <c r="B18113" s="62" t="s">
        <v>11089</v>
      </c>
      <c r="C18113" s="669" t="s">
        <v>5680</v>
      </c>
      <c r="D18113" s="906" t="s">
        <v>12088</v>
      </c>
      <c r="E18113" s="671">
        <v>60000</v>
      </c>
      <c r="F18113" s="125"/>
      <c r="G18113" s="125">
        <f t="shared" si="289"/>
        <v>-60000</v>
      </c>
      <c r="H18113" s="704" t="s">
        <v>12033</v>
      </c>
    </row>
    <row r="18114" spans="1:8" ht="15" x14ac:dyDescent="0.2">
      <c r="A18114" s="733">
        <v>45294</v>
      </c>
      <c r="B18114" s="62" t="s">
        <v>10377</v>
      </c>
      <c r="C18114" s="669" t="s">
        <v>5680</v>
      </c>
      <c r="D18114" s="906" t="s">
        <v>12088</v>
      </c>
      <c r="E18114" s="671">
        <v>190000</v>
      </c>
      <c r="F18114" s="125"/>
      <c r="G18114" s="125">
        <f t="shared" si="289"/>
        <v>-190000</v>
      </c>
      <c r="H18114" s="704" t="s">
        <v>12033</v>
      </c>
    </row>
    <row r="18115" spans="1:8" ht="15" x14ac:dyDescent="0.2">
      <c r="A18115" s="733">
        <v>45294</v>
      </c>
      <c r="B18115" s="62" t="s">
        <v>10906</v>
      </c>
      <c r="C18115" s="62" t="s">
        <v>10851</v>
      </c>
      <c r="D18115" s="182" t="s">
        <v>12022</v>
      </c>
      <c r="E18115" s="125">
        <v>500000</v>
      </c>
      <c r="F18115" s="125"/>
      <c r="G18115" s="125">
        <f t="shared" si="289"/>
        <v>-500000</v>
      </c>
      <c r="H18115" s="704" t="s">
        <v>12033</v>
      </c>
    </row>
    <row r="18116" spans="1:8" ht="15" x14ac:dyDescent="0.2">
      <c r="A18116" s="733">
        <v>45294</v>
      </c>
      <c r="B18116" s="62" t="s">
        <v>11716</v>
      </c>
      <c r="C18116" s="62" t="s">
        <v>11095</v>
      </c>
      <c r="D18116" s="182" t="s">
        <v>12089</v>
      </c>
      <c r="E18116" s="125">
        <v>30000</v>
      </c>
      <c r="F18116" s="125"/>
      <c r="G18116" s="125">
        <f t="shared" si="289"/>
        <v>-30000</v>
      </c>
      <c r="H18116" s="704" t="s">
        <v>12033</v>
      </c>
    </row>
    <row r="18117" spans="1:8" ht="15" customHeight="1" x14ac:dyDescent="0.2">
      <c r="A18117" s="733">
        <v>45294</v>
      </c>
      <c r="B18117" s="62" t="s">
        <v>11716</v>
      </c>
      <c r="C18117" s="62" t="s">
        <v>12090</v>
      </c>
      <c r="D18117" s="182" t="s">
        <v>12089</v>
      </c>
      <c r="E18117" s="125">
        <v>50000</v>
      </c>
      <c r="F18117" s="125"/>
      <c r="G18117" s="125">
        <f t="shared" si="289"/>
        <v>-50000</v>
      </c>
      <c r="H18117" s="704" t="s">
        <v>12033</v>
      </c>
    </row>
    <row r="18118" spans="1:8" ht="15" customHeight="1" x14ac:dyDescent="0.2">
      <c r="A18118" s="733">
        <v>45295</v>
      </c>
      <c r="B18118" s="62" t="s">
        <v>11883</v>
      </c>
      <c r="C18118" s="62" t="s">
        <v>12013</v>
      </c>
      <c r="D18118" s="182" t="s">
        <v>12014</v>
      </c>
      <c r="E18118" s="125">
        <v>750000</v>
      </c>
      <c r="F18118" s="125"/>
      <c r="G18118" s="125">
        <f t="shared" si="289"/>
        <v>-750000</v>
      </c>
      <c r="H18118" s="704" t="s">
        <v>12033</v>
      </c>
    </row>
    <row r="18119" spans="1:8" ht="15" customHeight="1" x14ac:dyDescent="0.2">
      <c r="A18119" s="733">
        <v>45295</v>
      </c>
      <c r="B18119" s="62" t="s">
        <v>10230</v>
      </c>
      <c r="C18119" s="669" t="s">
        <v>8392</v>
      </c>
      <c r="D18119" s="906" t="s">
        <v>12122</v>
      </c>
      <c r="E18119" s="671">
        <v>250000</v>
      </c>
      <c r="F18119" s="125"/>
      <c r="G18119" s="125">
        <f t="shared" si="289"/>
        <v>-250000</v>
      </c>
      <c r="H18119" s="704" t="s">
        <v>12033</v>
      </c>
    </row>
    <row r="18120" spans="1:8" ht="15" customHeight="1" x14ac:dyDescent="0.2">
      <c r="A18120" s="733">
        <v>45295</v>
      </c>
      <c r="B18120" s="62" t="s">
        <v>11442</v>
      </c>
      <c r="C18120" s="669" t="s">
        <v>8392</v>
      </c>
      <c r="D18120" s="906" t="s">
        <v>12122</v>
      </c>
      <c r="E18120" s="671">
        <v>250000</v>
      </c>
      <c r="F18120" s="125"/>
      <c r="G18120" s="125">
        <f t="shared" si="289"/>
        <v>-250000</v>
      </c>
      <c r="H18120" s="704" t="s">
        <v>12033</v>
      </c>
    </row>
    <row r="18121" spans="1:8" ht="15" customHeight="1" x14ac:dyDescent="0.2">
      <c r="A18121" s="733">
        <v>45295</v>
      </c>
      <c r="B18121" s="62" t="s">
        <v>11605</v>
      </c>
      <c r="C18121" s="669" t="s">
        <v>8392</v>
      </c>
      <c r="D18121" s="906" t="s">
        <v>12122</v>
      </c>
      <c r="E18121" s="671">
        <v>500000</v>
      </c>
      <c r="F18121" s="125"/>
      <c r="G18121" s="125">
        <f t="shared" si="289"/>
        <v>-500000</v>
      </c>
      <c r="H18121" s="704" t="s">
        <v>12033</v>
      </c>
    </row>
    <row r="18122" spans="1:8" ht="15" customHeight="1" x14ac:dyDescent="0.2">
      <c r="A18122" s="733">
        <v>45295</v>
      </c>
      <c r="B18122" s="62" t="s">
        <v>3945</v>
      </c>
      <c r="C18122" s="62" t="s">
        <v>10989</v>
      </c>
      <c r="D18122" s="182" t="s">
        <v>12092</v>
      </c>
      <c r="E18122" s="125">
        <v>78000</v>
      </c>
      <c r="F18122" s="125"/>
      <c r="G18122" s="125">
        <f t="shared" si="289"/>
        <v>-78000</v>
      </c>
      <c r="H18122" s="704" t="s">
        <v>12033</v>
      </c>
    </row>
    <row r="18123" spans="1:8" ht="15" x14ac:dyDescent="0.2">
      <c r="A18123" s="733">
        <v>45295</v>
      </c>
      <c r="B18123" s="62" t="s">
        <v>3945</v>
      </c>
      <c r="C18123" s="62" t="s">
        <v>5740</v>
      </c>
      <c r="D18123" s="182" t="s">
        <v>12093</v>
      </c>
      <c r="E18123" s="125">
        <v>2500</v>
      </c>
      <c r="F18123" s="125"/>
      <c r="G18123" s="125">
        <f t="shared" si="289"/>
        <v>-2500</v>
      </c>
      <c r="H18123" s="704" t="s">
        <v>12033</v>
      </c>
    </row>
    <row r="18124" spans="1:8" ht="15" x14ac:dyDescent="0.2">
      <c r="A18124" s="733">
        <v>45295</v>
      </c>
      <c r="B18124" s="62" t="s">
        <v>3945</v>
      </c>
      <c r="C18124" s="62" t="s">
        <v>285</v>
      </c>
      <c r="D18124" s="182" t="s">
        <v>11379</v>
      </c>
      <c r="E18124" s="125">
        <v>500</v>
      </c>
      <c r="F18124" s="125"/>
      <c r="G18124" s="125">
        <f t="shared" si="289"/>
        <v>-500</v>
      </c>
      <c r="H18124" s="704" t="s">
        <v>12033</v>
      </c>
    </row>
    <row r="18125" spans="1:8" ht="24" x14ac:dyDescent="0.2">
      <c r="A18125" s="733">
        <v>45295</v>
      </c>
      <c r="B18125" s="62" t="s">
        <v>11883</v>
      </c>
      <c r="C18125" s="62" t="s">
        <v>10989</v>
      </c>
      <c r="D18125" s="182" t="s">
        <v>12094</v>
      </c>
      <c r="E18125" s="125">
        <v>85000</v>
      </c>
      <c r="F18125" s="125"/>
      <c r="G18125" s="125">
        <f t="shared" si="289"/>
        <v>-85000</v>
      </c>
      <c r="H18125" s="704" t="s">
        <v>12033</v>
      </c>
    </row>
    <row r="18126" spans="1:8" ht="15" x14ac:dyDescent="0.2">
      <c r="A18126" s="733">
        <v>45295</v>
      </c>
      <c r="B18126" s="62" t="s">
        <v>11883</v>
      </c>
      <c r="C18126" s="62" t="s">
        <v>12096</v>
      </c>
      <c r="D18126" s="182" t="s">
        <v>12095</v>
      </c>
      <c r="E18126" s="125">
        <v>165988</v>
      </c>
      <c r="F18126" s="125"/>
      <c r="G18126" s="125">
        <f t="shared" si="289"/>
        <v>-165988</v>
      </c>
      <c r="H18126" s="704" t="s">
        <v>12033</v>
      </c>
    </row>
    <row r="18127" spans="1:8" ht="15" x14ac:dyDescent="0.2">
      <c r="A18127" s="733">
        <v>45295</v>
      </c>
      <c r="B18127" s="62" t="s">
        <v>10469</v>
      </c>
      <c r="C18127" s="62" t="s">
        <v>12018</v>
      </c>
      <c r="D18127" s="182" t="s">
        <v>12097</v>
      </c>
      <c r="E18127" s="125">
        <v>60000</v>
      </c>
      <c r="F18127" s="125"/>
      <c r="G18127" s="125">
        <f t="shared" si="289"/>
        <v>-60000</v>
      </c>
      <c r="H18127" s="704" t="s">
        <v>12033</v>
      </c>
    </row>
    <row r="18128" spans="1:8" ht="15" x14ac:dyDescent="0.2">
      <c r="A18128" s="733">
        <v>45295</v>
      </c>
      <c r="B18128" s="62" t="s">
        <v>37</v>
      </c>
      <c r="C18128" s="62" t="s">
        <v>391</v>
      </c>
      <c r="D18128" s="182" t="s">
        <v>12098</v>
      </c>
      <c r="E18128" s="125">
        <v>400</v>
      </c>
      <c r="F18128" s="125"/>
      <c r="G18128" s="125">
        <f t="shared" si="289"/>
        <v>-400</v>
      </c>
      <c r="H18128" s="704" t="s">
        <v>12033</v>
      </c>
    </row>
    <row r="18129" spans="1:8" ht="15" x14ac:dyDescent="0.2">
      <c r="A18129" s="733">
        <v>45295</v>
      </c>
      <c r="B18129" s="62" t="s">
        <v>37</v>
      </c>
      <c r="C18129" s="62" t="s">
        <v>391</v>
      </c>
      <c r="D18129" s="182" t="s">
        <v>6428</v>
      </c>
      <c r="E18129" s="125">
        <v>3000</v>
      </c>
      <c r="F18129" s="125"/>
      <c r="G18129" s="125">
        <f t="shared" si="289"/>
        <v>-3000</v>
      </c>
      <c r="H18129" s="704" t="s">
        <v>12033</v>
      </c>
    </row>
    <row r="18130" spans="1:8" ht="15" customHeight="1" x14ac:dyDescent="0.2">
      <c r="A18130" s="733">
        <v>45295</v>
      </c>
      <c r="B18130" s="62" t="s">
        <v>10906</v>
      </c>
      <c r="C18130" s="62" t="s">
        <v>10989</v>
      </c>
      <c r="D18130" s="182" t="s">
        <v>12099</v>
      </c>
      <c r="E18130" s="125">
        <v>2000</v>
      </c>
      <c r="F18130" s="125"/>
      <c r="G18130" s="125">
        <f t="shared" si="289"/>
        <v>-2000</v>
      </c>
      <c r="H18130" s="704" t="s">
        <v>12033</v>
      </c>
    </row>
    <row r="18131" spans="1:8" ht="15" customHeight="1" x14ac:dyDescent="0.2">
      <c r="A18131" s="733">
        <v>45295</v>
      </c>
      <c r="B18131" s="62" t="s">
        <v>103</v>
      </c>
      <c r="C18131" s="62" t="s">
        <v>1494</v>
      </c>
      <c r="D18131" s="182" t="s">
        <v>369</v>
      </c>
      <c r="E18131" s="125">
        <v>1980</v>
      </c>
      <c r="F18131" s="125"/>
      <c r="G18131" s="125">
        <f t="shared" si="289"/>
        <v>-1980</v>
      </c>
      <c r="H18131" s="704" t="s">
        <v>12033</v>
      </c>
    </row>
    <row r="18132" spans="1:8" ht="15" customHeight="1" x14ac:dyDescent="0.2">
      <c r="A18132" s="733">
        <v>45295</v>
      </c>
      <c r="B18132" s="62" t="s">
        <v>103</v>
      </c>
      <c r="C18132" s="62" t="s">
        <v>391</v>
      </c>
      <c r="D18132" s="182" t="s">
        <v>10984</v>
      </c>
      <c r="E18132" s="125">
        <v>1000</v>
      </c>
      <c r="F18132" s="125"/>
      <c r="G18132" s="125">
        <f t="shared" si="289"/>
        <v>-1000</v>
      </c>
      <c r="H18132" s="704" t="s">
        <v>12033</v>
      </c>
    </row>
    <row r="18133" spans="1:8" ht="15" customHeight="1" x14ac:dyDescent="0.2">
      <c r="A18133" s="733">
        <v>45295</v>
      </c>
      <c r="B18133" s="62" t="s">
        <v>11883</v>
      </c>
      <c r="C18133" s="62" t="s">
        <v>5740</v>
      </c>
      <c r="D18133" s="182" t="s">
        <v>10335</v>
      </c>
      <c r="E18133" s="125">
        <v>300</v>
      </c>
      <c r="F18133" s="125"/>
      <c r="G18133" s="125">
        <f t="shared" si="289"/>
        <v>-300</v>
      </c>
      <c r="H18133" s="704" t="s">
        <v>12033</v>
      </c>
    </row>
    <row r="18134" spans="1:8" ht="15" customHeight="1" x14ac:dyDescent="0.2">
      <c r="A18134" s="733">
        <v>45295</v>
      </c>
      <c r="B18134" s="62" t="s">
        <v>11716</v>
      </c>
      <c r="C18134" s="62" t="s">
        <v>5740</v>
      </c>
      <c r="D18134" s="182" t="s">
        <v>10335</v>
      </c>
      <c r="E18134" s="125">
        <v>700</v>
      </c>
      <c r="F18134" s="125"/>
      <c r="G18134" s="125">
        <f t="shared" si="289"/>
        <v>-700</v>
      </c>
      <c r="H18134" s="704" t="s">
        <v>12033</v>
      </c>
    </row>
    <row r="18135" spans="1:8" ht="15" customHeight="1" x14ac:dyDescent="0.2">
      <c r="A18135" s="733">
        <v>45295</v>
      </c>
      <c r="B18135" s="62" t="s">
        <v>11085</v>
      </c>
      <c r="C18135" s="62" t="s">
        <v>5740</v>
      </c>
      <c r="D18135" s="182" t="s">
        <v>369</v>
      </c>
      <c r="E18135" s="125">
        <v>700</v>
      </c>
      <c r="F18135" s="125"/>
      <c r="G18135" s="125">
        <f t="shared" si="289"/>
        <v>-700</v>
      </c>
      <c r="H18135" s="704" t="s">
        <v>12033</v>
      </c>
    </row>
    <row r="18136" spans="1:8" ht="14.25" customHeight="1" x14ac:dyDescent="0.2">
      <c r="A18136" s="733">
        <v>45295</v>
      </c>
      <c r="B18136" s="62" t="s">
        <v>11442</v>
      </c>
      <c r="C18136" s="62" t="s">
        <v>10989</v>
      </c>
      <c r="D18136" s="182" t="s">
        <v>12101</v>
      </c>
      <c r="E18136" s="125">
        <v>15000</v>
      </c>
      <c r="F18136" s="125"/>
      <c r="G18136" s="125">
        <f t="shared" si="289"/>
        <v>-15000</v>
      </c>
      <c r="H18136" s="704" t="s">
        <v>12033</v>
      </c>
    </row>
    <row r="18137" spans="1:8" ht="15" x14ac:dyDescent="0.2">
      <c r="A18137" s="733">
        <v>45296</v>
      </c>
      <c r="B18137" s="62" t="s">
        <v>3945</v>
      </c>
      <c r="C18137" s="62" t="s">
        <v>12103</v>
      </c>
      <c r="D18137" s="182" t="s">
        <v>12104</v>
      </c>
      <c r="E18137" s="125">
        <v>75000</v>
      </c>
      <c r="F18137" s="125"/>
      <c r="G18137" s="125">
        <f t="shared" si="289"/>
        <v>-75000</v>
      </c>
      <c r="H18137" s="704" t="s">
        <v>12033</v>
      </c>
    </row>
    <row r="18138" spans="1:8" ht="15" x14ac:dyDescent="0.2">
      <c r="A18138" s="733">
        <v>45296</v>
      </c>
      <c r="B18138" s="62" t="s">
        <v>103</v>
      </c>
      <c r="C18138" s="62" t="s">
        <v>103</v>
      </c>
      <c r="D18138" s="182" t="s">
        <v>8156</v>
      </c>
      <c r="E18138" s="125">
        <v>4000</v>
      </c>
      <c r="F18138" s="125"/>
      <c r="G18138" s="125">
        <f t="shared" si="289"/>
        <v>-4000</v>
      </c>
      <c r="H18138" s="704" t="s">
        <v>12033</v>
      </c>
    </row>
    <row r="18139" spans="1:8" ht="15" x14ac:dyDescent="0.2">
      <c r="A18139" s="733">
        <v>45296</v>
      </c>
      <c r="B18139" s="62" t="s">
        <v>103</v>
      </c>
      <c r="C18139" s="62" t="s">
        <v>103</v>
      </c>
      <c r="D18139" s="182" t="s">
        <v>12105</v>
      </c>
      <c r="E18139" s="125">
        <v>1800</v>
      </c>
      <c r="F18139" s="125"/>
      <c r="G18139" s="125">
        <f t="shared" si="289"/>
        <v>-1800</v>
      </c>
      <c r="H18139" s="704" t="s">
        <v>12033</v>
      </c>
    </row>
    <row r="18140" spans="1:8" ht="15" x14ac:dyDescent="0.2">
      <c r="A18140" s="733">
        <v>45296</v>
      </c>
      <c r="B18140" s="62" t="s">
        <v>11883</v>
      </c>
      <c r="C18140" s="62" t="s">
        <v>8370</v>
      </c>
      <c r="D18140" s="182" t="s">
        <v>369</v>
      </c>
      <c r="E18140" s="125">
        <v>2700</v>
      </c>
      <c r="F18140" s="125"/>
      <c r="G18140" s="125">
        <f t="shared" si="289"/>
        <v>-2700</v>
      </c>
      <c r="H18140" s="704" t="s">
        <v>12033</v>
      </c>
    </row>
    <row r="18141" spans="1:8" ht="15" x14ac:dyDescent="0.2">
      <c r="A18141" s="733">
        <v>45296</v>
      </c>
      <c r="B18141" s="62" t="s">
        <v>11883</v>
      </c>
      <c r="C18141" s="62" t="s">
        <v>1062</v>
      </c>
      <c r="D18141" s="182" t="s">
        <v>12110</v>
      </c>
      <c r="E18141" s="125">
        <v>13000</v>
      </c>
      <c r="F18141" s="125"/>
      <c r="G18141" s="125">
        <f t="shared" si="289"/>
        <v>-13000</v>
      </c>
      <c r="H18141" s="704" t="s">
        <v>12033</v>
      </c>
    </row>
    <row r="18142" spans="1:8" ht="15" x14ac:dyDescent="0.2">
      <c r="A18142" s="733">
        <v>45297</v>
      </c>
      <c r="B18142" s="40" t="s">
        <v>6503</v>
      </c>
      <c r="C18142" s="62" t="s">
        <v>12002</v>
      </c>
      <c r="D18142" s="182" t="s">
        <v>12022</v>
      </c>
      <c r="E18142" s="125">
        <v>50000</v>
      </c>
      <c r="F18142" s="125"/>
      <c r="G18142" s="125">
        <f t="shared" si="289"/>
        <v>-50000</v>
      </c>
      <c r="H18142" s="704" t="s">
        <v>12033</v>
      </c>
    </row>
    <row r="18143" spans="1:8" ht="24" x14ac:dyDescent="0.2">
      <c r="A18143" s="733">
        <v>45297</v>
      </c>
      <c r="B18143" s="62" t="s">
        <v>10469</v>
      </c>
      <c r="C18143" s="62" t="s">
        <v>11621</v>
      </c>
      <c r="D18143" s="182" t="s">
        <v>12111</v>
      </c>
      <c r="E18143" s="125">
        <v>200000</v>
      </c>
      <c r="F18143" s="125"/>
      <c r="G18143" s="125">
        <f t="shared" si="289"/>
        <v>-200000</v>
      </c>
      <c r="H18143" s="704" t="s">
        <v>12033</v>
      </c>
    </row>
    <row r="18144" spans="1:8" ht="15" x14ac:dyDescent="0.2">
      <c r="A18144" s="733">
        <v>45296</v>
      </c>
      <c r="B18144" s="62" t="s">
        <v>11442</v>
      </c>
      <c r="C18144" s="62" t="s">
        <v>10989</v>
      </c>
      <c r="D18144" s="182" t="s">
        <v>12112</v>
      </c>
      <c r="E18144" s="125">
        <v>14000</v>
      </c>
      <c r="F18144" s="125"/>
      <c r="G18144" s="125">
        <f t="shared" si="289"/>
        <v>-14000</v>
      </c>
      <c r="H18144" s="704" t="s">
        <v>12033</v>
      </c>
    </row>
    <row r="18145" spans="1:8" ht="48" x14ac:dyDescent="0.2">
      <c r="A18145" s="733">
        <v>45296</v>
      </c>
      <c r="B18145" s="62" t="s">
        <v>11442</v>
      </c>
      <c r="C18145" s="62" t="s">
        <v>12114</v>
      </c>
      <c r="D18145" s="182" t="s">
        <v>12115</v>
      </c>
      <c r="E18145" s="125">
        <v>3600000</v>
      </c>
      <c r="F18145" s="125"/>
      <c r="G18145" s="125">
        <f t="shared" si="289"/>
        <v>-3600000</v>
      </c>
      <c r="H18145" s="704" t="s">
        <v>12033</v>
      </c>
    </row>
    <row r="18146" spans="1:8" ht="15" x14ac:dyDescent="0.2">
      <c r="A18146" s="733">
        <v>45297</v>
      </c>
      <c r="B18146" s="62" t="s">
        <v>10906</v>
      </c>
      <c r="C18146" s="62" t="s">
        <v>2189</v>
      </c>
      <c r="D18146" s="182" t="s">
        <v>12113</v>
      </c>
      <c r="E18146" s="125">
        <v>15000</v>
      </c>
      <c r="F18146" s="125"/>
      <c r="G18146" s="125">
        <f t="shared" si="289"/>
        <v>-15000</v>
      </c>
      <c r="H18146" s="704" t="s">
        <v>12033</v>
      </c>
    </row>
    <row r="18147" spans="1:8" ht="15" x14ac:dyDescent="0.2">
      <c r="A18147" s="733">
        <v>45297</v>
      </c>
      <c r="B18147" s="62" t="s">
        <v>11883</v>
      </c>
      <c r="C18147" s="62" t="s">
        <v>5740</v>
      </c>
      <c r="D18147" s="182" t="s">
        <v>369</v>
      </c>
      <c r="E18147" s="125">
        <v>1700</v>
      </c>
      <c r="F18147" s="125"/>
      <c r="G18147" s="125">
        <f t="shared" si="289"/>
        <v>-1700</v>
      </c>
      <c r="H18147" s="704" t="s">
        <v>12033</v>
      </c>
    </row>
    <row r="18148" spans="1:8" ht="15" x14ac:dyDescent="0.2">
      <c r="A18148" s="733">
        <v>45297</v>
      </c>
      <c r="B18148" s="62" t="s">
        <v>10906</v>
      </c>
      <c r="C18148" s="62" t="s">
        <v>5740</v>
      </c>
      <c r="D18148" s="182" t="s">
        <v>10335</v>
      </c>
      <c r="E18148" s="125">
        <v>400</v>
      </c>
      <c r="F18148" s="125"/>
      <c r="G18148" s="125">
        <f t="shared" si="289"/>
        <v>-400</v>
      </c>
      <c r="H18148" s="704" t="s">
        <v>12033</v>
      </c>
    </row>
    <row r="18149" spans="1:8" ht="15" x14ac:dyDescent="0.2">
      <c r="A18149" s="733">
        <v>45297</v>
      </c>
      <c r="B18149" s="62" t="s">
        <v>12608</v>
      </c>
      <c r="C18149" s="62" t="s">
        <v>10989</v>
      </c>
      <c r="D18149" s="182" t="s">
        <v>12117</v>
      </c>
      <c r="E18149" s="125">
        <v>10300</v>
      </c>
      <c r="F18149" s="125"/>
      <c r="G18149" s="125">
        <f t="shared" si="289"/>
        <v>-10300</v>
      </c>
      <c r="H18149" s="704" t="s">
        <v>12033</v>
      </c>
    </row>
    <row r="18150" spans="1:8" ht="15" x14ac:dyDescent="0.2">
      <c r="A18150" s="733">
        <v>45297</v>
      </c>
      <c r="B18150" s="62" t="s">
        <v>11623</v>
      </c>
      <c r="C18150" s="62" t="s">
        <v>391</v>
      </c>
      <c r="D18150" s="182" t="s">
        <v>12118</v>
      </c>
      <c r="E18150" s="125">
        <v>150</v>
      </c>
      <c r="F18150" s="125"/>
      <c r="G18150" s="125">
        <f t="shared" si="289"/>
        <v>-150</v>
      </c>
      <c r="H18150" s="704" t="s">
        <v>12033</v>
      </c>
    </row>
    <row r="18151" spans="1:8" ht="15" x14ac:dyDescent="0.2">
      <c r="A18151" s="733">
        <v>45297</v>
      </c>
      <c r="B18151" s="62" t="s">
        <v>10906</v>
      </c>
      <c r="C18151" s="62" t="s">
        <v>10989</v>
      </c>
      <c r="D18151" s="182" t="s">
        <v>12119</v>
      </c>
      <c r="E18151" s="125">
        <v>2000</v>
      </c>
      <c r="F18151" s="125"/>
      <c r="G18151" s="125">
        <f t="shared" si="289"/>
        <v>-2000</v>
      </c>
      <c r="H18151" s="704" t="s">
        <v>12033</v>
      </c>
    </row>
    <row r="18152" spans="1:8" ht="15" x14ac:dyDescent="0.2">
      <c r="A18152" s="733">
        <v>45297</v>
      </c>
      <c r="B18152" s="62" t="s">
        <v>11883</v>
      </c>
      <c r="C18152" s="62" t="s">
        <v>5740</v>
      </c>
      <c r="D18152" s="182" t="s">
        <v>12120</v>
      </c>
      <c r="E18152" s="125">
        <v>500</v>
      </c>
      <c r="F18152" s="125"/>
      <c r="G18152" s="125">
        <f t="shared" si="289"/>
        <v>-500</v>
      </c>
      <c r="H18152" s="704" t="s">
        <v>12033</v>
      </c>
    </row>
    <row r="18153" spans="1:8" ht="15" x14ac:dyDescent="0.2">
      <c r="A18153" s="733">
        <v>45299</v>
      </c>
      <c r="B18153" s="62" t="s">
        <v>12608</v>
      </c>
      <c r="C18153" s="62" t="s">
        <v>10989</v>
      </c>
      <c r="D18153" s="182" t="s">
        <v>12136</v>
      </c>
      <c r="E18153" s="125">
        <v>1500</v>
      </c>
      <c r="F18153" s="125"/>
      <c r="G18153" s="125">
        <f t="shared" si="289"/>
        <v>-1500</v>
      </c>
      <c r="H18153" s="704" t="s">
        <v>12033</v>
      </c>
    </row>
    <row r="18154" spans="1:8" ht="15" x14ac:dyDescent="0.2">
      <c r="A18154" s="733">
        <v>45299</v>
      </c>
      <c r="B18154" s="62" t="s">
        <v>11085</v>
      </c>
      <c r="C18154" s="62" t="s">
        <v>5740</v>
      </c>
      <c r="D18154" s="182" t="s">
        <v>12137</v>
      </c>
      <c r="E18154" s="125">
        <v>5000</v>
      </c>
      <c r="F18154" s="125"/>
      <c r="G18154" s="125">
        <f t="shared" si="289"/>
        <v>-5000</v>
      </c>
      <c r="H18154" s="704" t="s">
        <v>12033</v>
      </c>
    </row>
    <row r="18155" spans="1:8" ht="15" x14ac:dyDescent="0.2">
      <c r="A18155" s="733">
        <v>45299</v>
      </c>
      <c r="B18155" s="62" t="s">
        <v>11085</v>
      </c>
      <c r="C18155" s="62" t="s">
        <v>285</v>
      </c>
      <c r="D18155" s="182" t="s">
        <v>12143</v>
      </c>
      <c r="E18155" s="125">
        <v>7000</v>
      </c>
      <c r="F18155" s="125"/>
      <c r="G18155" s="125">
        <f t="shared" si="289"/>
        <v>-7000</v>
      </c>
      <c r="H18155" s="704" t="s">
        <v>12033</v>
      </c>
    </row>
    <row r="18156" spans="1:8" ht="15" x14ac:dyDescent="0.2">
      <c r="A18156" s="733">
        <v>45299</v>
      </c>
      <c r="B18156" s="62" t="s">
        <v>11085</v>
      </c>
      <c r="C18156" s="62" t="s">
        <v>10989</v>
      </c>
      <c r="D18156" s="182" t="s">
        <v>9915</v>
      </c>
      <c r="E18156" s="125">
        <v>29500</v>
      </c>
      <c r="F18156" s="125"/>
      <c r="G18156" s="125">
        <f t="shared" si="289"/>
        <v>-29500</v>
      </c>
      <c r="H18156" s="704" t="s">
        <v>12033</v>
      </c>
    </row>
    <row r="18157" spans="1:8" ht="15" x14ac:dyDescent="0.2">
      <c r="A18157" s="733">
        <v>45299</v>
      </c>
      <c r="B18157" s="62" t="s">
        <v>11085</v>
      </c>
      <c r="C18157" s="62" t="s">
        <v>391</v>
      </c>
      <c r="D18157" s="182" t="s">
        <v>12144</v>
      </c>
      <c r="E18157" s="125">
        <v>10000</v>
      </c>
      <c r="F18157" s="125"/>
      <c r="G18157" s="125">
        <f t="shared" si="289"/>
        <v>-10000</v>
      </c>
      <c r="H18157" s="704" t="s">
        <v>12033</v>
      </c>
    </row>
    <row r="18158" spans="1:8" ht="15" x14ac:dyDescent="0.2">
      <c r="A18158" s="733">
        <v>45299</v>
      </c>
      <c r="B18158" s="62" t="s">
        <v>11085</v>
      </c>
      <c r="C18158" s="62" t="s">
        <v>12223</v>
      </c>
      <c r="D18158" s="182" t="s">
        <v>12221</v>
      </c>
      <c r="E18158" s="125">
        <v>10000</v>
      </c>
      <c r="F18158" s="125"/>
      <c r="G18158" s="125">
        <f t="shared" si="289"/>
        <v>-10000</v>
      </c>
      <c r="H18158" s="704" t="s">
        <v>12033</v>
      </c>
    </row>
    <row r="18159" spans="1:8" ht="15" x14ac:dyDescent="0.2">
      <c r="A18159" s="733">
        <v>45299</v>
      </c>
      <c r="B18159" s="62" t="s">
        <v>103</v>
      </c>
      <c r="C18159" s="62" t="s">
        <v>391</v>
      </c>
      <c r="D18159" s="182" t="s">
        <v>12222</v>
      </c>
      <c r="E18159" s="125">
        <v>5000</v>
      </c>
      <c r="F18159" s="125"/>
      <c r="G18159" s="125">
        <f t="shared" si="289"/>
        <v>-5000</v>
      </c>
      <c r="H18159" s="704" t="s">
        <v>12033</v>
      </c>
    </row>
    <row r="18160" spans="1:8" ht="15" x14ac:dyDescent="0.2">
      <c r="A18160" s="733">
        <v>45300</v>
      </c>
      <c r="B18160" s="62" t="s">
        <v>11085</v>
      </c>
      <c r="C18160" s="62" t="s">
        <v>7947</v>
      </c>
      <c r="D18160" s="182" t="s">
        <v>12145</v>
      </c>
      <c r="E18160" s="125">
        <v>40000</v>
      </c>
      <c r="F18160" s="125"/>
      <c r="G18160" s="125">
        <f t="shared" si="289"/>
        <v>-40000</v>
      </c>
      <c r="H18160" s="704" t="s">
        <v>12033</v>
      </c>
    </row>
    <row r="18161" spans="1:8" ht="15" x14ac:dyDescent="0.2">
      <c r="A18161" s="733">
        <v>45300</v>
      </c>
      <c r="B18161" s="62" t="s">
        <v>10294</v>
      </c>
      <c r="C18161" s="565" t="s">
        <v>8392</v>
      </c>
      <c r="D18161" s="874" t="s">
        <v>12296</v>
      </c>
      <c r="E18161" s="566">
        <v>25780</v>
      </c>
      <c r="F18161" s="125"/>
      <c r="G18161" s="125">
        <f t="shared" si="289"/>
        <v>-25780</v>
      </c>
      <c r="H18161" s="704" t="s">
        <v>12033</v>
      </c>
    </row>
    <row r="18162" spans="1:8" ht="15" x14ac:dyDescent="0.2">
      <c r="A18162" s="733">
        <v>45300</v>
      </c>
      <c r="B18162" s="62" t="s">
        <v>10230</v>
      </c>
      <c r="C18162" s="565" t="s">
        <v>8392</v>
      </c>
      <c r="D18162" s="874" t="s">
        <v>12296</v>
      </c>
      <c r="E18162" s="566">
        <v>10470</v>
      </c>
      <c r="F18162" s="125"/>
      <c r="G18162" s="125">
        <f t="shared" si="289"/>
        <v>-10470</v>
      </c>
      <c r="H18162" s="704" t="s">
        <v>12033</v>
      </c>
    </row>
    <row r="18163" spans="1:8" ht="15" x14ac:dyDescent="0.2">
      <c r="A18163" s="733">
        <v>45300</v>
      </c>
      <c r="B18163" s="62" t="s">
        <v>10574</v>
      </c>
      <c r="C18163" s="565" t="s">
        <v>8392</v>
      </c>
      <c r="D18163" s="874" t="s">
        <v>12296</v>
      </c>
      <c r="E18163" s="566">
        <v>1347</v>
      </c>
      <c r="F18163" s="125"/>
      <c r="G18163" s="125">
        <f t="shared" si="289"/>
        <v>-1347</v>
      </c>
      <c r="H18163" s="704" t="s">
        <v>12033</v>
      </c>
    </row>
    <row r="18164" spans="1:8" ht="15" x14ac:dyDescent="0.2">
      <c r="A18164" s="733">
        <v>45300</v>
      </c>
      <c r="B18164" s="62" t="s">
        <v>10907</v>
      </c>
      <c r="C18164" s="565" t="s">
        <v>8392</v>
      </c>
      <c r="D18164" s="874" t="s">
        <v>12296</v>
      </c>
      <c r="E18164" s="566">
        <v>187415</v>
      </c>
      <c r="F18164" s="125"/>
      <c r="G18164" s="125">
        <f t="shared" si="289"/>
        <v>-187415</v>
      </c>
      <c r="H18164" s="704" t="s">
        <v>12033</v>
      </c>
    </row>
    <row r="18165" spans="1:8" ht="15" x14ac:dyDescent="0.2">
      <c r="A18165" s="733">
        <v>45300</v>
      </c>
      <c r="B18165" s="62" t="s">
        <v>11003</v>
      </c>
      <c r="C18165" s="565" t="s">
        <v>8392</v>
      </c>
      <c r="D18165" s="874" t="s">
        <v>12296</v>
      </c>
      <c r="E18165" s="566">
        <v>4390</v>
      </c>
      <c r="F18165" s="125"/>
      <c r="G18165" s="125">
        <f t="shared" si="289"/>
        <v>-4390</v>
      </c>
      <c r="H18165" s="704" t="s">
        <v>12033</v>
      </c>
    </row>
    <row r="18166" spans="1:8" ht="15" x14ac:dyDescent="0.2">
      <c r="A18166" s="733">
        <v>45300</v>
      </c>
      <c r="B18166" s="62" t="s">
        <v>11071</v>
      </c>
      <c r="C18166" s="565" t="s">
        <v>8392</v>
      </c>
      <c r="D18166" s="874" t="s">
        <v>12296</v>
      </c>
      <c r="E18166" s="566">
        <v>75122</v>
      </c>
      <c r="F18166" s="125"/>
      <c r="G18166" s="125">
        <f t="shared" si="289"/>
        <v>-75122</v>
      </c>
      <c r="H18166" s="704" t="s">
        <v>12033</v>
      </c>
    </row>
    <row r="18167" spans="1:8" ht="15" x14ac:dyDescent="0.2">
      <c r="A18167" s="733">
        <v>45300</v>
      </c>
      <c r="B18167" s="62" t="s">
        <v>11442</v>
      </c>
      <c r="C18167" s="565" t="s">
        <v>8392</v>
      </c>
      <c r="D18167" s="874" t="s">
        <v>12296</v>
      </c>
      <c r="E18167" s="566">
        <v>130168</v>
      </c>
      <c r="F18167" s="125"/>
      <c r="G18167" s="125">
        <f t="shared" si="289"/>
        <v>-130168</v>
      </c>
      <c r="H18167" s="704" t="s">
        <v>12033</v>
      </c>
    </row>
    <row r="18168" spans="1:8" ht="15" x14ac:dyDescent="0.2">
      <c r="A18168" s="733">
        <v>45300</v>
      </c>
      <c r="B18168" s="62" t="s">
        <v>11267</v>
      </c>
      <c r="C18168" s="565" t="s">
        <v>8392</v>
      </c>
      <c r="D18168" s="874" t="s">
        <v>12296</v>
      </c>
      <c r="E18168" s="566">
        <v>13416</v>
      </c>
      <c r="F18168" s="125"/>
      <c r="G18168" s="125">
        <f t="shared" si="289"/>
        <v>-13416</v>
      </c>
      <c r="H18168" s="704" t="s">
        <v>12033</v>
      </c>
    </row>
    <row r="18169" spans="1:8" ht="15" x14ac:dyDescent="0.2">
      <c r="A18169" s="733">
        <v>45300</v>
      </c>
      <c r="B18169" s="62" t="s">
        <v>11704</v>
      </c>
      <c r="C18169" s="565" t="s">
        <v>8392</v>
      </c>
      <c r="D18169" s="874" t="s">
        <v>12296</v>
      </c>
      <c r="E18169" s="566">
        <v>56173</v>
      </c>
      <c r="F18169" s="125"/>
      <c r="G18169" s="125">
        <f t="shared" si="289"/>
        <v>-56173</v>
      </c>
      <c r="H18169" s="704" t="s">
        <v>12033</v>
      </c>
    </row>
    <row r="18170" spans="1:8" ht="15" x14ac:dyDescent="0.2">
      <c r="A18170" s="733">
        <v>45300</v>
      </c>
      <c r="B18170" s="62" t="s">
        <v>11507</v>
      </c>
      <c r="C18170" s="565" t="s">
        <v>8392</v>
      </c>
      <c r="D18170" s="874" t="s">
        <v>12296</v>
      </c>
      <c r="E18170" s="566">
        <v>73043</v>
      </c>
      <c r="F18170" s="125"/>
      <c r="G18170" s="125">
        <f t="shared" si="289"/>
        <v>-73043</v>
      </c>
      <c r="H18170" s="704" t="s">
        <v>12033</v>
      </c>
    </row>
    <row r="18171" spans="1:8" ht="15" x14ac:dyDescent="0.2">
      <c r="A18171" s="733">
        <v>45300</v>
      </c>
      <c r="B18171" s="62" t="s">
        <v>11605</v>
      </c>
      <c r="C18171" s="565" t="s">
        <v>8392</v>
      </c>
      <c r="D18171" s="874" t="s">
        <v>12296</v>
      </c>
      <c r="E18171" s="566">
        <v>322676</v>
      </c>
      <c r="F18171" s="125"/>
      <c r="G18171" s="125">
        <f t="shared" si="289"/>
        <v>-322676</v>
      </c>
      <c r="H18171" s="704" t="s">
        <v>12033</v>
      </c>
    </row>
    <row r="18172" spans="1:8" ht="15" x14ac:dyDescent="0.2">
      <c r="A18172" s="733">
        <v>45300</v>
      </c>
      <c r="B18172" s="62" t="s">
        <v>11883</v>
      </c>
      <c r="C18172" s="62" t="s">
        <v>11287</v>
      </c>
      <c r="D18172" s="182" t="s">
        <v>12022</v>
      </c>
      <c r="E18172" s="125">
        <v>275000</v>
      </c>
      <c r="F18172" s="125"/>
      <c r="G18172" s="125">
        <f t="shared" si="289"/>
        <v>-275000</v>
      </c>
      <c r="H18172" s="704" t="s">
        <v>12033</v>
      </c>
    </row>
    <row r="18173" spans="1:8" ht="15" x14ac:dyDescent="0.2">
      <c r="A18173" s="733">
        <v>45300</v>
      </c>
      <c r="B18173" s="62" t="s">
        <v>11085</v>
      </c>
      <c r="C18173" s="62" t="s">
        <v>5740</v>
      </c>
      <c r="D18173" s="182" t="s">
        <v>369</v>
      </c>
      <c r="E18173" s="125">
        <v>240</v>
      </c>
      <c r="F18173" s="125"/>
      <c r="G18173" s="125">
        <f t="shared" si="289"/>
        <v>-240</v>
      </c>
      <c r="H18173" s="704" t="s">
        <v>12033</v>
      </c>
    </row>
    <row r="18174" spans="1:8" ht="15" x14ac:dyDescent="0.2">
      <c r="A18174" s="733">
        <v>45300</v>
      </c>
      <c r="B18174" s="62" t="s">
        <v>11085</v>
      </c>
      <c r="C18174" s="62" t="s">
        <v>11961</v>
      </c>
      <c r="D18174" s="182" t="s">
        <v>12138</v>
      </c>
      <c r="E18174" s="125">
        <v>20000</v>
      </c>
      <c r="F18174" s="125"/>
      <c r="G18174" s="125">
        <f t="shared" si="289"/>
        <v>-20000</v>
      </c>
      <c r="H18174" s="704" t="s">
        <v>12033</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12033</v>
      </c>
    </row>
    <row r="18176" spans="1:8" ht="15" x14ac:dyDescent="0.2">
      <c r="A18176" s="733">
        <v>45300</v>
      </c>
      <c r="B18176" s="62" t="s">
        <v>3945</v>
      </c>
      <c r="C18176" s="62" t="s">
        <v>5409</v>
      </c>
      <c r="D18176" s="182" t="s">
        <v>12139</v>
      </c>
      <c r="E18176" s="125">
        <v>20000</v>
      </c>
      <c r="F18176" s="125"/>
      <c r="G18176" s="125">
        <f t="shared" si="290"/>
        <v>-20000</v>
      </c>
      <c r="H18176" s="704" t="s">
        <v>12033</v>
      </c>
    </row>
    <row r="18177" spans="1:8" ht="15" x14ac:dyDescent="0.2">
      <c r="A18177" s="733">
        <v>45300</v>
      </c>
      <c r="B18177" s="62" t="s">
        <v>11726</v>
      </c>
      <c r="C18177" s="62" t="s">
        <v>12140</v>
      </c>
      <c r="D18177" s="182" t="s">
        <v>12141</v>
      </c>
      <c r="E18177" s="125">
        <v>15100</v>
      </c>
      <c r="F18177" s="125"/>
      <c r="G18177" s="125">
        <f t="shared" si="290"/>
        <v>-15100</v>
      </c>
      <c r="H18177" s="704" t="s">
        <v>12033</v>
      </c>
    </row>
    <row r="18178" spans="1:8" ht="15" x14ac:dyDescent="0.2">
      <c r="A18178" s="733">
        <v>45300</v>
      </c>
      <c r="B18178" s="62" t="s">
        <v>11089</v>
      </c>
      <c r="C18178" s="62" t="s">
        <v>391</v>
      </c>
      <c r="D18178" s="182" t="s">
        <v>12147</v>
      </c>
      <c r="E18178" s="125">
        <v>600</v>
      </c>
      <c r="F18178" s="125"/>
      <c r="G18178" s="125">
        <f t="shared" si="290"/>
        <v>-600</v>
      </c>
      <c r="H18178" s="704" t="s">
        <v>12033</v>
      </c>
    </row>
    <row r="18179" spans="1:8" ht="15" x14ac:dyDescent="0.2">
      <c r="A18179" s="733">
        <v>45300</v>
      </c>
      <c r="B18179" s="62" t="s">
        <v>11883</v>
      </c>
      <c r="C18179" s="62" t="s">
        <v>5409</v>
      </c>
      <c r="D18179" s="182" t="s">
        <v>2654</v>
      </c>
      <c r="E18179" s="125">
        <v>5000</v>
      </c>
      <c r="F18179" s="125"/>
      <c r="G18179" s="125">
        <f t="shared" si="290"/>
        <v>-5000</v>
      </c>
      <c r="H18179" s="704" t="s">
        <v>12033</v>
      </c>
    </row>
    <row r="18180" spans="1:8" ht="15" x14ac:dyDescent="0.2">
      <c r="A18180" s="733">
        <v>45301</v>
      </c>
      <c r="B18180" s="62" t="s">
        <v>11883</v>
      </c>
      <c r="C18180" s="62" t="s">
        <v>5386</v>
      </c>
      <c r="D18180" s="182" t="s">
        <v>10762</v>
      </c>
      <c r="E18180" s="125">
        <v>7000</v>
      </c>
      <c r="F18180" s="125"/>
      <c r="G18180" s="125">
        <f t="shared" si="290"/>
        <v>-7000</v>
      </c>
      <c r="H18180" s="704" t="s">
        <v>12033</v>
      </c>
    </row>
    <row r="18181" spans="1:8" ht="15" x14ac:dyDescent="0.2">
      <c r="A18181" s="733">
        <v>45302</v>
      </c>
      <c r="B18181" s="62" t="s">
        <v>12192</v>
      </c>
      <c r="C18181" s="62" t="s">
        <v>11424</v>
      </c>
      <c r="D18181" s="182" t="s">
        <v>12148</v>
      </c>
      <c r="E18181" s="125">
        <v>94000</v>
      </c>
      <c r="F18181" s="125"/>
      <c r="G18181" s="125">
        <f t="shared" si="290"/>
        <v>-94000</v>
      </c>
      <c r="H18181" s="704" t="s">
        <v>12033</v>
      </c>
    </row>
    <row r="18182" spans="1:8" ht="15" x14ac:dyDescent="0.2">
      <c r="A18182" s="733">
        <v>45302</v>
      </c>
      <c r="B18182" s="62" t="s">
        <v>11883</v>
      </c>
      <c r="C18182" s="62" t="s">
        <v>10989</v>
      </c>
      <c r="D18182" s="182" t="s">
        <v>12149</v>
      </c>
      <c r="E18182" s="125">
        <v>85000</v>
      </c>
      <c r="F18182" s="125"/>
      <c r="G18182" s="125">
        <f t="shared" si="290"/>
        <v>-85000</v>
      </c>
      <c r="H18182" s="704" t="s">
        <v>12033</v>
      </c>
    </row>
    <row r="18183" spans="1:8" ht="15" x14ac:dyDescent="0.2">
      <c r="A18183" s="733">
        <v>45302</v>
      </c>
      <c r="B18183" s="62" t="s">
        <v>11883</v>
      </c>
      <c r="C18183" s="62" t="s">
        <v>12013</v>
      </c>
      <c r="D18183" s="182" t="s">
        <v>12150</v>
      </c>
      <c r="E18183" s="125">
        <v>306300</v>
      </c>
      <c r="F18183" s="125"/>
      <c r="G18183" s="125">
        <f t="shared" si="290"/>
        <v>-306300</v>
      </c>
      <c r="H18183" s="704" t="s">
        <v>12033</v>
      </c>
    </row>
    <row r="18184" spans="1:8" ht="15" x14ac:dyDescent="0.2">
      <c r="A18184" s="733">
        <v>45302</v>
      </c>
      <c r="B18184" s="62" t="s">
        <v>10906</v>
      </c>
      <c r="C18184" s="669" t="s">
        <v>11996</v>
      </c>
      <c r="D18184" s="906" t="s">
        <v>12151</v>
      </c>
      <c r="E18184" s="671">
        <v>14100</v>
      </c>
      <c r="F18184" s="125"/>
      <c r="G18184" s="125">
        <f t="shared" si="290"/>
        <v>-14100</v>
      </c>
      <c r="H18184" s="704" t="s">
        <v>12033</v>
      </c>
    </row>
    <row r="18185" spans="1:8" ht="15" x14ac:dyDescent="0.2">
      <c r="A18185" s="733">
        <v>45302</v>
      </c>
      <c r="B18185" s="62" t="s">
        <v>11085</v>
      </c>
      <c r="C18185" s="669" t="s">
        <v>11996</v>
      </c>
      <c r="D18185" s="906" t="s">
        <v>12151</v>
      </c>
      <c r="E18185" s="671">
        <v>65000</v>
      </c>
      <c r="F18185" s="125"/>
      <c r="G18185" s="125">
        <f t="shared" si="290"/>
        <v>-65000</v>
      </c>
      <c r="H18185" s="704" t="s">
        <v>12033</v>
      </c>
    </row>
    <row r="18186" spans="1:8" ht="15" x14ac:dyDescent="0.2">
      <c r="A18186" s="733">
        <v>45302</v>
      </c>
      <c r="B18186" s="62" t="s">
        <v>11883</v>
      </c>
      <c r="C18186" s="669" t="s">
        <v>11996</v>
      </c>
      <c r="D18186" s="906" t="s">
        <v>12151</v>
      </c>
      <c r="E18186" s="671">
        <v>128080</v>
      </c>
      <c r="F18186" s="125"/>
      <c r="G18186" s="125">
        <f t="shared" si="290"/>
        <v>-128080</v>
      </c>
      <c r="H18186" s="704" t="s">
        <v>12033</v>
      </c>
    </row>
    <row r="18187" spans="1:8" ht="15" x14ac:dyDescent="0.2">
      <c r="A18187" s="733">
        <v>45303</v>
      </c>
      <c r="B18187" s="62" t="s">
        <v>11085</v>
      </c>
      <c r="C18187" s="62" t="s">
        <v>10482</v>
      </c>
      <c r="D18187" s="182" t="s">
        <v>12160</v>
      </c>
      <c r="E18187" s="125">
        <v>700000</v>
      </c>
      <c r="F18187" s="125"/>
      <c r="G18187" s="125">
        <f t="shared" si="290"/>
        <v>-700000</v>
      </c>
      <c r="H18187" s="704" t="s">
        <v>12033</v>
      </c>
    </row>
    <row r="18188" spans="1:8" ht="15" x14ac:dyDescent="0.2">
      <c r="A18188" s="733">
        <v>45306</v>
      </c>
      <c r="B18188" s="62" t="s">
        <v>11085</v>
      </c>
      <c r="C18188" s="62" t="s">
        <v>11961</v>
      </c>
      <c r="D18188" s="182" t="s">
        <v>12152</v>
      </c>
      <c r="E18188" s="125">
        <v>40000</v>
      </c>
      <c r="F18188" s="125"/>
      <c r="G18188" s="125">
        <f t="shared" si="290"/>
        <v>-40000</v>
      </c>
      <c r="H18188" s="704" t="s">
        <v>12033</v>
      </c>
    </row>
    <row r="18189" spans="1:8" ht="15" x14ac:dyDescent="0.2">
      <c r="A18189" s="733">
        <v>45301</v>
      </c>
      <c r="B18189" s="62" t="s">
        <v>103</v>
      </c>
      <c r="C18189" s="62" t="s">
        <v>391</v>
      </c>
      <c r="D18189" s="182" t="s">
        <v>12153</v>
      </c>
      <c r="E18189" s="125">
        <v>25000</v>
      </c>
      <c r="F18189" s="125"/>
      <c r="G18189" s="125">
        <f t="shared" si="290"/>
        <v>-25000</v>
      </c>
      <c r="H18189" s="704" t="s">
        <v>12033</v>
      </c>
    </row>
    <row r="18190" spans="1:8" ht="15" x14ac:dyDescent="0.2">
      <c r="A18190" s="733">
        <v>45301</v>
      </c>
      <c r="B18190" s="62" t="s">
        <v>11716</v>
      </c>
      <c r="C18190" s="62" t="s">
        <v>11095</v>
      </c>
      <c r="D18190" s="182" t="s">
        <v>7718</v>
      </c>
      <c r="E18190" s="125">
        <v>88000</v>
      </c>
      <c r="F18190" s="125"/>
      <c r="G18190" s="125">
        <f t="shared" si="290"/>
        <v>-88000</v>
      </c>
      <c r="H18190" s="704" t="s">
        <v>12033</v>
      </c>
    </row>
    <row r="18191" spans="1:8" ht="15" x14ac:dyDescent="0.2">
      <c r="A18191" s="733">
        <v>45301</v>
      </c>
      <c r="B18191" s="62" t="s">
        <v>103</v>
      </c>
      <c r="C18191" s="62" t="s">
        <v>103</v>
      </c>
      <c r="D18191" s="182" t="s">
        <v>8511</v>
      </c>
      <c r="E18191" s="125">
        <v>850</v>
      </c>
      <c r="F18191" s="125"/>
      <c r="G18191" s="125">
        <f t="shared" si="290"/>
        <v>-850</v>
      </c>
      <c r="H18191" s="704" t="s">
        <v>12033</v>
      </c>
    </row>
    <row r="18192" spans="1:8" ht="15" x14ac:dyDescent="0.2">
      <c r="A18192" s="733">
        <v>45301</v>
      </c>
      <c r="B18192" s="62" t="s">
        <v>11085</v>
      </c>
      <c r="C18192" s="62" t="s">
        <v>391</v>
      </c>
      <c r="D18192" s="182" t="s">
        <v>12154</v>
      </c>
      <c r="E18192" s="125">
        <v>1000</v>
      </c>
      <c r="F18192" s="125"/>
      <c r="G18192" s="125">
        <f t="shared" si="290"/>
        <v>-1000</v>
      </c>
      <c r="H18192" s="704" t="s">
        <v>12033</v>
      </c>
    </row>
    <row r="18193" spans="1:8" ht="15" x14ac:dyDescent="0.2">
      <c r="A18193" s="733">
        <v>45303</v>
      </c>
      <c r="B18193" s="62" t="s">
        <v>11442</v>
      </c>
      <c r="C18193" s="62" t="s">
        <v>11871</v>
      </c>
      <c r="D18193" s="182" t="s">
        <v>12159</v>
      </c>
      <c r="E18193" s="125">
        <v>80000</v>
      </c>
      <c r="F18193" s="125"/>
      <c r="G18193" s="125">
        <f t="shared" si="290"/>
        <v>-80000</v>
      </c>
      <c r="H18193" s="704" t="s">
        <v>12033</v>
      </c>
    </row>
    <row r="18194" spans="1:8" ht="15" x14ac:dyDescent="0.2">
      <c r="A18194" s="733">
        <v>45303</v>
      </c>
      <c r="B18194" s="62" t="s">
        <v>11623</v>
      </c>
      <c r="C18194" s="62" t="s">
        <v>11871</v>
      </c>
      <c r="D18194" s="182" t="s">
        <v>12159</v>
      </c>
      <c r="E18194" s="125">
        <v>30000</v>
      </c>
      <c r="F18194" s="125"/>
      <c r="G18194" s="125">
        <f t="shared" si="290"/>
        <v>-30000</v>
      </c>
      <c r="H18194" s="704" t="s">
        <v>12033</v>
      </c>
    </row>
    <row r="18195" spans="1:8" ht="15" x14ac:dyDescent="0.2">
      <c r="A18195" s="733">
        <v>45303</v>
      </c>
      <c r="B18195" s="62" t="s">
        <v>12608</v>
      </c>
      <c r="C18195" s="669" t="s">
        <v>1197</v>
      </c>
      <c r="D18195" s="906" t="s">
        <v>12268</v>
      </c>
      <c r="E18195" s="671">
        <v>148537</v>
      </c>
      <c r="F18195" s="125"/>
      <c r="G18195" s="125">
        <f t="shared" si="290"/>
        <v>-148537</v>
      </c>
      <c r="H18195" s="704" t="s">
        <v>12033</v>
      </c>
    </row>
    <row r="18196" spans="1:8" ht="15" customHeight="1" x14ac:dyDescent="0.2">
      <c r="A18196" s="733">
        <v>45303</v>
      </c>
      <c r="B18196" s="62" t="s">
        <v>10294</v>
      </c>
      <c r="C18196" s="669" t="s">
        <v>1197</v>
      </c>
      <c r="D18196" s="906" t="s">
        <v>12268</v>
      </c>
      <c r="E18196" s="671">
        <v>8740</v>
      </c>
      <c r="F18196" s="125"/>
      <c r="G18196" s="125">
        <f t="shared" si="290"/>
        <v>-8740</v>
      </c>
      <c r="H18196" s="704" t="s">
        <v>12033</v>
      </c>
    </row>
    <row r="18197" spans="1:8" ht="15" customHeight="1" x14ac:dyDescent="0.2">
      <c r="A18197" s="733">
        <v>45303</v>
      </c>
      <c r="B18197" s="62" t="s">
        <v>10569</v>
      </c>
      <c r="C18197" s="669" t="s">
        <v>1197</v>
      </c>
      <c r="D18197" s="906" t="s">
        <v>12268</v>
      </c>
      <c r="E18197" s="671">
        <v>91300</v>
      </c>
      <c r="F18197" s="125"/>
      <c r="G18197" s="125">
        <f t="shared" si="290"/>
        <v>-91300</v>
      </c>
      <c r="H18197" s="704" t="s">
        <v>12033</v>
      </c>
    </row>
    <row r="18198" spans="1:8" ht="15" customHeight="1" x14ac:dyDescent="0.2">
      <c r="A18198" s="733">
        <v>45303</v>
      </c>
      <c r="B18198" s="62" t="s">
        <v>7805</v>
      </c>
      <c r="C18198" s="669" t="s">
        <v>1197</v>
      </c>
      <c r="D18198" s="906" t="s">
        <v>12268</v>
      </c>
      <c r="E18198" s="671">
        <v>10980</v>
      </c>
      <c r="F18198" s="125"/>
      <c r="G18198" s="125">
        <f t="shared" si="290"/>
        <v>-10980</v>
      </c>
      <c r="H18198" s="704" t="s">
        <v>12033</v>
      </c>
    </row>
    <row r="18199" spans="1:8" ht="15" customHeight="1" x14ac:dyDescent="0.2">
      <c r="A18199" s="733">
        <v>45303</v>
      </c>
      <c r="B18199" s="62" t="s">
        <v>10377</v>
      </c>
      <c r="C18199" s="669" t="s">
        <v>1197</v>
      </c>
      <c r="D18199" s="906" t="s">
        <v>12268</v>
      </c>
      <c r="E18199" s="671">
        <v>206520</v>
      </c>
      <c r="F18199" s="125"/>
      <c r="G18199" s="125">
        <f t="shared" si="290"/>
        <v>-206520</v>
      </c>
      <c r="H18199" s="704" t="s">
        <v>12033</v>
      </c>
    </row>
    <row r="18200" spans="1:8" ht="15" customHeight="1" x14ac:dyDescent="0.2">
      <c r="A18200" s="733">
        <v>45303</v>
      </c>
      <c r="B18200" s="62" t="s">
        <v>11267</v>
      </c>
      <c r="C18200" s="669" t="s">
        <v>1197</v>
      </c>
      <c r="D18200" s="906" t="s">
        <v>12268</v>
      </c>
      <c r="E18200" s="671">
        <v>19640</v>
      </c>
      <c r="F18200" s="125"/>
      <c r="G18200" s="125">
        <f t="shared" si="290"/>
        <v>-19640</v>
      </c>
      <c r="H18200" s="704" t="s">
        <v>12033</v>
      </c>
    </row>
    <row r="18201" spans="1:8" ht="15" customHeight="1" x14ac:dyDescent="0.2">
      <c r="A18201" s="733">
        <v>45303</v>
      </c>
      <c r="B18201" s="62" t="s">
        <v>10469</v>
      </c>
      <c r="C18201" s="669" t="s">
        <v>1197</v>
      </c>
      <c r="D18201" s="906" t="s">
        <v>12268</v>
      </c>
      <c r="E18201" s="671">
        <v>259118</v>
      </c>
      <c r="F18201" s="125"/>
      <c r="G18201" s="125">
        <f t="shared" si="290"/>
        <v>-259118</v>
      </c>
      <c r="H18201" s="704" t="s">
        <v>12033</v>
      </c>
    </row>
    <row r="18202" spans="1:8" ht="15" x14ac:dyDescent="0.2">
      <c r="A18202" s="733">
        <v>45303</v>
      </c>
      <c r="B18202" s="62" t="s">
        <v>10574</v>
      </c>
      <c r="C18202" s="669" t="s">
        <v>1197</v>
      </c>
      <c r="D18202" s="906" t="s">
        <v>12268</v>
      </c>
      <c r="E18202" s="671">
        <v>5165</v>
      </c>
      <c r="F18202" s="125"/>
      <c r="G18202" s="125">
        <f t="shared" si="290"/>
        <v>-5165</v>
      </c>
      <c r="H18202" s="704" t="s">
        <v>12033</v>
      </c>
    </row>
    <row r="18203" spans="1:8" ht="15" x14ac:dyDescent="0.2">
      <c r="A18203" s="733">
        <v>45304</v>
      </c>
      <c r="B18203" s="62" t="s">
        <v>11883</v>
      </c>
      <c r="C18203" s="62" t="s">
        <v>10989</v>
      </c>
      <c r="D18203" s="182" t="s">
        <v>12163</v>
      </c>
      <c r="E18203" s="125">
        <v>125000</v>
      </c>
      <c r="F18203" s="125"/>
      <c r="G18203" s="125">
        <f t="shared" si="290"/>
        <v>-125000</v>
      </c>
      <c r="H18203" s="704" t="s">
        <v>12033</v>
      </c>
    </row>
    <row r="18204" spans="1:8" ht="15" x14ac:dyDescent="0.2">
      <c r="A18204" s="733">
        <v>45303</v>
      </c>
      <c r="B18204" s="62" t="s">
        <v>25</v>
      </c>
      <c r="C18204" s="62" t="s">
        <v>8148</v>
      </c>
      <c r="D18204" s="182" t="s">
        <v>12220</v>
      </c>
      <c r="E18204" s="125">
        <v>5500</v>
      </c>
      <c r="F18204" s="125"/>
      <c r="G18204" s="125">
        <f t="shared" si="290"/>
        <v>-5500</v>
      </c>
      <c r="H18204" s="704" t="s">
        <v>12033</v>
      </c>
    </row>
    <row r="18205" spans="1:8" ht="15" x14ac:dyDescent="0.2">
      <c r="A18205" s="733">
        <v>45303</v>
      </c>
      <c r="B18205" s="62" t="s">
        <v>103</v>
      </c>
      <c r="C18205" s="62" t="s">
        <v>8148</v>
      </c>
      <c r="D18205" s="182" t="s">
        <v>12220</v>
      </c>
      <c r="E18205" s="125">
        <v>5500</v>
      </c>
      <c r="F18205" s="125"/>
      <c r="G18205" s="125">
        <f t="shared" si="290"/>
        <v>-5500</v>
      </c>
      <c r="H18205" s="704" t="s">
        <v>12033</v>
      </c>
    </row>
    <row r="18206" spans="1:8" ht="24" x14ac:dyDescent="0.2">
      <c r="A18206" s="733">
        <v>45303</v>
      </c>
      <c r="B18206" s="62" t="s">
        <v>11883</v>
      </c>
      <c r="C18206" s="62" t="s">
        <v>12164</v>
      </c>
      <c r="D18206" s="182" t="s">
        <v>12165</v>
      </c>
      <c r="E18206" s="125">
        <v>114000</v>
      </c>
      <c r="F18206" s="125"/>
      <c r="G18206" s="125">
        <f t="shared" si="290"/>
        <v>-114000</v>
      </c>
      <c r="H18206" s="704" t="s">
        <v>12033</v>
      </c>
    </row>
    <row r="18207" spans="1:8" ht="15" x14ac:dyDescent="0.2">
      <c r="A18207" s="733">
        <v>45303</v>
      </c>
      <c r="B18207" s="62" t="s">
        <v>103</v>
      </c>
      <c r="C18207" s="62" t="s">
        <v>103</v>
      </c>
      <c r="D18207" s="182" t="s">
        <v>12166</v>
      </c>
      <c r="E18207" s="125">
        <v>4000</v>
      </c>
      <c r="F18207" s="125"/>
      <c r="G18207" s="125">
        <f t="shared" si="290"/>
        <v>-4000</v>
      </c>
      <c r="H18207" s="704" t="s">
        <v>12033</v>
      </c>
    </row>
    <row r="18208" spans="1:8" ht="15" x14ac:dyDescent="0.2">
      <c r="A18208" s="733">
        <v>45303</v>
      </c>
      <c r="B18208" s="62" t="s">
        <v>11883</v>
      </c>
      <c r="C18208" s="62" t="s">
        <v>285</v>
      </c>
      <c r="D18208" s="182" t="s">
        <v>8661</v>
      </c>
      <c r="E18208" s="125">
        <v>2000</v>
      </c>
      <c r="F18208" s="125"/>
      <c r="G18208" s="125">
        <f t="shared" si="290"/>
        <v>-2000</v>
      </c>
      <c r="H18208" s="704" t="s">
        <v>12033</v>
      </c>
    </row>
    <row r="18209" spans="1:8" ht="15" x14ac:dyDescent="0.2">
      <c r="A18209" s="733">
        <v>45303</v>
      </c>
      <c r="B18209" s="62" t="s">
        <v>11623</v>
      </c>
      <c r="C18209" s="62" t="s">
        <v>2189</v>
      </c>
      <c r="D18209" s="182" t="s">
        <v>369</v>
      </c>
      <c r="E18209" s="125">
        <v>850</v>
      </c>
      <c r="F18209" s="125"/>
      <c r="G18209" s="125">
        <f t="shared" si="290"/>
        <v>-850</v>
      </c>
      <c r="H18209" s="704" t="s">
        <v>12033</v>
      </c>
    </row>
    <row r="18210" spans="1:8" ht="15" x14ac:dyDescent="0.2">
      <c r="A18210" s="733">
        <v>45303</v>
      </c>
      <c r="B18210" s="62" t="s">
        <v>11883</v>
      </c>
      <c r="C18210" s="62" t="s">
        <v>5740</v>
      </c>
      <c r="D18210" s="182" t="s">
        <v>12167</v>
      </c>
      <c r="E18210" s="125">
        <v>5550</v>
      </c>
      <c r="F18210" s="125"/>
      <c r="G18210" s="125">
        <f t="shared" si="290"/>
        <v>-5550</v>
      </c>
      <c r="H18210" s="704" t="s">
        <v>12033</v>
      </c>
    </row>
    <row r="18211" spans="1:8" ht="15" x14ac:dyDescent="0.2">
      <c r="A18211" s="733">
        <v>45304</v>
      </c>
      <c r="B18211" s="62" t="s">
        <v>11716</v>
      </c>
      <c r="C18211" s="62" t="s">
        <v>5740</v>
      </c>
      <c r="D18211" s="182" t="s">
        <v>12167</v>
      </c>
      <c r="E18211" s="125">
        <v>3500</v>
      </c>
      <c r="F18211" s="125"/>
      <c r="G18211" s="125">
        <f t="shared" si="290"/>
        <v>-3500</v>
      </c>
      <c r="H18211" s="704" t="s">
        <v>12033</v>
      </c>
    </row>
    <row r="18212" spans="1:8" ht="15" x14ac:dyDescent="0.2">
      <c r="A18212" s="733">
        <v>45304</v>
      </c>
      <c r="B18212" s="62" t="s">
        <v>11883</v>
      </c>
      <c r="C18212" s="62" t="s">
        <v>10989</v>
      </c>
      <c r="D18212" s="182" t="s">
        <v>12168</v>
      </c>
      <c r="E18212" s="125">
        <v>85000</v>
      </c>
      <c r="F18212" s="125"/>
      <c r="G18212" s="125">
        <f t="shared" si="290"/>
        <v>-85000</v>
      </c>
      <c r="H18212" s="704" t="s">
        <v>12033</v>
      </c>
    </row>
    <row r="18213" spans="1:8" ht="24" x14ac:dyDescent="0.2">
      <c r="A18213" s="733">
        <v>45306</v>
      </c>
      <c r="B18213" s="62" t="s">
        <v>11883</v>
      </c>
      <c r="C18213" s="62" t="s">
        <v>2103</v>
      </c>
      <c r="D18213" s="182" t="s">
        <v>12165</v>
      </c>
      <c r="E18213" s="125">
        <v>108000</v>
      </c>
      <c r="F18213" s="125"/>
      <c r="G18213" s="125">
        <f t="shared" si="290"/>
        <v>-108000</v>
      </c>
      <c r="H18213" s="704" t="s">
        <v>12033</v>
      </c>
    </row>
    <row r="18214" spans="1:8" ht="15" x14ac:dyDescent="0.2">
      <c r="A18214" s="733">
        <v>45306</v>
      </c>
      <c r="B18214" s="62" t="s">
        <v>11883</v>
      </c>
      <c r="C18214" s="62" t="s">
        <v>4724</v>
      </c>
      <c r="D18214" s="182" t="s">
        <v>12169</v>
      </c>
      <c r="E18214" s="125">
        <v>550000</v>
      </c>
      <c r="F18214" s="125"/>
      <c r="G18214" s="125">
        <f t="shared" si="290"/>
        <v>-550000</v>
      </c>
      <c r="H18214" s="704" t="s">
        <v>12033</v>
      </c>
    </row>
    <row r="18215" spans="1:8" ht="15" x14ac:dyDescent="0.2">
      <c r="A18215" s="733">
        <v>45306</v>
      </c>
      <c r="B18215" s="62" t="s">
        <v>11623</v>
      </c>
      <c r="C18215" s="565" t="s">
        <v>6622</v>
      </c>
      <c r="D18215" s="874" t="s">
        <v>12170</v>
      </c>
      <c r="E18215" s="566">
        <v>42000</v>
      </c>
      <c r="F18215" s="125"/>
      <c r="G18215" s="125">
        <f t="shared" si="290"/>
        <v>-42000</v>
      </c>
      <c r="H18215" s="704" t="s">
        <v>12033</v>
      </c>
    </row>
    <row r="18216" spans="1:8" ht="15" x14ac:dyDescent="0.2">
      <c r="A18216" s="733">
        <v>45306</v>
      </c>
      <c r="B18216" s="62" t="s">
        <v>10906</v>
      </c>
      <c r="C18216" s="565" t="s">
        <v>6622</v>
      </c>
      <c r="D18216" s="874" t="s">
        <v>12170</v>
      </c>
      <c r="E18216" s="566">
        <v>30000</v>
      </c>
      <c r="F18216" s="125"/>
      <c r="G18216" s="125">
        <f t="shared" si="290"/>
        <v>-30000</v>
      </c>
      <c r="H18216" s="704" t="s">
        <v>12033</v>
      </c>
    </row>
    <row r="18217" spans="1:8" ht="15" x14ac:dyDescent="0.2">
      <c r="A18217" s="733">
        <v>45306</v>
      </c>
      <c r="B18217" s="62" t="s">
        <v>11442</v>
      </c>
      <c r="C18217" s="62" t="s">
        <v>11871</v>
      </c>
      <c r="D18217" s="182" t="s">
        <v>12171</v>
      </c>
      <c r="E18217" s="125">
        <v>19000</v>
      </c>
      <c r="F18217" s="125"/>
      <c r="G18217" s="125">
        <f t="shared" si="290"/>
        <v>-19000</v>
      </c>
      <c r="H18217" s="704" t="s">
        <v>12033</v>
      </c>
    </row>
    <row r="18218" spans="1:8" ht="15" x14ac:dyDescent="0.2">
      <c r="A18218" s="733">
        <v>45306</v>
      </c>
      <c r="B18218" s="62" t="s">
        <v>11883</v>
      </c>
      <c r="C18218" s="62" t="s">
        <v>12172</v>
      </c>
      <c r="D18218" s="182" t="s">
        <v>12191</v>
      </c>
      <c r="E18218" s="125">
        <v>240000</v>
      </c>
      <c r="F18218" s="125"/>
      <c r="G18218" s="125">
        <f t="shared" si="290"/>
        <v>-240000</v>
      </c>
      <c r="H18218" s="704" t="s">
        <v>12033</v>
      </c>
    </row>
    <row r="18219" spans="1:8" ht="15" x14ac:dyDescent="0.2">
      <c r="A18219" s="733">
        <v>45306</v>
      </c>
      <c r="B18219" s="62" t="s">
        <v>11883</v>
      </c>
      <c r="C18219" s="62" t="s">
        <v>10989</v>
      </c>
      <c r="D18219" s="182" t="s">
        <v>12174</v>
      </c>
      <c r="E18219" s="125">
        <v>4100</v>
      </c>
      <c r="F18219" s="125"/>
      <c r="G18219" s="125">
        <f t="shared" si="290"/>
        <v>-4100</v>
      </c>
      <c r="H18219" s="704" t="s">
        <v>12033</v>
      </c>
    </row>
    <row r="18220" spans="1:8" ht="15" x14ac:dyDescent="0.2">
      <c r="A18220" s="733">
        <v>45306</v>
      </c>
      <c r="B18220" s="62" t="s">
        <v>11883</v>
      </c>
      <c r="C18220" s="62" t="s">
        <v>285</v>
      </c>
      <c r="D18220" s="182" t="s">
        <v>8661</v>
      </c>
      <c r="E18220" s="125">
        <v>1000</v>
      </c>
      <c r="F18220" s="125"/>
      <c r="G18220" s="125">
        <f t="shared" si="290"/>
        <v>-1000</v>
      </c>
      <c r="H18220" s="704" t="s">
        <v>12033</v>
      </c>
    </row>
    <row r="18221" spans="1:8" ht="15" x14ac:dyDescent="0.2">
      <c r="A18221" s="733">
        <v>45306</v>
      </c>
      <c r="B18221" s="62" t="s">
        <v>11883</v>
      </c>
      <c r="C18221" s="62" t="s">
        <v>10989</v>
      </c>
      <c r="D18221" s="182" t="s">
        <v>12175</v>
      </c>
      <c r="E18221" s="125">
        <v>5900</v>
      </c>
      <c r="F18221" s="125"/>
      <c r="G18221" s="125">
        <f t="shared" si="290"/>
        <v>-5900</v>
      </c>
      <c r="H18221" s="704" t="s">
        <v>12033</v>
      </c>
    </row>
    <row r="18222" spans="1:8" ht="15" x14ac:dyDescent="0.2">
      <c r="A18222" s="733">
        <v>45306</v>
      </c>
      <c r="B18222" s="62" t="s">
        <v>11883</v>
      </c>
      <c r="C18222" s="62" t="s">
        <v>5740</v>
      </c>
      <c r="D18222" s="182" t="s">
        <v>12167</v>
      </c>
      <c r="E18222" s="125">
        <v>2000</v>
      </c>
      <c r="F18222" s="125"/>
      <c r="G18222" s="125">
        <f t="shared" si="290"/>
        <v>-2000</v>
      </c>
      <c r="H18222" s="704" t="s">
        <v>12033</v>
      </c>
    </row>
    <row r="18223" spans="1:8" ht="15" x14ac:dyDescent="0.2">
      <c r="A18223" s="733">
        <v>45306</v>
      </c>
      <c r="B18223" s="62" t="s">
        <v>11883</v>
      </c>
      <c r="C18223" s="62" t="s">
        <v>5386</v>
      </c>
      <c r="D18223" s="182" t="s">
        <v>12176</v>
      </c>
      <c r="E18223" s="125">
        <v>1000</v>
      </c>
      <c r="F18223" s="125"/>
      <c r="G18223" s="125">
        <f t="shared" si="290"/>
        <v>-1000</v>
      </c>
      <c r="H18223" s="704" t="s">
        <v>12033</v>
      </c>
    </row>
    <row r="18224" spans="1:8" ht="15" x14ac:dyDescent="0.2">
      <c r="A18224" s="733">
        <v>45306</v>
      </c>
      <c r="B18224" s="62" t="s">
        <v>103</v>
      </c>
      <c r="C18224" s="62" t="s">
        <v>103</v>
      </c>
      <c r="D18224" s="182" t="s">
        <v>8511</v>
      </c>
      <c r="E18224" s="125">
        <v>2000</v>
      </c>
      <c r="F18224" s="125"/>
      <c r="G18224" s="125">
        <f t="shared" si="290"/>
        <v>-2000</v>
      </c>
      <c r="H18224" s="704" t="s">
        <v>12033</v>
      </c>
    </row>
    <row r="18225" spans="1:8" ht="15" x14ac:dyDescent="0.2">
      <c r="A18225" s="733">
        <v>45306</v>
      </c>
      <c r="B18225" s="62" t="s">
        <v>10906</v>
      </c>
      <c r="C18225" s="62" t="s">
        <v>5740</v>
      </c>
      <c r="D18225" s="182" t="s">
        <v>369</v>
      </c>
      <c r="E18225" s="125">
        <v>3000</v>
      </c>
      <c r="F18225" s="125"/>
      <c r="G18225" s="125">
        <f t="shared" si="290"/>
        <v>-3000</v>
      </c>
      <c r="H18225" s="704" t="s">
        <v>12033</v>
      </c>
    </row>
    <row r="18226" spans="1:8" ht="15" x14ac:dyDescent="0.2">
      <c r="A18226" s="733">
        <v>45306</v>
      </c>
      <c r="B18226" s="62" t="s">
        <v>10906</v>
      </c>
      <c r="C18226" s="62" t="s">
        <v>5740</v>
      </c>
      <c r="D18226" s="182" t="s">
        <v>12177</v>
      </c>
      <c r="E18226" s="125">
        <v>5100</v>
      </c>
      <c r="F18226" s="125"/>
      <c r="G18226" s="125">
        <f t="shared" si="290"/>
        <v>-5100</v>
      </c>
      <c r="H18226" s="704" t="s">
        <v>12033</v>
      </c>
    </row>
    <row r="18227" spans="1:8" ht="15" x14ac:dyDescent="0.2">
      <c r="A18227" s="733">
        <v>45307</v>
      </c>
      <c r="B18227" s="62" t="s">
        <v>11883</v>
      </c>
      <c r="C18227" s="62" t="s">
        <v>10989</v>
      </c>
      <c r="D18227" s="182" t="s">
        <v>12178</v>
      </c>
      <c r="E18227" s="125">
        <v>8500</v>
      </c>
      <c r="F18227" s="125"/>
      <c r="G18227" s="125">
        <f t="shared" si="290"/>
        <v>-8500</v>
      </c>
      <c r="H18227" s="704" t="s">
        <v>12033</v>
      </c>
    </row>
    <row r="18228" spans="1:8" ht="15" x14ac:dyDescent="0.2">
      <c r="A18228" s="733">
        <v>45307</v>
      </c>
      <c r="B18228" s="62" t="s">
        <v>11883</v>
      </c>
      <c r="C18228" s="62" t="s">
        <v>5740</v>
      </c>
      <c r="D18228" s="182" t="s">
        <v>12167</v>
      </c>
      <c r="E18228" s="125">
        <v>2500</v>
      </c>
      <c r="F18228" s="125"/>
      <c r="G18228" s="125">
        <f t="shared" si="290"/>
        <v>-2500</v>
      </c>
      <c r="H18228" s="704" t="s">
        <v>12033</v>
      </c>
    </row>
    <row r="18229" spans="1:8" ht="15" x14ac:dyDescent="0.2">
      <c r="A18229" s="733">
        <v>45307</v>
      </c>
      <c r="B18229" s="62" t="s">
        <v>10906</v>
      </c>
      <c r="C18229" s="62" t="s">
        <v>10989</v>
      </c>
      <c r="D18229" s="182" t="s">
        <v>12179</v>
      </c>
      <c r="E18229" s="125">
        <v>1900</v>
      </c>
      <c r="F18229" s="125"/>
      <c r="G18229" s="125">
        <f t="shared" si="290"/>
        <v>-1900</v>
      </c>
      <c r="H18229" s="704" t="s">
        <v>12033</v>
      </c>
    </row>
    <row r="18230" spans="1:8" ht="15" x14ac:dyDescent="0.2">
      <c r="A18230" s="733">
        <v>45307</v>
      </c>
      <c r="B18230" s="62" t="s">
        <v>25</v>
      </c>
      <c r="C18230" s="62" t="s">
        <v>391</v>
      </c>
      <c r="D18230" s="182" t="s">
        <v>12180</v>
      </c>
      <c r="E18230" s="125">
        <v>900</v>
      </c>
      <c r="F18230" s="125"/>
      <c r="G18230" s="125">
        <f t="shared" si="290"/>
        <v>-900</v>
      </c>
      <c r="H18230" s="704" t="s">
        <v>12033</v>
      </c>
    </row>
    <row r="18231" spans="1:8" ht="15" x14ac:dyDescent="0.2">
      <c r="A18231" s="733">
        <v>45307</v>
      </c>
      <c r="B18231" s="62" t="s">
        <v>11883</v>
      </c>
      <c r="C18231" s="62" t="s">
        <v>8370</v>
      </c>
      <c r="D18231" s="182" t="s">
        <v>599</v>
      </c>
      <c r="E18231" s="125">
        <v>3940</v>
      </c>
      <c r="F18231" s="125"/>
      <c r="G18231" s="125">
        <f t="shared" si="290"/>
        <v>-3940</v>
      </c>
      <c r="H18231" s="704" t="s">
        <v>12033</v>
      </c>
    </row>
    <row r="18232" spans="1:8" ht="15" x14ac:dyDescent="0.2">
      <c r="A18232" s="733">
        <v>45307</v>
      </c>
      <c r="B18232" s="62" t="s">
        <v>11883</v>
      </c>
      <c r="C18232" s="62" t="s">
        <v>5740</v>
      </c>
      <c r="D18232" s="182" t="s">
        <v>12181</v>
      </c>
      <c r="E18232" s="125">
        <v>1500</v>
      </c>
      <c r="F18232" s="125"/>
      <c r="G18232" s="125">
        <f t="shared" si="290"/>
        <v>-1500</v>
      </c>
      <c r="H18232" s="704" t="s">
        <v>12033</v>
      </c>
    </row>
    <row r="18233" spans="1:8" ht="15" x14ac:dyDescent="0.2">
      <c r="A18233" s="733">
        <v>45308</v>
      </c>
      <c r="B18233" s="62" t="s">
        <v>103</v>
      </c>
      <c r="C18233" s="62" t="s">
        <v>103</v>
      </c>
      <c r="D18233" s="182" t="s">
        <v>8511</v>
      </c>
      <c r="E18233" s="125">
        <v>4000</v>
      </c>
      <c r="F18233" s="125"/>
      <c r="G18233" s="125">
        <f t="shared" si="290"/>
        <v>-4000</v>
      </c>
      <c r="H18233" s="704" t="s">
        <v>12033</v>
      </c>
    </row>
    <row r="18234" spans="1:8" ht="15" x14ac:dyDescent="0.2">
      <c r="A18234" s="733">
        <v>45308</v>
      </c>
      <c r="B18234" s="62" t="s">
        <v>10906</v>
      </c>
      <c r="C18234" s="62" t="s">
        <v>10989</v>
      </c>
      <c r="D18234" s="182" t="s">
        <v>12326</v>
      </c>
      <c r="E18234" s="125">
        <v>20300</v>
      </c>
      <c r="F18234" s="125"/>
      <c r="G18234" s="125">
        <f t="shared" si="290"/>
        <v>-20300</v>
      </c>
      <c r="H18234" s="704" t="s">
        <v>12033</v>
      </c>
    </row>
    <row r="18235" spans="1:8" ht="15" x14ac:dyDescent="0.2">
      <c r="A18235" s="733">
        <v>45309</v>
      </c>
      <c r="B18235" s="62" t="s">
        <v>11623</v>
      </c>
      <c r="C18235" s="62" t="s">
        <v>11414</v>
      </c>
      <c r="D18235" s="182" t="s">
        <v>12182</v>
      </c>
      <c r="E18235" s="125">
        <v>4500</v>
      </c>
      <c r="F18235" s="125"/>
      <c r="G18235" s="125">
        <f t="shared" si="290"/>
        <v>-4500</v>
      </c>
      <c r="H18235" s="704" t="s">
        <v>12033</v>
      </c>
    </row>
    <row r="18236" spans="1:8" ht="15" x14ac:dyDescent="0.2">
      <c r="A18236" s="733">
        <v>45309</v>
      </c>
      <c r="B18236" s="62" t="s">
        <v>11267</v>
      </c>
      <c r="C18236" s="62" t="s">
        <v>10989</v>
      </c>
      <c r="D18236" s="182" t="s">
        <v>12183</v>
      </c>
      <c r="E18236" s="125">
        <v>1000</v>
      </c>
      <c r="F18236" s="125"/>
      <c r="G18236" s="125">
        <f t="shared" si="290"/>
        <v>-1000</v>
      </c>
      <c r="H18236" s="704" t="s">
        <v>12033</v>
      </c>
    </row>
    <row r="18237" spans="1:8" ht="15" x14ac:dyDescent="0.2">
      <c r="A18237" s="733">
        <v>45309</v>
      </c>
      <c r="B18237" s="62" t="s">
        <v>11716</v>
      </c>
      <c r="C18237" s="62" t="s">
        <v>391</v>
      </c>
      <c r="D18237" s="182" t="s">
        <v>12184</v>
      </c>
      <c r="E18237" s="125">
        <v>2500</v>
      </c>
      <c r="F18237" s="125"/>
      <c r="G18237" s="125">
        <f t="shared" si="290"/>
        <v>-2500</v>
      </c>
      <c r="H18237" s="704" t="s">
        <v>12033</v>
      </c>
    </row>
    <row r="18238" spans="1:8" ht="15" x14ac:dyDescent="0.2">
      <c r="A18238" s="733">
        <v>45309</v>
      </c>
      <c r="B18238" s="62" t="s">
        <v>10906</v>
      </c>
      <c r="C18238" s="62" t="s">
        <v>5740</v>
      </c>
      <c r="D18238" s="182" t="s">
        <v>369</v>
      </c>
      <c r="E18238" s="125">
        <v>2000</v>
      </c>
      <c r="F18238" s="125"/>
      <c r="G18238" s="125">
        <f t="shared" si="290"/>
        <v>-2000</v>
      </c>
      <c r="H18238" s="704" t="s">
        <v>12033</v>
      </c>
    </row>
    <row r="18239" spans="1:8" ht="15" x14ac:dyDescent="0.2">
      <c r="A18239" s="733">
        <v>45309</v>
      </c>
      <c r="B18239" s="62" t="s">
        <v>11883</v>
      </c>
      <c r="C18239" s="62" t="s">
        <v>5740</v>
      </c>
      <c r="D18239" s="182" t="s">
        <v>369</v>
      </c>
      <c r="E18239" s="125">
        <v>1000</v>
      </c>
      <c r="F18239" s="125"/>
      <c r="G18239" s="125">
        <f t="shared" ref="G18239:G18302" si="291">F18239-E18239</f>
        <v>-1000</v>
      </c>
      <c r="H18239" s="704" t="s">
        <v>12033</v>
      </c>
    </row>
    <row r="18240" spans="1:8" ht="15" x14ac:dyDescent="0.2">
      <c r="A18240" s="732">
        <v>45308</v>
      </c>
      <c r="B18240" s="173" t="s">
        <v>10906</v>
      </c>
      <c r="C18240" s="173" t="s">
        <v>11284</v>
      </c>
      <c r="D18240" s="227" t="s">
        <v>12185</v>
      </c>
      <c r="E18240" s="235">
        <v>100000</v>
      </c>
      <c r="F18240" s="235"/>
      <c r="G18240" s="235">
        <f t="shared" si="291"/>
        <v>-100000</v>
      </c>
      <c r="H18240" s="708" t="s">
        <v>12033</v>
      </c>
    </row>
    <row r="18241" spans="1:8" ht="15" x14ac:dyDescent="0.2">
      <c r="A18241" s="733">
        <v>45308</v>
      </c>
      <c r="B18241" s="62" t="s">
        <v>11716</v>
      </c>
      <c r="C18241" s="62" t="s">
        <v>12114</v>
      </c>
      <c r="D18241" s="182" t="s">
        <v>12022</v>
      </c>
      <c r="E18241" s="125">
        <v>520000</v>
      </c>
      <c r="F18241" s="125"/>
      <c r="G18241" s="125">
        <f t="shared" si="291"/>
        <v>-520000</v>
      </c>
      <c r="H18241" s="704" t="s">
        <v>12033</v>
      </c>
    </row>
    <row r="18242" spans="1:8" ht="15" x14ac:dyDescent="0.2">
      <c r="A18242" s="733">
        <v>45308</v>
      </c>
      <c r="B18242" s="62" t="s">
        <v>11883</v>
      </c>
      <c r="C18242" s="62" t="s">
        <v>12186</v>
      </c>
      <c r="D18242" s="182" t="s">
        <v>12187</v>
      </c>
      <c r="E18242" s="125">
        <v>700000</v>
      </c>
      <c r="F18242" s="125"/>
      <c r="G18242" s="125">
        <f t="shared" si="291"/>
        <v>-700000</v>
      </c>
      <c r="H18242" s="704" t="s">
        <v>12033</v>
      </c>
    </row>
    <row r="18243" spans="1:8" ht="15" x14ac:dyDescent="0.2">
      <c r="A18243" s="733">
        <v>45308</v>
      </c>
      <c r="B18243" s="62" t="s">
        <v>10906</v>
      </c>
      <c r="C18243" s="62" t="s">
        <v>11284</v>
      </c>
      <c r="D18243" s="182" t="s">
        <v>10719</v>
      </c>
      <c r="E18243" s="125">
        <v>25000</v>
      </c>
      <c r="F18243" s="125"/>
      <c r="G18243" s="125">
        <f t="shared" si="291"/>
        <v>-25000</v>
      </c>
      <c r="H18243" s="704" t="s">
        <v>12033</v>
      </c>
    </row>
    <row r="18244" spans="1:8" ht="15" x14ac:dyDescent="0.2">
      <c r="A18244" s="733">
        <v>45308</v>
      </c>
      <c r="B18244" s="62" t="s">
        <v>11085</v>
      </c>
      <c r="C18244" s="62" t="s">
        <v>6782</v>
      </c>
      <c r="D18244" s="182" t="s">
        <v>12188</v>
      </c>
      <c r="E18244" s="125">
        <v>300000</v>
      </c>
      <c r="F18244" s="125"/>
      <c r="G18244" s="125">
        <f t="shared" si="291"/>
        <v>-300000</v>
      </c>
      <c r="H18244" s="704" t="s">
        <v>12033</v>
      </c>
    </row>
    <row r="18245" spans="1:8" ht="15" x14ac:dyDescent="0.2">
      <c r="A18245" s="733">
        <v>45308</v>
      </c>
      <c r="B18245" s="62" t="s">
        <v>11442</v>
      </c>
      <c r="C18245" s="62" t="s">
        <v>11382</v>
      </c>
      <c r="D18245" s="182" t="s">
        <v>12207</v>
      </c>
      <c r="E18245" s="125">
        <v>75000</v>
      </c>
      <c r="F18245" s="125"/>
      <c r="G18245" s="125">
        <f t="shared" si="291"/>
        <v>-75000</v>
      </c>
      <c r="H18245" s="704" t="s">
        <v>12033</v>
      </c>
    </row>
    <row r="18246" spans="1:8" ht="15" x14ac:dyDescent="0.2">
      <c r="A18246" s="733">
        <v>45310</v>
      </c>
      <c r="B18246" s="62" t="s">
        <v>12068</v>
      </c>
      <c r="C18246" s="62" t="s">
        <v>266</v>
      </c>
      <c r="D18246" s="182" t="s">
        <v>12189</v>
      </c>
      <c r="E18246" s="125">
        <v>20000</v>
      </c>
      <c r="F18246" s="125"/>
      <c r="G18246" s="125">
        <f t="shared" si="291"/>
        <v>-20000</v>
      </c>
      <c r="H18246" s="704" t="s">
        <v>12033</v>
      </c>
    </row>
    <row r="18247" spans="1:8" ht="18.75" customHeight="1" x14ac:dyDescent="0.2">
      <c r="A18247" s="733">
        <v>45310</v>
      </c>
      <c r="B18247" s="62" t="s">
        <v>10906</v>
      </c>
      <c r="C18247" s="669" t="s">
        <v>11760</v>
      </c>
      <c r="D18247" s="906" t="s">
        <v>12190</v>
      </c>
      <c r="E18247" s="671">
        <f>160000+50000</f>
        <v>210000</v>
      </c>
      <c r="F18247" s="125"/>
      <c r="G18247" s="125">
        <f t="shared" si="291"/>
        <v>-210000</v>
      </c>
      <c r="H18247" s="704" t="s">
        <v>12033</v>
      </c>
    </row>
    <row r="18248" spans="1:8" ht="18.75" customHeight="1" x14ac:dyDescent="0.2">
      <c r="A18248" s="733">
        <v>45310</v>
      </c>
      <c r="B18248" s="62" t="s">
        <v>11022</v>
      </c>
      <c r="C18248" s="669" t="s">
        <v>11760</v>
      </c>
      <c r="D18248" s="906" t="s">
        <v>12190</v>
      </c>
      <c r="E18248" s="671">
        <v>160000</v>
      </c>
      <c r="F18248" s="125"/>
      <c r="G18248" s="125">
        <f t="shared" si="291"/>
        <v>-160000</v>
      </c>
      <c r="H18248" s="704" t="s">
        <v>12033</v>
      </c>
    </row>
    <row r="18249" spans="1:8" ht="18.75" customHeight="1" x14ac:dyDescent="0.2">
      <c r="A18249" s="733">
        <v>45310</v>
      </c>
      <c r="B18249" s="62" t="s">
        <v>11883</v>
      </c>
      <c r="C18249" s="669" t="s">
        <v>11760</v>
      </c>
      <c r="D18249" s="906" t="s">
        <v>12190</v>
      </c>
      <c r="E18249" s="671">
        <v>180000</v>
      </c>
      <c r="F18249" s="125"/>
      <c r="G18249" s="125">
        <f t="shared" si="291"/>
        <v>-180000</v>
      </c>
      <c r="H18249" s="704" t="s">
        <v>12033</v>
      </c>
    </row>
    <row r="18250" spans="1:8" ht="18.75" customHeight="1" x14ac:dyDescent="0.2">
      <c r="A18250" s="733">
        <v>45310</v>
      </c>
      <c r="B18250" s="62" t="s">
        <v>25</v>
      </c>
      <c r="C18250" s="62" t="s">
        <v>7593</v>
      </c>
      <c r="D18250" s="182" t="s">
        <v>12206</v>
      </c>
      <c r="E18250" s="125">
        <v>80000</v>
      </c>
      <c r="F18250" s="125"/>
      <c r="G18250" s="125">
        <f t="shared" si="291"/>
        <v>-80000</v>
      </c>
      <c r="H18250" s="704" t="s">
        <v>12033</v>
      </c>
    </row>
    <row r="18251" spans="1:8" ht="18.75" customHeight="1" x14ac:dyDescent="0.2">
      <c r="A18251" s="733">
        <v>45310</v>
      </c>
      <c r="B18251" s="62" t="s">
        <v>6503</v>
      </c>
      <c r="C18251" s="62" t="s">
        <v>4333</v>
      </c>
      <c r="D18251" s="182" t="s">
        <v>12208</v>
      </c>
      <c r="E18251" s="125">
        <v>150000</v>
      </c>
      <c r="F18251" s="125"/>
      <c r="G18251" s="125">
        <f t="shared" si="291"/>
        <v>-150000</v>
      </c>
      <c r="H18251" s="704" t="s">
        <v>12033</v>
      </c>
    </row>
    <row r="18252" spans="1:8" ht="18.75" customHeight="1" x14ac:dyDescent="0.2">
      <c r="A18252" s="733">
        <v>45310</v>
      </c>
      <c r="B18252" s="62" t="s">
        <v>8557</v>
      </c>
      <c r="C18252" s="62" t="s">
        <v>11600</v>
      </c>
      <c r="D18252" s="182" t="s">
        <v>12209</v>
      </c>
      <c r="E18252" s="125">
        <v>24000</v>
      </c>
      <c r="F18252" s="125"/>
      <c r="G18252" s="125">
        <f t="shared" si="291"/>
        <v>-24000</v>
      </c>
      <c r="H18252" s="704" t="s">
        <v>12033</v>
      </c>
    </row>
    <row r="18253" spans="1:8" ht="18.75" customHeight="1" x14ac:dyDescent="0.2">
      <c r="A18253" s="733">
        <v>45310</v>
      </c>
      <c r="B18253" s="62" t="s">
        <v>11716</v>
      </c>
      <c r="C18253" s="62" t="s">
        <v>12090</v>
      </c>
      <c r="D18253" s="182" t="s">
        <v>11766</v>
      </c>
      <c r="E18253" s="125">
        <v>250000</v>
      </c>
      <c r="F18253" s="125"/>
      <c r="G18253" s="125">
        <f t="shared" si="291"/>
        <v>-250000</v>
      </c>
      <c r="H18253" s="704" t="s">
        <v>12033</v>
      </c>
    </row>
    <row r="18254" spans="1:8" ht="18.75" customHeight="1" x14ac:dyDescent="0.2">
      <c r="A18254" s="733">
        <v>45311</v>
      </c>
      <c r="B18254" s="62" t="s">
        <v>9984</v>
      </c>
      <c r="C18254" s="62" t="s">
        <v>6475</v>
      </c>
      <c r="D18254" s="182" t="s">
        <v>12209</v>
      </c>
      <c r="E18254" s="125">
        <v>100000</v>
      </c>
      <c r="F18254" s="125"/>
      <c r="G18254" s="125">
        <f t="shared" si="291"/>
        <v>-100000</v>
      </c>
      <c r="H18254" s="704" t="s">
        <v>12033</v>
      </c>
    </row>
    <row r="18255" spans="1:8" ht="18.75" customHeight="1" x14ac:dyDescent="0.2">
      <c r="A18255" s="733">
        <v>45310</v>
      </c>
      <c r="B18255" s="62" t="s">
        <v>103</v>
      </c>
      <c r="C18255" s="62" t="s">
        <v>103</v>
      </c>
      <c r="D18255" s="182" t="s">
        <v>8511</v>
      </c>
      <c r="E18255" s="125">
        <v>4000</v>
      </c>
      <c r="F18255" s="125"/>
      <c r="G18255" s="125">
        <f t="shared" si="291"/>
        <v>-4000</v>
      </c>
      <c r="H18255" s="704" t="s">
        <v>12033</v>
      </c>
    </row>
    <row r="18256" spans="1:8" ht="18.75" customHeight="1" x14ac:dyDescent="0.2">
      <c r="A18256" s="733">
        <v>45311</v>
      </c>
      <c r="B18256" s="62" t="s">
        <v>11085</v>
      </c>
      <c r="C18256" s="62" t="s">
        <v>2795</v>
      </c>
      <c r="D18256" s="182" t="s">
        <v>12210</v>
      </c>
      <c r="E18256" s="125">
        <v>1500</v>
      </c>
      <c r="F18256" s="125"/>
      <c r="G18256" s="125">
        <f t="shared" si="291"/>
        <v>-1500</v>
      </c>
      <c r="H18256" s="704" t="s">
        <v>12033</v>
      </c>
    </row>
    <row r="18257" spans="1:8" ht="18.75" customHeight="1" x14ac:dyDescent="0.2">
      <c r="A18257" s="733">
        <v>45311</v>
      </c>
      <c r="B18257" s="62" t="s">
        <v>10906</v>
      </c>
      <c r="C18257" s="62" t="s">
        <v>10989</v>
      </c>
      <c r="D18257" s="182" t="s">
        <v>12211</v>
      </c>
      <c r="E18257" s="125">
        <v>350</v>
      </c>
      <c r="F18257" s="125"/>
      <c r="G18257" s="125">
        <f t="shared" si="291"/>
        <v>-350</v>
      </c>
      <c r="H18257" s="704" t="s">
        <v>12033</v>
      </c>
    </row>
    <row r="18258" spans="1:8" ht="18.75" customHeight="1" x14ac:dyDescent="0.2">
      <c r="A18258" s="733">
        <v>45311</v>
      </c>
      <c r="B18258" s="62" t="s">
        <v>10906</v>
      </c>
      <c r="C18258" s="62" t="s">
        <v>285</v>
      </c>
      <c r="D18258" s="182" t="s">
        <v>6601</v>
      </c>
      <c r="E18258" s="125">
        <v>150</v>
      </c>
      <c r="F18258" s="125"/>
      <c r="G18258" s="125">
        <f t="shared" si="291"/>
        <v>-150</v>
      </c>
      <c r="H18258" s="704" t="s">
        <v>12033</v>
      </c>
    </row>
    <row r="18259" spans="1:8" ht="18.75" customHeight="1" x14ac:dyDescent="0.2">
      <c r="A18259" s="733">
        <v>45311</v>
      </c>
      <c r="B18259" s="62" t="s">
        <v>10906</v>
      </c>
      <c r="C18259" s="62" t="s">
        <v>10989</v>
      </c>
      <c r="D18259" s="182" t="s">
        <v>12212</v>
      </c>
      <c r="E18259" s="125">
        <v>20500</v>
      </c>
      <c r="F18259" s="125"/>
      <c r="G18259" s="125">
        <f t="shared" si="291"/>
        <v>-20500</v>
      </c>
      <c r="H18259" s="704" t="s">
        <v>12033</v>
      </c>
    </row>
    <row r="18260" spans="1:8" ht="18.75" customHeight="1" x14ac:dyDescent="0.2">
      <c r="A18260" s="733">
        <v>45311</v>
      </c>
      <c r="B18260" s="62" t="s">
        <v>391</v>
      </c>
      <c r="C18260" s="62" t="s">
        <v>5409</v>
      </c>
      <c r="D18260" s="182" t="s">
        <v>12213</v>
      </c>
      <c r="E18260" s="125">
        <v>5000</v>
      </c>
      <c r="F18260" s="125"/>
      <c r="G18260" s="125">
        <f t="shared" si="291"/>
        <v>-5000</v>
      </c>
      <c r="H18260" s="704" t="s">
        <v>12033</v>
      </c>
    </row>
    <row r="18261" spans="1:8" ht="18.75" customHeight="1" x14ac:dyDescent="0.2">
      <c r="A18261" s="733">
        <v>45311</v>
      </c>
      <c r="B18261" s="62" t="s">
        <v>11883</v>
      </c>
      <c r="C18261" s="62" t="s">
        <v>5740</v>
      </c>
      <c r="D18261" s="182" t="s">
        <v>12214</v>
      </c>
      <c r="E18261" s="125">
        <v>3000</v>
      </c>
      <c r="F18261" s="125"/>
      <c r="G18261" s="125">
        <f t="shared" si="291"/>
        <v>-3000</v>
      </c>
      <c r="H18261" s="704" t="s">
        <v>12033</v>
      </c>
    </row>
    <row r="18262" spans="1:8" ht="18.75" customHeight="1" x14ac:dyDescent="0.2">
      <c r="A18262" s="733">
        <v>45311</v>
      </c>
      <c r="B18262" s="62" t="s">
        <v>8557</v>
      </c>
      <c r="C18262" s="62" t="s">
        <v>10989</v>
      </c>
      <c r="D18262" s="182" t="s">
        <v>12215</v>
      </c>
      <c r="E18262" s="125">
        <v>12080</v>
      </c>
      <c r="F18262" s="125"/>
      <c r="G18262" s="125">
        <f t="shared" si="291"/>
        <v>-12080</v>
      </c>
      <c r="H18262" s="704" t="s">
        <v>12033</v>
      </c>
    </row>
    <row r="18263" spans="1:8" ht="18.75" customHeight="1" x14ac:dyDescent="0.2">
      <c r="A18263" s="733">
        <v>45311</v>
      </c>
      <c r="B18263" s="62" t="s">
        <v>103</v>
      </c>
      <c r="C18263" s="62" t="s">
        <v>103</v>
      </c>
      <c r="D18263" s="182" t="s">
        <v>8511</v>
      </c>
      <c r="E18263" s="125">
        <v>1000</v>
      </c>
      <c r="F18263" s="125"/>
      <c r="G18263" s="125">
        <f t="shared" si="291"/>
        <v>-1000</v>
      </c>
      <c r="H18263" s="704" t="s">
        <v>12033</v>
      </c>
    </row>
    <row r="18264" spans="1:8" ht="18.75" customHeight="1" x14ac:dyDescent="0.2">
      <c r="A18264" s="733">
        <v>45311</v>
      </c>
      <c r="B18264" s="62" t="s">
        <v>10906</v>
      </c>
      <c r="C18264" s="62" t="s">
        <v>391</v>
      </c>
      <c r="D18264" s="182" t="s">
        <v>12216</v>
      </c>
      <c r="E18264" s="125">
        <v>120</v>
      </c>
      <c r="F18264" s="125"/>
      <c r="G18264" s="125">
        <f t="shared" si="291"/>
        <v>-120</v>
      </c>
      <c r="H18264" s="704" t="s">
        <v>12033</v>
      </c>
    </row>
    <row r="18265" spans="1:8" ht="18.75" customHeight="1" x14ac:dyDescent="0.2">
      <c r="A18265" s="733">
        <v>45311</v>
      </c>
      <c r="B18265" s="62" t="s">
        <v>11726</v>
      </c>
      <c r="C18265" s="62" t="s">
        <v>10989</v>
      </c>
      <c r="D18265" s="182" t="s">
        <v>12217</v>
      </c>
      <c r="E18265" s="125">
        <v>16200</v>
      </c>
      <c r="F18265" s="125"/>
      <c r="G18265" s="125">
        <f t="shared" si="291"/>
        <v>-16200</v>
      </c>
      <c r="H18265" s="704" t="s">
        <v>12033</v>
      </c>
    </row>
    <row r="18266" spans="1:8" ht="18.75" customHeight="1" x14ac:dyDescent="0.2">
      <c r="A18266" s="733">
        <v>45311</v>
      </c>
      <c r="B18266" s="62" t="s">
        <v>11726</v>
      </c>
      <c r="C18266" s="62" t="s">
        <v>10989</v>
      </c>
      <c r="D18266" s="182" t="s">
        <v>6485</v>
      </c>
      <c r="E18266" s="125">
        <v>5050</v>
      </c>
      <c r="F18266" s="125"/>
      <c r="G18266" s="125">
        <f t="shared" si="291"/>
        <v>-5050</v>
      </c>
      <c r="H18266" s="704" t="s">
        <v>12033</v>
      </c>
    </row>
    <row r="18267" spans="1:8" ht="18.75" customHeight="1" x14ac:dyDescent="0.2">
      <c r="A18267" s="733">
        <v>45311</v>
      </c>
      <c r="B18267" s="62" t="s">
        <v>11085</v>
      </c>
      <c r="C18267" s="62" t="s">
        <v>10989</v>
      </c>
      <c r="D18267" s="182" t="s">
        <v>9915</v>
      </c>
      <c r="E18267" s="125">
        <v>4760</v>
      </c>
      <c r="F18267" s="125"/>
      <c r="G18267" s="125">
        <f t="shared" si="291"/>
        <v>-4760</v>
      </c>
      <c r="H18267" s="704" t="s">
        <v>12033</v>
      </c>
    </row>
    <row r="18268" spans="1:8" ht="18.75" customHeight="1" x14ac:dyDescent="0.2">
      <c r="A18268" s="733">
        <v>45311</v>
      </c>
      <c r="B18268" s="62" t="s">
        <v>11716</v>
      </c>
      <c r="C18268" s="62" t="s">
        <v>10989</v>
      </c>
      <c r="D18268" s="182" t="s">
        <v>12218</v>
      </c>
      <c r="E18268" s="125">
        <v>32000</v>
      </c>
      <c r="F18268" s="125"/>
      <c r="G18268" s="125">
        <f t="shared" si="291"/>
        <v>-32000</v>
      </c>
      <c r="H18268" s="704" t="s">
        <v>12033</v>
      </c>
    </row>
    <row r="18269" spans="1:8" ht="18.75" customHeight="1" x14ac:dyDescent="0.2">
      <c r="A18269" s="733">
        <v>45311</v>
      </c>
      <c r="B18269" s="62" t="s">
        <v>11883</v>
      </c>
      <c r="C18269" s="62" t="s">
        <v>10989</v>
      </c>
      <c r="D18269" s="182" t="s">
        <v>4308</v>
      </c>
      <c r="E18269" s="125">
        <v>9458</v>
      </c>
      <c r="F18269" s="125"/>
      <c r="G18269" s="125">
        <f t="shared" si="291"/>
        <v>-9458</v>
      </c>
      <c r="H18269" s="704" t="s">
        <v>12033</v>
      </c>
    </row>
    <row r="18270" spans="1:8" ht="18.75" customHeight="1" x14ac:dyDescent="0.2">
      <c r="A18270" s="733">
        <v>45313</v>
      </c>
      <c r="B18270" s="62" t="s">
        <v>103</v>
      </c>
      <c r="C18270" s="62" t="s">
        <v>103</v>
      </c>
      <c r="D18270" s="182" t="s">
        <v>3842</v>
      </c>
      <c r="E18270" s="125">
        <v>3000</v>
      </c>
      <c r="F18270" s="125"/>
      <c r="G18270" s="125">
        <f t="shared" si="291"/>
        <v>-3000</v>
      </c>
      <c r="H18270" s="704" t="s">
        <v>12033</v>
      </c>
    </row>
    <row r="18271" spans="1:8" ht="18.75" customHeight="1" x14ac:dyDescent="0.2">
      <c r="A18271" s="733">
        <v>45313</v>
      </c>
      <c r="B18271" s="62" t="s">
        <v>11883</v>
      </c>
      <c r="C18271" s="62" t="s">
        <v>10989</v>
      </c>
      <c r="D18271" s="182" t="s">
        <v>11559</v>
      </c>
      <c r="E18271" s="125">
        <v>4550</v>
      </c>
      <c r="F18271" s="125"/>
      <c r="G18271" s="125">
        <f t="shared" si="291"/>
        <v>-4550</v>
      </c>
      <c r="H18271" s="704" t="s">
        <v>12033</v>
      </c>
    </row>
    <row r="18272" spans="1:8" ht="18.75" customHeight="1" x14ac:dyDescent="0.2">
      <c r="A18272" s="733">
        <v>45313</v>
      </c>
      <c r="B18272" s="62" t="s">
        <v>11883</v>
      </c>
      <c r="C18272" s="62" t="s">
        <v>5740</v>
      </c>
      <c r="D18272" s="182" t="s">
        <v>10335</v>
      </c>
      <c r="E18272" s="125">
        <v>400</v>
      </c>
      <c r="F18272" s="125"/>
      <c r="G18272" s="125">
        <f t="shared" si="291"/>
        <v>-400</v>
      </c>
      <c r="H18272" s="704" t="s">
        <v>12033</v>
      </c>
    </row>
    <row r="18273" spans="1:8" ht="18.75" customHeight="1" x14ac:dyDescent="0.2">
      <c r="A18273" s="733">
        <v>45313</v>
      </c>
      <c r="B18273" s="62" t="s">
        <v>10906</v>
      </c>
      <c r="C18273" s="62" t="s">
        <v>5386</v>
      </c>
      <c r="D18273" s="182" t="s">
        <v>12273</v>
      </c>
      <c r="E18273" s="125">
        <v>400</v>
      </c>
      <c r="F18273" s="125"/>
      <c r="G18273" s="125">
        <f t="shared" si="291"/>
        <v>-400</v>
      </c>
      <c r="H18273" s="704" t="s">
        <v>12033</v>
      </c>
    </row>
    <row r="18274" spans="1:8" ht="18.75" customHeight="1" x14ac:dyDescent="0.2">
      <c r="A18274" s="733">
        <v>45313</v>
      </c>
      <c r="B18274" s="62" t="s">
        <v>11623</v>
      </c>
      <c r="C18274" s="62" t="s">
        <v>10989</v>
      </c>
      <c r="D18274" s="182" t="s">
        <v>12274</v>
      </c>
      <c r="E18274" s="125">
        <v>5000</v>
      </c>
      <c r="F18274" s="125"/>
      <c r="G18274" s="125">
        <f t="shared" si="291"/>
        <v>-5000</v>
      </c>
      <c r="H18274" s="704" t="s">
        <v>12033</v>
      </c>
    </row>
    <row r="18275" spans="1:8" ht="18.75" customHeight="1" x14ac:dyDescent="0.2">
      <c r="A18275" s="733">
        <v>45313</v>
      </c>
      <c r="B18275" s="62" t="s">
        <v>11883</v>
      </c>
      <c r="C18275" s="669" t="s">
        <v>10989</v>
      </c>
      <c r="D18275" s="906" t="s">
        <v>12275</v>
      </c>
      <c r="E18275" s="671">
        <v>84000</v>
      </c>
      <c r="F18275" s="125"/>
      <c r="G18275" s="125">
        <f t="shared" si="291"/>
        <v>-84000</v>
      </c>
      <c r="H18275" s="704" t="s">
        <v>12033</v>
      </c>
    </row>
    <row r="18276" spans="1:8" ht="18.75" customHeight="1" x14ac:dyDescent="0.2">
      <c r="A18276" s="733">
        <v>45313</v>
      </c>
      <c r="B18276" s="62" t="s">
        <v>10906</v>
      </c>
      <c r="C18276" s="669" t="s">
        <v>10989</v>
      </c>
      <c r="D18276" s="906" t="s">
        <v>12275</v>
      </c>
      <c r="E18276" s="671">
        <v>50000</v>
      </c>
      <c r="F18276" s="125"/>
      <c r="G18276" s="125">
        <f t="shared" si="291"/>
        <v>-50000</v>
      </c>
      <c r="H18276" s="704" t="s">
        <v>12033</v>
      </c>
    </row>
    <row r="18277" spans="1:8" ht="18.75" customHeight="1" x14ac:dyDescent="0.2">
      <c r="A18277" s="733">
        <v>45313</v>
      </c>
      <c r="B18277" s="62" t="s">
        <v>12192</v>
      </c>
      <c r="C18277" s="669" t="s">
        <v>10989</v>
      </c>
      <c r="D18277" s="906" t="s">
        <v>12275</v>
      </c>
      <c r="E18277" s="671">
        <v>27180</v>
      </c>
      <c r="F18277" s="125"/>
      <c r="G18277" s="125">
        <f t="shared" si="291"/>
        <v>-27180</v>
      </c>
      <c r="H18277" s="704" t="s">
        <v>12033</v>
      </c>
    </row>
    <row r="18278" spans="1:8" ht="18.75" customHeight="1" x14ac:dyDescent="0.2">
      <c r="A18278" s="733">
        <v>45313</v>
      </c>
      <c r="B18278" s="62" t="s">
        <v>10230</v>
      </c>
      <c r="C18278" s="669" t="s">
        <v>10989</v>
      </c>
      <c r="D18278" s="906" t="s">
        <v>12275</v>
      </c>
      <c r="E18278" s="671">
        <v>5600</v>
      </c>
      <c r="F18278" s="125"/>
      <c r="G18278" s="125">
        <f t="shared" si="291"/>
        <v>-5600</v>
      </c>
      <c r="H18278" s="704" t="s">
        <v>12033</v>
      </c>
    </row>
    <row r="18279" spans="1:8" ht="18.75" customHeight="1" x14ac:dyDescent="0.2">
      <c r="A18279" s="733">
        <v>45313</v>
      </c>
      <c r="B18279" s="62" t="s">
        <v>11623</v>
      </c>
      <c r="C18279" s="669" t="s">
        <v>10989</v>
      </c>
      <c r="D18279" s="906" t="s">
        <v>12275</v>
      </c>
      <c r="E18279" s="671">
        <v>11580</v>
      </c>
      <c r="F18279" s="125"/>
      <c r="G18279" s="125">
        <f t="shared" si="291"/>
        <v>-11580</v>
      </c>
      <c r="H18279" s="704" t="s">
        <v>12033</v>
      </c>
    </row>
    <row r="18280" spans="1:8" ht="18.75" customHeight="1" x14ac:dyDescent="0.2">
      <c r="A18280" s="733">
        <v>45313</v>
      </c>
      <c r="B18280" s="62" t="s">
        <v>11716</v>
      </c>
      <c r="C18280" s="669" t="s">
        <v>10989</v>
      </c>
      <c r="D18280" s="906" t="s">
        <v>12275</v>
      </c>
      <c r="E18280" s="671">
        <v>29535</v>
      </c>
      <c r="F18280" s="125"/>
      <c r="G18280" s="125">
        <f t="shared" si="291"/>
        <v>-29535</v>
      </c>
      <c r="H18280" s="704" t="s">
        <v>12033</v>
      </c>
    </row>
    <row r="18281" spans="1:8" ht="18.75" customHeight="1" x14ac:dyDescent="0.2">
      <c r="A18281" s="733">
        <v>45313</v>
      </c>
      <c r="B18281" s="62" t="s">
        <v>12192</v>
      </c>
      <c r="C18281" s="62" t="s">
        <v>11095</v>
      </c>
      <c r="D18281" s="182" t="s">
        <v>12276</v>
      </c>
      <c r="E18281" s="125">
        <v>50000</v>
      </c>
      <c r="F18281" s="125"/>
      <c r="G18281" s="125">
        <f t="shared" si="291"/>
        <v>-50000</v>
      </c>
      <c r="H18281" s="704" t="s">
        <v>12033</v>
      </c>
    </row>
    <row r="18282" spans="1:8" ht="18.75" customHeight="1" x14ac:dyDescent="0.2">
      <c r="A18282" s="733">
        <v>45313</v>
      </c>
      <c r="B18282" s="62" t="s">
        <v>11883</v>
      </c>
      <c r="C18282" s="62" t="s">
        <v>11532</v>
      </c>
      <c r="D18282" s="182" t="s">
        <v>12277</v>
      </c>
      <c r="E18282" s="125">
        <v>200000</v>
      </c>
      <c r="F18282" s="125"/>
      <c r="G18282" s="125">
        <f t="shared" si="291"/>
        <v>-200000</v>
      </c>
      <c r="H18282" s="704" t="s">
        <v>12033</v>
      </c>
    </row>
    <row r="18283" spans="1:8" ht="18.75" customHeight="1" x14ac:dyDescent="0.2">
      <c r="A18283" s="733">
        <v>45314</v>
      </c>
      <c r="B18283" s="62" t="s">
        <v>11085</v>
      </c>
      <c r="C18283" s="62" t="s">
        <v>13117</v>
      </c>
      <c r="D18283" s="182" t="s">
        <v>12278</v>
      </c>
      <c r="E18283" s="125">
        <v>400000</v>
      </c>
      <c r="F18283" s="125"/>
      <c r="G18283" s="125">
        <f t="shared" si="291"/>
        <v>-400000</v>
      </c>
      <c r="H18283" s="704" t="s">
        <v>12033</v>
      </c>
    </row>
    <row r="18284" spans="1:8" ht="15" x14ac:dyDescent="0.2">
      <c r="A18284" s="733">
        <v>45314</v>
      </c>
      <c r="B18284" s="62" t="s">
        <v>11883</v>
      </c>
      <c r="C18284" s="669" t="s">
        <v>10989</v>
      </c>
      <c r="D18284" s="906" t="s">
        <v>12279</v>
      </c>
      <c r="E18284" s="671">
        <v>32500</v>
      </c>
      <c r="F18284" s="125"/>
      <c r="G18284" s="125">
        <f t="shared" si="291"/>
        <v>-32500</v>
      </c>
      <c r="H18284" s="704" t="s">
        <v>12033</v>
      </c>
    </row>
    <row r="18285" spans="1:8" ht="15" x14ac:dyDescent="0.2">
      <c r="A18285" s="733">
        <v>45314</v>
      </c>
      <c r="B18285" s="62" t="s">
        <v>10906</v>
      </c>
      <c r="C18285" s="669" t="s">
        <v>10989</v>
      </c>
      <c r="D18285" s="906" t="s">
        <v>12279</v>
      </c>
      <c r="E18285" s="671">
        <v>32500</v>
      </c>
      <c r="F18285" s="125"/>
      <c r="G18285" s="125">
        <f t="shared" si="291"/>
        <v>-32500</v>
      </c>
      <c r="H18285" s="704" t="s">
        <v>12033</v>
      </c>
    </row>
    <row r="18286" spans="1:8" ht="15" x14ac:dyDescent="0.2">
      <c r="A18286" s="733">
        <v>45314</v>
      </c>
      <c r="B18286" s="62" t="s">
        <v>12192</v>
      </c>
      <c r="C18286" s="669" t="s">
        <v>10989</v>
      </c>
      <c r="D18286" s="906" t="s">
        <v>12279</v>
      </c>
      <c r="E18286" s="671">
        <v>32500</v>
      </c>
      <c r="F18286" s="125"/>
      <c r="G18286" s="125">
        <f t="shared" si="291"/>
        <v>-32500</v>
      </c>
      <c r="H18286" s="704" t="s">
        <v>12033</v>
      </c>
    </row>
    <row r="18287" spans="1:8" ht="15" x14ac:dyDescent="0.2">
      <c r="A18287" s="733">
        <v>45314</v>
      </c>
      <c r="B18287" s="62" t="s">
        <v>11883</v>
      </c>
      <c r="C18287" s="62" t="s">
        <v>5740</v>
      </c>
      <c r="D18287" s="182" t="s">
        <v>369</v>
      </c>
      <c r="E18287" s="125">
        <v>500</v>
      </c>
      <c r="F18287" s="125"/>
      <c r="G18287" s="125">
        <f t="shared" si="291"/>
        <v>-500</v>
      </c>
      <c r="H18287" s="704" t="s">
        <v>12033</v>
      </c>
    </row>
    <row r="18288" spans="1:8" ht="15" x14ac:dyDescent="0.2">
      <c r="A18288" s="733">
        <v>45314</v>
      </c>
      <c r="B18288" s="62" t="s">
        <v>11883</v>
      </c>
      <c r="C18288" s="669" t="s">
        <v>10989</v>
      </c>
      <c r="D18288" s="906" t="s">
        <v>12294</v>
      </c>
      <c r="E18288" s="671">
        <v>7200</v>
      </c>
      <c r="F18288" s="125"/>
      <c r="G18288" s="125">
        <f t="shared" si="291"/>
        <v>-7200</v>
      </c>
      <c r="H18288" s="704" t="s">
        <v>12033</v>
      </c>
    </row>
    <row r="18289" spans="1:8" ht="15" x14ac:dyDescent="0.2">
      <c r="A18289" s="733">
        <v>45314</v>
      </c>
      <c r="B18289" s="62" t="s">
        <v>10906</v>
      </c>
      <c r="C18289" s="669" t="s">
        <v>10989</v>
      </c>
      <c r="D18289" s="906" t="s">
        <v>12294</v>
      </c>
      <c r="E18289" s="671">
        <v>7200</v>
      </c>
      <c r="F18289" s="125"/>
      <c r="G18289" s="125">
        <f t="shared" si="291"/>
        <v>-7200</v>
      </c>
      <c r="H18289" s="704" t="s">
        <v>12033</v>
      </c>
    </row>
    <row r="18290" spans="1:8" ht="15" x14ac:dyDescent="0.2">
      <c r="A18290" s="733">
        <v>45314</v>
      </c>
      <c r="B18290" s="62" t="s">
        <v>12192</v>
      </c>
      <c r="C18290" s="669" t="s">
        <v>10989</v>
      </c>
      <c r="D18290" s="906" t="s">
        <v>12294</v>
      </c>
      <c r="E18290" s="671">
        <v>7200</v>
      </c>
      <c r="F18290" s="125"/>
      <c r="G18290" s="125">
        <f t="shared" si="291"/>
        <v>-7200</v>
      </c>
      <c r="H18290" s="704" t="s">
        <v>12033</v>
      </c>
    </row>
    <row r="18291" spans="1:8" ht="15" x14ac:dyDescent="0.2">
      <c r="A18291" s="733">
        <v>45314</v>
      </c>
      <c r="B18291" s="62" t="s">
        <v>11883</v>
      </c>
      <c r="C18291" s="565" t="s">
        <v>10989</v>
      </c>
      <c r="D18291" s="874" t="s">
        <v>12295</v>
      </c>
      <c r="E18291" s="566">
        <v>3000</v>
      </c>
      <c r="F18291" s="125"/>
      <c r="G18291" s="125">
        <f t="shared" si="291"/>
        <v>-3000</v>
      </c>
      <c r="H18291" s="704" t="s">
        <v>12033</v>
      </c>
    </row>
    <row r="18292" spans="1:8" ht="15" x14ac:dyDescent="0.2">
      <c r="A18292" s="733">
        <v>45314</v>
      </c>
      <c r="B18292" s="62" t="s">
        <v>10906</v>
      </c>
      <c r="C18292" s="565" t="s">
        <v>10989</v>
      </c>
      <c r="D18292" s="874" t="s">
        <v>12295</v>
      </c>
      <c r="E18292" s="566">
        <v>3000</v>
      </c>
      <c r="F18292" s="125"/>
      <c r="G18292" s="125">
        <f t="shared" si="291"/>
        <v>-3000</v>
      </c>
      <c r="H18292" s="704" t="s">
        <v>12033</v>
      </c>
    </row>
    <row r="18293" spans="1:8" ht="15" x14ac:dyDescent="0.2">
      <c r="A18293" s="733">
        <v>45314</v>
      </c>
      <c r="B18293" s="62" t="s">
        <v>12192</v>
      </c>
      <c r="C18293" s="565" t="s">
        <v>10989</v>
      </c>
      <c r="D18293" s="874" t="s">
        <v>12295</v>
      </c>
      <c r="E18293" s="566">
        <v>3000</v>
      </c>
      <c r="F18293" s="125"/>
      <c r="G18293" s="125">
        <f t="shared" si="291"/>
        <v>-3000</v>
      </c>
      <c r="H18293" s="704" t="s">
        <v>12033</v>
      </c>
    </row>
    <row r="18294" spans="1:8" ht="15" x14ac:dyDescent="0.2">
      <c r="A18294" s="733">
        <v>45314</v>
      </c>
      <c r="B18294" s="62" t="s">
        <v>10906</v>
      </c>
      <c r="C18294" s="62" t="s">
        <v>5740</v>
      </c>
      <c r="D18294" s="182" t="s">
        <v>369</v>
      </c>
      <c r="E18294" s="125">
        <v>2600</v>
      </c>
      <c r="F18294" s="125"/>
      <c r="G18294" s="125">
        <f t="shared" si="291"/>
        <v>-2600</v>
      </c>
      <c r="H18294" s="704" t="s">
        <v>12033</v>
      </c>
    </row>
    <row r="18295" spans="1:8" ht="15" x14ac:dyDescent="0.2">
      <c r="A18295" s="733">
        <v>45314</v>
      </c>
      <c r="B18295" s="62" t="s">
        <v>11085</v>
      </c>
      <c r="C18295" s="669" t="s">
        <v>10989</v>
      </c>
      <c r="D18295" s="906" t="s">
        <v>12280</v>
      </c>
      <c r="E18295" s="671">
        <v>37840</v>
      </c>
      <c r="F18295" s="125"/>
      <c r="G18295" s="125">
        <f t="shared" si="291"/>
        <v>-37840</v>
      </c>
      <c r="H18295" s="704" t="s">
        <v>12033</v>
      </c>
    </row>
    <row r="18296" spans="1:8" ht="15" x14ac:dyDescent="0.2">
      <c r="A18296" s="733">
        <v>45314</v>
      </c>
      <c r="B18296" s="62" t="s">
        <v>8557</v>
      </c>
      <c r="C18296" s="669" t="s">
        <v>10989</v>
      </c>
      <c r="D18296" s="906" t="s">
        <v>12280</v>
      </c>
      <c r="E18296" s="671">
        <v>11000</v>
      </c>
      <c r="F18296" s="125"/>
      <c r="G18296" s="125">
        <f t="shared" si="291"/>
        <v>-11000</v>
      </c>
      <c r="H18296" s="704" t="s">
        <v>12033</v>
      </c>
    </row>
    <row r="18297" spans="1:8" ht="15" x14ac:dyDescent="0.2">
      <c r="A18297" s="733">
        <v>45315</v>
      </c>
      <c r="B18297" s="62" t="s">
        <v>10177</v>
      </c>
      <c r="C18297" s="62" t="s">
        <v>10989</v>
      </c>
      <c r="D18297" s="182" t="s">
        <v>12281</v>
      </c>
      <c r="E18297" s="125">
        <v>1500</v>
      </c>
      <c r="F18297" s="125"/>
      <c r="G18297" s="125">
        <f t="shared" si="291"/>
        <v>-1500</v>
      </c>
      <c r="H18297" s="704" t="s">
        <v>12033</v>
      </c>
    </row>
    <row r="18298" spans="1:8" ht="15" x14ac:dyDescent="0.2">
      <c r="A18298" s="733">
        <v>45315</v>
      </c>
      <c r="B18298" s="62" t="s">
        <v>11726</v>
      </c>
      <c r="C18298" s="62" t="s">
        <v>10989</v>
      </c>
      <c r="D18298" s="182" t="s">
        <v>12282</v>
      </c>
      <c r="E18298" s="125">
        <v>1500</v>
      </c>
      <c r="F18298" s="125"/>
      <c r="G18298" s="125">
        <f t="shared" si="291"/>
        <v>-1500</v>
      </c>
      <c r="H18298" s="704" t="s">
        <v>12033</v>
      </c>
    </row>
    <row r="18299" spans="1:8" ht="15" x14ac:dyDescent="0.2">
      <c r="A18299" s="733">
        <v>45315</v>
      </c>
      <c r="B18299" s="62" t="s">
        <v>103</v>
      </c>
      <c r="C18299" s="62" t="s">
        <v>103</v>
      </c>
      <c r="D18299" s="182" t="s">
        <v>3842</v>
      </c>
      <c r="E18299" s="125">
        <v>5000</v>
      </c>
      <c r="F18299" s="125"/>
      <c r="G18299" s="125">
        <f t="shared" si="291"/>
        <v>-5000</v>
      </c>
      <c r="H18299" s="704" t="s">
        <v>12033</v>
      </c>
    </row>
    <row r="18300" spans="1:8" ht="15" x14ac:dyDescent="0.2">
      <c r="A18300" s="733">
        <v>45315</v>
      </c>
      <c r="B18300" s="62" t="s">
        <v>12283</v>
      </c>
      <c r="C18300" s="62" t="s">
        <v>12284</v>
      </c>
      <c r="D18300" s="182" t="s">
        <v>6925</v>
      </c>
      <c r="E18300" s="125">
        <v>11000</v>
      </c>
      <c r="F18300" s="125"/>
      <c r="G18300" s="125">
        <f t="shared" si="291"/>
        <v>-11000</v>
      </c>
      <c r="H18300" s="704" t="s">
        <v>12033</v>
      </c>
    </row>
    <row r="18301" spans="1:8" ht="15" x14ac:dyDescent="0.2">
      <c r="A18301" s="733">
        <v>45315</v>
      </c>
      <c r="B18301" s="62" t="s">
        <v>8874</v>
      </c>
      <c r="C18301" s="62" t="s">
        <v>12284</v>
      </c>
      <c r="D18301" s="182" t="s">
        <v>6925</v>
      </c>
      <c r="E18301" s="125">
        <v>20000</v>
      </c>
      <c r="F18301" s="125"/>
      <c r="G18301" s="125">
        <f t="shared" si="291"/>
        <v>-20000</v>
      </c>
      <c r="H18301" s="704" t="s">
        <v>12033</v>
      </c>
    </row>
    <row r="18302" spans="1:8" ht="15" x14ac:dyDescent="0.2">
      <c r="A18302" s="733">
        <v>45315</v>
      </c>
      <c r="B18302" s="62" t="s">
        <v>37</v>
      </c>
      <c r="C18302" s="62" t="s">
        <v>793</v>
      </c>
      <c r="D18302" s="182" t="s">
        <v>12285</v>
      </c>
      <c r="E18302" s="125">
        <v>3500</v>
      </c>
      <c r="F18302" s="125"/>
      <c r="G18302" s="125">
        <f t="shared" si="291"/>
        <v>-3500</v>
      </c>
      <c r="H18302" s="704" t="s">
        <v>12033</v>
      </c>
    </row>
    <row r="18303" spans="1:8" ht="15" x14ac:dyDescent="0.2">
      <c r="A18303" s="733">
        <v>45315</v>
      </c>
      <c r="B18303" s="62" t="s">
        <v>37</v>
      </c>
      <c r="C18303" s="62" t="s">
        <v>285</v>
      </c>
      <c r="D18303" s="182" t="s">
        <v>369</v>
      </c>
      <c r="E18303" s="125">
        <v>700</v>
      </c>
      <c r="F18303" s="125"/>
      <c r="G18303" s="125">
        <f t="shared" ref="G18303:G18366" si="292">F18303-E18303</f>
        <v>-700</v>
      </c>
      <c r="H18303" s="704" t="s">
        <v>12033</v>
      </c>
    </row>
    <row r="18304" spans="1:8" ht="15" x14ac:dyDescent="0.2">
      <c r="A18304" s="733">
        <v>45315</v>
      </c>
      <c r="B18304" s="62" t="s">
        <v>11623</v>
      </c>
      <c r="C18304" s="62" t="s">
        <v>11414</v>
      </c>
      <c r="D18304" s="182" t="s">
        <v>12286</v>
      </c>
      <c r="E18304" s="125">
        <v>19000</v>
      </c>
      <c r="F18304" s="125"/>
      <c r="G18304" s="125">
        <f t="shared" si="292"/>
        <v>-19000</v>
      </c>
      <c r="H18304" s="704" t="s">
        <v>12033</v>
      </c>
    </row>
    <row r="18305" spans="1:8" ht="15" x14ac:dyDescent="0.2">
      <c r="A18305" s="733">
        <v>45315</v>
      </c>
      <c r="B18305" s="62" t="s">
        <v>10230</v>
      </c>
      <c r="C18305" s="62" t="s">
        <v>7465</v>
      </c>
      <c r="D18305" s="182" t="s">
        <v>12022</v>
      </c>
      <c r="E18305" s="125">
        <v>1000000</v>
      </c>
      <c r="F18305" s="125"/>
      <c r="G18305" s="125">
        <f t="shared" si="292"/>
        <v>-1000000</v>
      </c>
      <c r="H18305" s="704" t="s">
        <v>12033</v>
      </c>
    </row>
    <row r="18306" spans="1:8" ht="15" x14ac:dyDescent="0.2">
      <c r="A18306" s="733">
        <v>45315</v>
      </c>
      <c r="B18306" s="62" t="s">
        <v>11883</v>
      </c>
      <c r="C18306" s="62" t="s">
        <v>11884</v>
      </c>
      <c r="D18306" s="182" t="s">
        <v>12288</v>
      </c>
      <c r="E18306" s="125">
        <v>500000</v>
      </c>
      <c r="F18306" s="125"/>
      <c r="G18306" s="125">
        <f t="shared" si="292"/>
        <v>-500000</v>
      </c>
      <c r="H18306" s="704" t="s">
        <v>12033</v>
      </c>
    </row>
    <row r="18307" spans="1:8" ht="15" x14ac:dyDescent="0.2">
      <c r="A18307" s="733">
        <v>45315</v>
      </c>
      <c r="B18307" s="62" t="s">
        <v>12192</v>
      </c>
      <c r="C18307" s="62" t="s">
        <v>11713</v>
      </c>
      <c r="D18307" s="182" t="s">
        <v>12288</v>
      </c>
      <c r="E18307" s="125">
        <v>150000</v>
      </c>
      <c r="F18307" s="125"/>
      <c r="G18307" s="125">
        <f t="shared" si="292"/>
        <v>-150000</v>
      </c>
      <c r="H18307" s="704" t="s">
        <v>12033</v>
      </c>
    </row>
    <row r="18308" spans="1:8" ht="15" x14ac:dyDescent="0.2">
      <c r="A18308" s="733">
        <v>45315</v>
      </c>
      <c r="B18308" s="62" t="s">
        <v>11085</v>
      </c>
      <c r="C18308" s="62" t="s">
        <v>10989</v>
      </c>
      <c r="D18308" s="182" t="s">
        <v>4965</v>
      </c>
      <c r="E18308" s="125">
        <v>10330</v>
      </c>
      <c r="F18308" s="125"/>
      <c r="G18308" s="125">
        <f t="shared" si="292"/>
        <v>-10330</v>
      </c>
      <c r="H18308" s="704" t="s">
        <v>12033</v>
      </c>
    </row>
    <row r="18309" spans="1:8" ht="15" x14ac:dyDescent="0.2">
      <c r="A18309" s="733">
        <v>45315</v>
      </c>
      <c r="B18309" s="62" t="s">
        <v>11726</v>
      </c>
      <c r="C18309" s="62" t="s">
        <v>10989</v>
      </c>
      <c r="D18309" s="182" t="s">
        <v>12290</v>
      </c>
      <c r="E18309" s="125">
        <v>125960</v>
      </c>
      <c r="F18309" s="125"/>
      <c r="G18309" s="125">
        <f t="shared" si="292"/>
        <v>-125960</v>
      </c>
      <c r="H18309" s="704" t="s">
        <v>12033</v>
      </c>
    </row>
    <row r="18310" spans="1:8" ht="15" x14ac:dyDescent="0.2">
      <c r="A18310" s="733">
        <v>45315</v>
      </c>
      <c r="B18310" s="62" t="s">
        <v>8874</v>
      </c>
      <c r="C18310" s="1082" t="s">
        <v>793</v>
      </c>
      <c r="D18310" s="1085" t="s">
        <v>12291</v>
      </c>
      <c r="E18310" s="125">
        <v>33000</v>
      </c>
      <c r="F18310" s="125"/>
      <c r="G18310" s="125">
        <f t="shared" si="292"/>
        <v>-33000</v>
      </c>
      <c r="H18310" s="704" t="s">
        <v>12033</v>
      </c>
    </row>
    <row r="18311" spans="1:8" ht="15" x14ac:dyDescent="0.2">
      <c r="A18311" s="733">
        <v>45315</v>
      </c>
      <c r="B18311" s="62" t="s">
        <v>11623</v>
      </c>
      <c r="C18311" s="62" t="s">
        <v>12292</v>
      </c>
      <c r="D18311" s="182" t="s">
        <v>12293</v>
      </c>
      <c r="E18311" s="125">
        <v>50000</v>
      </c>
      <c r="F18311" s="125"/>
      <c r="G18311" s="125">
        <f t="shared" si="292"/>
        <v>-50000</v>
      </c>
      <c r="H18311" s="704" t="s">
        <v>12033</v>
      </c>
    </row>
    <row r="18312" spans="1:8" ht="15" x14ac:dyDescent="0.2">
      <c r="A18312" s="733">
        <v>45316</v>
      </c>
      <c r="B18312" s="62" t="s">
        <v>11085</v>
      </c>
      <c r="C18312" s="62" t="s">
        <v>5740</v>
      </c>
      <c r="D18312" s="182" t="s">
        <v>12302</v>
      </c>
      <c r="E18312" s="125">
        <v>500</v>
      </c>
      <c r="F18312" s="125"/>
      <c r="G18312" s="125">
        <f t="shared" si="292"/>
        <v>-500</v>
      </c>
      <c r="H18312" s="704" t="s">
        <v>12033</v>
      </c>
    </row>
    <row r="18313" spans="1:8" ht="15" x14ac:dyDescent="0.2">
      <c r="A18313" s="733">
        <v>45316</v>
      </c>
      <c r="B18313" s="62" t="s">
        <v>103</v>
      </c>
      <c r="C18313" s="62" t="s">
        <v>103</v>
      </c>
      <c r="D18313" s="182" t="s">
        <v>3842</v>
      </c>
      <c r="E18313" s="125">
        <v>1500</v>
      </c>
      <c r="F18313" s="125"/>
      <c r="G18313" s="125">
        <f t="shared" si="292"/>
        <v>-1500</v>
      </c>
      <c r="H18313" s="704" t="s">
        <v>12033</v>
      </c>
    </row>
    <row r="18314" spans="1:8" ht="15" x14ac:dyDescent="0.2">
      <c r="A18314" s="733">
        <v>45316</v>
      </c>
      <c r="B18314" s="62" t="s">
        <v>12192</v>
      </c>
      <c r="C18314" s="62" t="s">
        <v>669</v>
      </c>
      <c r="D18314" s="182" t="s">
        <v>2710</v>
      </c>
      <c r="E18314" s="125">
        <v>54400</v>
      </c>
      <c r="F18314" s="125"/>
      <c r="G18314" s="125">
        <f t="shared" si="292"/>
        <v>-54400</v>
      </c>
      <c r="H18314" s="704" t="s">
        <v>12033</v>
      </c>
    </row>
    <row r="18315" spans="1:8" ht="15" x14ac:dyDescent="0.2">
      <c r="A18315" s="733">
        <v>45316</v>
      </c>
      <c r="B18315" s="62" t="s">
        <v>11883</v>
      </c>
      <c r="C18315" s="62" t="s">
        <v>6845</v>
      </c>
      <c r="D18315" s="182" t="s">
        <v>12022</v>
      </c>
      <c r="E18315" s="125">
        <v>500000</v>
      </c>
      <c r="F18315" s="125"/>
      <c r="G18315" s="125">
        <f t="shared" si="292"/>
        <v>-500000</v>
      </c>
      <c r="H18315" s="704" t="s">
        <v>12033</v>
      </c>
    </row>
    <row r="18316" spans="1:8" ht="24" x14ac:dyDescent="0.2">
      <c r="A18316" s="733">
        <v>45316</v>
      </c>
      <c r="B18316" s="62" t="s">
        <v>11883</v>
      </c>
      <c r="C18316" s="62" t="s">
        <v>12304</v>
      </c>
      <c r="D18316" s="182" t="s">
        <v>12305</v>
      </c>
      <c r="E18316" s="125">
        <v>1010000</v>
      </c>
      <c r="F18316" s="125"/>
      <c r="G18316" s="125">
        <f t="shared" si="292"/>
        <v>-1010000</v>
      </c>
      <c r="H18316" s="704" t="s">
        <v>12033</v>
      </c>
    </row>
    <row r="18317" spans="1:8" ht="15" x14ac:dyDescent="0.2">
      <c r="A18317" s="733">
        <v>45316</v>
      </c>
      <c r="B18317" s="62" t="s">
        <v>11883</v>
      </c>
      <c r="C18317" s="62" t="s">
        <v>8392</v>
      </c>
      <c r="D18317" s="182" t="s">
        <v>12303</v>
      </c>
      <c r="E18317" s="125">
        <v>1000000</v>
      </c>
      <c r="F18317" s="125"/>
      <c r="G18317" s="125">
        <f t="shared" si="292"/>
        <v>-1000000</v>
      </c>
      <c r="H18317" s="704" t="s">
        <v>12033</v>
      </c>
    </row>
    <row r="18318" spans="1:8" ht="15" x14ac:dyDescent="0.2">
      <c r="A18318" s="733">
        <v>45316</v>
      </c>
      <c r="B18318" s="62" t="s">
        <v>11883</v>
      </c>
      <c r="C18318" s="62" t="s">
        <v>11287</v>
      </c>
      <c r="D18318" s="182" t="s">
        <v>12306</v>
      </c>
      <c r="E18318" s="125">
        <v>200000</v>
      </c>
      <c r="F18318" s="125"/>
      <c r="G18318" s="125">
        <f t="shared" si="292"/>
        <v>-200000</v>
      </c>
      <c r="H18318" s="704" t="s">
        <v>12033</v>
      </c>
    </row>
    <row r="18319" spans="1:8" ht="15" x14ac:dyDescent="0.2">
      <c r="A18319" s="733">
        <v>45316</v>
      </c>
      <c r="B18319" s="62" t="s">
        <v>25</v>
      </c>
      <c r="C18319" s="62" t="s">
        <v>8148</v>
      </c>
      <c r="D18319" s="182" t="s">
        <v>6336</v>
      </c>
      <c r="E18319" s="125">
        <v>42810</v>
      </c>
      <c r="F18319" s="125"/>
      <c r="G18319" s="125">
        <f t="shared" si="292"/>
        <v>-42810</v>
      </c>
      <c r="H18319" s="704" t="s">
        <v>12033</v>
      </c>
    </row>
    <row r="18320" spans="1:8" ht="15" x14ac:dyDescent="0.2">
      <c r="A18320" s="733">
        <v>45316</v>
      </c>
      <c r="B18320" s="62" t="s">
        <v>103</v>
      </c>
      <c r="C18320" s="62" t="s">
        <v>8148</v>
      </c>
      <c r="D18320" s="182" t="s">
        <v>6336</v>
      </c>
      <c r="E18320" s="125">
        <v>18848</v>
      </c>
      <c r="F18320" s="125"/>
      <c r="G18320" s="125">
        <f t="shared" si="292"/>
        <v>-18848</v>
      </c>
      <c r="H18320" s="704" t="s">
        <v>12033</v>
      </c>
    </row>
    <row r="18321" spans="1:8" ht="15" x14ac:dyDescent="0.2">
      <c r="A18321" s="733">
        <v>45316</v>
      </c>
      <c r="B18321" s="62" t="s">
        <v>103</v>
      </c>
      <c r="C18321" s="62" t="s">
        <v>8148</v>
      </c>
      <c r="D18321" s="182" t="s">
        <v>6309</v>
      </c>
      <c r="E18321" s="125">
        <v>670</v>
      </c>
      <c r="F18321" s="125"/>
      <c r="G18321" s="125">
        <f t="shared" si="292"/>
        <v>-670</v>
      </c>
      <c r="H18321" s="704" t="s">
        <v>12033</v>
      </c>
    </row>
    <row r="18322" spans="1:8" ht="15" x14ac:dyDescent="0.2">
      <c r="A18322" s="733">
        <v>45316</v>
      </c>
      <c r="B18322" s="62" t="s">
        <v>12608</v>
      </c>
      <c r="C18322" s="62" t="s">
        <v>5740</v>
      </c>
      <c r="D18322" s="182" t="s">
        <v>369</v>
      </c>
      <c r="E18322" s="125">
        <v>1000</v>
      </c>
      <c r="F18322" s="125"/>
      <c r="G18322" s="125">
        <f t="shared" si="292"/>
        <v>-1000</v>
      </c>
      <c r="H18322" s="704" t="s">
        <v>12033</v>
      </c>
    </row>
    <row r="18323" spans="1:8" ht="15" x14ac:dyDescent="0.2">
      <c r="A18323" s="733">
        <v>45316</v>
      </c>
      <c r="B18323" s="62" t="s">
        <v>12192</v>
      </c>
      <c r="C18323" s="62" t="s">
        <v>5409</v>
      </c>
      <c r="D18323" s="182" t="s">
        <v>369</v>
      </c>
      <c r="E18323" s="125">
        <v>5000</v>
      </c>
      <c r="F18323" s="125"/>
      <c r="G18323" s="125">
        <f t="shared" si="292"/>
        <v>-5000</v>
      </c>
      <c r="H18323" s="704" t="s">
        <v>12033</v>
      </c>
    </row>
    <row r="18324" spans="1:8" ht="15" x14ac:dyDescent="0.2">
      <c r="A18324" s="733">
        <v>45316</v>
      </c>
      <c r="B18324" s="62" t="s">
        <v>103</v>
      </c>
      <c r="C18324" s="62" t="s">
        <v>103</v>
      </c>
      <c r="D18324" s="182" t="s">
        <v>3842</v>
      </c>
      <c r="E18324" s="125">
        <v>2000</v>
      </c>
      <c r="F18324" s="125"/>
      <c r="G18324" s="125">
        <f t="shared" si="292"/>
        <v>-2000</v>
      </c>
      <c r="H18324" s="704" t="s">
        <v>12033</v>
      </c>
    </row>
    <row r="18325" spans="1:8" ht="15" x14ac:dyDescent="0.2">
      <c r="A18325" s="733">
        <v>45316</v>
      </c>
      <c r="B18325" s="62" t="s">
        <v>8557</v>
      </c>
      <c r="C18325" s="62" t="s">
        <v>10989</v>
      </c>
      <c r="D18325" s="182" t="s">
        <v>12307</v>
      </c>
      <c r="E18325" s="125">
        <v>51921</v>
      </c>
      <c r="F18325" s="125"/>
      <c r="G18325" s="125">
        <f t="shared" si="292"/>
        <v>-51921</v>
      </c>
      <c r="H18325" s="704" t="s">
        <v>12033</v>
      </c>
    </row>
    <row r="18326" spans="1:8" ht="15" x14ac:dyDescent="0.2">
      <c r="A18326" s="733">
        <v>45316</v>
      </c>
      <c r="B18326" s="62" t="s">
        <v>8557</v>
      </c>
      <c r="C18326" s="62" t="s">
        <v>10989</v>
      </c>
      <c r="D18326" s="182" t="s">
        <v>12307</v>
      </c>
      <c r="E18326" s="125">
        <v>131538</v>
      </c>
      <c r="F18326" s="125"/>
      <c r="G18326" s="125">
        <f t="shared" si="292"/>
        <v>-131538</v>
      </c>
      <c r="H18326" s="704" t="s">
        <v>12033</v>
      </c>
    </row>
    <row r="18327" spans="1:8" ht="15" x14ac:dyDescent="0.2">
      <c r="A18327" s="733">
        <v>45316</v>
      </c>
      <c r="B18327" s="62" t="s">
        <v>103</v>
      </c>
      <c r="C18327" s="62" t="s">
        <v>103</v>
      </c>
      <c r="D18327" s="182" t="s">
        <v>12308</v>
      </c>
      <c r="E18327" s="125">
        <v>11800</v>
      </c>
      <c r="F18327" s="125"/>
      <c r="G18327" s="125">
        <f t="shared" si="292"/>
        <v>-11800</v>
      </c>
      <c r="H18327" s="704" t="s">
        <v>12033</v>
      </c>
    </row>
    <row r="18328" spans="1:8" ht="15" x14ac:dyDescent="0.2">
      <c r="A18328" s="733">
        <v>45317</v>
      </c>
      <c r="B18328" s="62" t="s">
        <v>11883</v>
      </c>
      <c r="C18328" s="62" t="s">
        <v>12309</v>
      </c>
      <c r="D18328" s="182" t="s">
        <v>12310</v>
      </c>
      <c r="E18328" s="125">
        <v>72000</v>
      </c>
      <c r="F18328" s="125"/>
      <c r="G18328" s="125">
        <f t="shared" si="292"/>
        <v>-72000</v>
      </c>
      <c r="H18328" s="704" t="s">
        <v>12033</v>
      </c>
    </row>
    <row r="18329" spans="1:8" ht="15" x14ac:dyDescent="0.2">
      <c r="A18329" s="733">
        <v>45317</v>
      </c>
      <c r="B18329" s="62" t="s">
        <v>103</v>
      </c>
      <c r="C18329" s="62" t="s">
        <v>103</v>
      </c>
      <c r="D18329" s="182" t="s">
        <v>3842</v>
      </c>
      <c r="E18329" s="125">
        <v>3000</v>
      </c>
      <c r="F18329" s="125"/>
      <c r="G18329" s="125">
        <f t="shared" si="292"/>
        <v>-3000</v>
      </c>
      <c r="H18329" s="704" t="s">
        <v>12033</v>
      </c>
    </row>
    <row r="18330" spans="1:8" ht="15" x14ac:dyDescent="0.2">
      <c r="A18330" s="733">
        <v>45317</v>
      </c>
      <c r="B18330" s="62" t="s">
        <v>11085</v>
      </c>
      <c r="C18330" s="62" t="s">
        <v>10989</v>
      </c>
      <c r="D18330" s="182" t="s">
        <v>12311</v>
      </c>
      <c r="E18330" s="125">
        <v>11180</v>
      </c>
      <c r="F18330" s="125"/>
      <c r="G18330" s="125">
        <f t="shared" si="292"/>
        <v>-11180</v>
      </c>
      <c r="H18330" s="704" t="s">
        <v>12033</v>
      </c>
    </row>
    <row r="18331" spans="1:8" ht="15" x14ac:dyDescent="0.2">
      <c r="A18331" s="733">
        <v>45317</v>
      </c>
      <c r="B18331" s="62" t="s">
        <v>11883</v>
      </c>
      <c r="C18331" s="62" t="s">
        <v>285</v>
      </c>
      <c r="D18331" s="182" t="s">
        <v>3149</v>
      </c>
      <c r="E18331" s="125">
        <v>400</v>
      </c>
      <c r="F18331" s="125"/>
      <c r="G18331" s="125">
        <f t="shared" si="292"/>
        <v>-400</v>
      </c>
      <c r="H18331" s="704" t="s">
        <v>12033</v>
      </c>
    </row>
    <row r="18332" spans="1:8" ht="15" x14ac:dyDescent="0.2">
      <c r="A18332" s="733">
        <v>45317</v>
      </c>
      <c r="B18332" s="62" t="s">
        <v>12192</v>
      </c>
      <c r="C18332" s="62" t="s">
        <v>5740</v>
      </c>
      <c r="D18332" s="182" t="s">
        <v>369</v>
      </c>
      <c r="E18332" s="125">
        <v>800</v>
      </c>
      <c r="F18332" s="125"/>
      <c r="G18332" s="125">
        <f t="shared" si="292"/>
        <v>-800</v>
      </c>
      <c r="H18332" s="704" t="s">
        <v>12033</v>
      </c>
    </row>
    <row r="18333" spans="1:8" ht="15" x14ac:dyDescent="0.2">
      <c r="A18333" s="733">
        <v>45317</v>
      </c>
      <c r="B18333" s="62" t="s">
        <v>10906</v>
      </c>
      <c r="C18333" s="62" t="s">
        <v>5740</v>
      </c>
      <c r="D18333" s="182" t="s">
        <v>369</v>
      </c>
      <c r="E18333" s="125">
        <v>800</v>
      </c>
      <c r="F18333" s="125"/>
      <c r="G18333" s="125">
        <f t="shared" si="292"/>
        <v>-800</v>
      </c>
      <c r="H18333" s="704" t="s">
        <v>12033</v>
      </c>
    </row>
    <row r="18334" spans="1:8" ht="15" x14ac:dyDescent="0.2">
      <c r="A18334" s="733">
        <v>45317</v>
      </c>
      <c r="B18334" s="62" t="s">
        <v>12608</v>
      </c>
      <c r="C18334" s="62" t="s">
        <v>10989</v>
      </c>
      <c r="D18334" s="182" t="s">
        <v>12313</v>
      </c>
      <c r="E18334" s="125">
        <v>4250</v>
      </c>
      <c r="F18334" s="125"/>
      <c r="G18334" s="125">
        <f t="shared" si="292"/>
        <v>-4250</v>
      </c>
      <c r="H18334" s="704" t="s">
        <v>12033</v>
      </c>
    </row>
    <row r="18335" spans="1:8" ht="15" x14ac:dyDescent="0.2">
      <c r="A18335" s="733">
        <v>45317</v>
      </c>
      <c r="B18335" s="62" t="s">
        <v>11716</v>
      </c>
      <c r="C18335" s="62" t="s">
        <v>10989</v>
      </c>
      <c r="D18335" s="182" t="s">
        <v>12314</v>
      </c>
      <c r="E18335" s="125">
        <v>25000</v>
      </c>
      <c r="F18335" s="125"/>
      <c r="G18335" s="125">
        <f t="shared" si="292"/>
        <v>-25000</v>
      </c>
      <c r="H18335" s="704" t="s">
        <v>12033</v>
      </c>
    </row>
    <row r="18336" spans="1:8" ht="15" x14ac:dyDescent="0.2">
      <c r="A18336" s="733">
        <v>45317</v>
      </c>
      <c r="B18336" s="62" t="s">
        <v>10230</v>
      </c>
      <c r="C18336" s="62" t="s">
        <v>12315</v>
      </c>
      <c r="D18336" s="182" t="s">
        <v>12316</v>
      </c>
      <c r="E18336" s="125">
        <v>5500</v>
      </c>
      <c r="F18336" s="125"/>
      <c r="G18336" s="125">
        <f t="shared" si="292"/>
        <v>-5500</v>
      </c>
      <c r="H18336" s="704" t="s">
        <v>12033</v>
      </c>
    </row>
    <row r="18337" spans="1:8" ht="15" x14ac:dyDescent="0.2">
      <c r="A18337" s="733">
        <v>45317</v>
      </c>
      <c r="B18337" s="62" t="s">
        <v>12192</v>
      </c>
      <c r="C18337" s="62" t="s">
        <v>10989</v>
      </c>
      <c r="D18337" s="182" t="s">
        <v>12317</v>
      </c>
      <c r="E18337" s="125">
        <v>61000</v>
      </c>
      <c r="F18337" s="125"/>
      <c r="G18337" s="125">
        <f t="shared" si="292"/>
        <v>-61000</v>
      </c>
      <c r="H18337" s="704" t="s">
        <v>12033</v>
      </c>
    </row>
    <row r="18338" spans="1:8" ht="15" x14ac:dyDescent="0.2">
      <c r="A18338" s="733">
        <v>45317</v>
      </c>
      <c r="B18338" s="62" t="s">
        <v>11085</v>
      </c>
      <c r="C18338" s="62" t="s">
        <v>10989</v>
      </c>
      <c r="D18338" s="182" t="s">
        <v>6639</v>
      </c>
      <c r="E18338" s="125">
        <v>5500</v>
      </c>
      <c r="F18338" s="125"/>
      <c r="G18338" s="125">
        <f t="shared" si="292"/>
        <v>-5500</v>
      </c>
      <c r="H18338" s="704" t="s">
        <v>12033</v>
      </c>
    </row>
    <row r="18339" spans="1:8" ht="15" x14ac:dyDescent="0.2">
      <c r="A18339" s="733">
        <v>45317</v>
      </c>
      <c r="B18339" s="62" t="s">
        <v>10906</v>
      </c>
      <c r="C18339" s="62" t="s">
        <v>10989</v>
      </c>
      <c r="D18339" s="182" t="s">
        <v>12318</v>
      </c>
      <c r="E18339" s="125">
        <v>10000</v>
      </c>
      <c r="F18339" s="125"/>
      <c r="G18339" s="125">
        <f t="shared" si="292"/>
        <v>-10000</v>
      </c>
      <c r="H18339" s="704" t="s">
        <v>12033</v>
      </c>
    </row>
    <row r="18340" spans="1:8" ht="15" x14ac:dyDescent="0.2">
      <c r="A18340" s="733">
        <v>45317</v>
      </c>
      <c r="B18340" s="62" t="s">
        <v>10906</v>
      </c>
      <c r="C18340" s="62" t="s">
        <v>11106</v>
      </c>
      <c r="D18340" s="182" t="s">
        <v>12319</v>
      </c>
      <c r="E18340" s="125">
        <v>500000</v>
      </c>
      <c r="F18340" s="125"/>
      <c r="G18340" s="125">
        <f t="shared" si="292"/>
        <v>-500000</v>
      </c>
      <c r="H18340" s="704" t="s">
        <v>12033</v>
      </c>
    </row>
    <row r="18341" spans="1:8" ht="15" x14ac:dyDescent="0.2">
      <c r="A18341" s="733">
        <v>45317</v>
      </c>
      <c r="B18341" s="62" t="s">
        <v>11623</v>
      </c>
      <c r="C18341" s="62" t="s">
        <v>8089</v>
      </c>
      <c r="D18341" s="182" t="s">
        <v>12321</v>
      </c>
      <c r="E18341" s="125">
        <v>500000</v>
      </c>
      <c r="F18341" s="125"/>
      <c r="G18341" s="125">
        <f t="shared" si="292"/>
        <v>-500000</v>
      </c>
      <c r="H18341" s="704" t="s">
        <v>12033</v>
      </c>
    </row>
    <row r="18342" spans="1:8" ht="15" x14ac:dyDescent="0.2">
      <c r="A18342" s="733">
        <v>45317</v>
      </c>
      <c r="B18342" s="62" t="s">
        <v>11085</v>
      </c>
      <c r="C18342" s="62" t="s">
        <v>10989</v>
      </c>
      <c r="D18342" s="182" t="s">
        <v>12311</v>
      </c>
      <c r="E18342" s="125">
        <v>11180</v>
      </c>
      <c r="F18342" s="125"/>
      <c r="G18342" s="125">
        <f t="shared" si="292"/>
        <v>-11180</v>
      </c>
      <c r="H18342" s="704" t="s">
        <v>12033</v>
      </c>
    </row>
    <row r="18343" spans="1:8" ht="15" x14ac:dyDescent="0.2">
      <c r="A18343" s="733">
        <v>45318</v>
      </c>
      <c r="B18343" s="62" t="s">
        <v>11085</v>
      </c>
      <c r="C18343" s="62" t="s">
        <v>5740</v>
      </c>
      <c r="D18343" s="182" t="s">
        <v>12324</v>
      </c>
      <c r="E18343" s="125">
        <v>3500</v>
      </c>
      <c r="F18343" s="125"/>
      <c r="G18343" s="125">
        <f t="shared" si="292"/>
        <v>-3500</v>
      </c>
      <c r="H18343" s="704" t="s">
        <v>12033</v>
      </c>
    </row>
    <row r="18344" spans="1:8" ht="15" x14ac:dyDescent="0.2">
      <c r="A18344" s="733">
        <v>45318</v>
      </c>
      <c r="B18344" s="62" t="s">
        <v>8557</v>
      </c>
      <c r="C18344" s="62" t="s">
        <v>11414</v>
      </c>
      <c r="D18344" s="182" t="s">
        <v>12325</v>
      </c>
      <c r="E18344" s="125">
        <v>3370</v>
      </c>
      <c r="F18344" s="125"/>
      <c r="G18344" s="125">
        <f t="shared" si="292"/>
        <v>-3370</v>
      </c>
      <c r="H18344" s="704" t="s">
        <v>12033</v>
      </c>
    </row>
    <row r="18345" spans="1:8" ht="15" x14ac:dyDescent="0.2">
      <c r="A18345" s="733">
        <v>45318</v>
      </c>
      <c r="B18345" s="62" t="s">
        <v>103</v>
      </c>
      <c r="C18345" s="62" t="s">
        <v>2995</v>
      </c>
      <c r="D18345" s="182" t="s">
        <v>369</v>
      </c>
      <c r="E18345" s="125">
        <v>5330</v>
      </c>
      <c r="F18345" s="125"/>
      <c r="G18345" s="125">
        <f t="shared" si="292"/>
        <v>-5330</v>
      </c>
      <c r="H18345" s="704" t="s">
        <v>12033</v>
      </c>
    </row>
    <row r="18346" spans="1:8" ht="15" x14ac:dyDescent="0.2">
      <c r="A18346" s="733">
        <v>45318</v>
      </c>
      <c r="B18346" s="62" t="s">
        <v>103</v>
      </c>
      <c r="C18346" s="62" t="s">
        <v>103</v>
      </c>
      <c r="D18346" s="182" t="s">
        <v>3842</v>
      </c>
      <c r="E18346" s="125">
        <v>3000</v>
      </c>
      <c r="F18346" s="125"/>
      <c r="G18346" s="125">
        <f t="shared" si="292"/>
        <v>-3000</v>
      </c>
      <c r="H18346" s="704" t="s">
        <v>12033</v>
      </c>
    </row>
    <row r="18347" spans="1:8" ht="15" x14ac:dyDescent="0.2">
      <c r="A18347" s="733">
        <v>45318</v>
      </c>
      <c r="B18347" s="62" t="s">
        <v>11883</v>
      </c>
      <c r="C18347" s="62" t="s">
        <v>5740</v>
      </c>
      <c r="D18347" s="182" t="s">
        <v>12327</v>
      </c>
      <c r="E18347" s="125">
        <v>3500</v>
      </c>
      <c r="F18347" s="125"/>
      <c r="G18347" s="125">
        <f t="shared" si="292"/>
        <v>-3500</v>
      </c>
      <c r="H18347" s="704" t="s">
        <v>12033</v>
      </c>
    </row>
    <row r="18348" spans="1:8" ht="15" x14ac:dyDescent="0.2">
      <c r="A18348" s="733">
        <v>45318</v>
      </c>
      <c r="B18348" s="62" t="s">
        <v>11085</v>
      </c>
      <c r="C18348" s="62" t="s">
        <v>10989</v>
      </c>
      <c r="D18348" s="182" t="s">
        <v>12328</v>
      </c>
      <c r="E18348" s="125">
        <v>2340</v>
      </c>
      <c r="F18348" s="125"/>
      <c r="G18348" s="125">
        <f t="shared" si="292"/>
        <v>-2340</v>
      </c>
      <c r="H18348" s="704" t="s">
        <v>12033</v>
      </c>
    </row>
    <row r="18349" spans="1:8" ht="15" x14ac:dyDescent="0.2">
      <c r="A18349" s="733">
        <v>45318</v>
      </c>
      <c r="B18349" s="62" t="s">
        <v>11089</v>
      </c>
      <c r="C18349" s="62" t="s">
        <v>5740</v>
      </c>
      <c r="D18349" s="182" t="s">
        <v>10335</v>
      </c>
      <c r="E18349" s="125">
        <v>250</v>
      </c>
      <c r="F18349" s="125"/>
      <c r="G18349" s="125">
        <f t="shared" si="292"/>
        <v>-250</v>
      </c>
      <c r="H18349" s="704" t="s">
        <v>12033</v>
      </c>
    </row>
    <row r="18350" spans="1:8" ht="15" customHeight="1" x14ac:dyDescent="0.2">
      <c r="A18350" s="733">
        <v>45318</v>
      </c>
      <c r="B18350" s="62" t="s">
        <v>10906</v>
      </c>
      <c r="C18350" s="62" t="s">
        <v>11382</v>
      </c>
      <c r="D18350" s="182" t="s">
        <v>12329</v>
      </c>
      <c r="E18350" s="125">
        <v>50000</v>
      </c>
      <c r="F18350" s="125"/>
      <c r="G18350" s="125">
        <f t="shared" si="292"/>
        <v>-50000</v>
      </c>
      <c r="H18350" s="704" t="s">
        <v>12033</v>
      </c>
    </row>
    <row r="18351" spans="1:8" ht="15" x14ac:dyDescent="0.2">
      <c r="A18351" s="733">
        <v>45318</v>
      </c>
      <c r="B18351" s="62" t="s">
        <v>12192</v>
      </c>
      <c r="C18351" s="62" t="s">
        <v>7904</v>
      </c>
      <c r="D18351" s="182" t="s">
        <v>12330</v>
      </c>
      <c r="E18351" s="125">
        <v>48000</v>
      </c>
      <c r="F18351" s="125"/>
      <c r="G18351" s="125">
        <f t="shared" si="292"/>
        <v>-48000</v>
      </c>
      <c r="H18351" s="704" t="s">
        <v>12033</v>
      </c>
    </row>
    <row r="18352" spans="1:8" ht="15" x14ac:dyDescent="0.2">
      <c r="A18352" s="733">
        <v>45320</v>
      </c>
      <c r="B18352" s="62" t="s">
        <v>12608</v>
      </c>
      <c r="C18352" s="62" t="s">
        <v>10989</v>
      </c>
      <c r="D18352" s="182" t="s">
        <v>12313</v>
      </c>
      <c r="E18352" s="125">
        <v>5000</v>
      </c>
      <c r="F18352" s="125"/>
      <c r="G18352" s="125">
        <f t="shared" si="292"/>
        <v>-5000</v>
      </c>
      <c r="H18352" s="704" t="s">
        <v>12033</v>
      </c>
    </row>
    <row r="18353" spans="1:8" ht="15" x14ac:dyDescent="0.2">
      <c r="A18353" s="733">
        <v>45320</v>
      </c>
      <c r="B18353" s="62" t="s">
        <v>103</v>
      </c>
      <c r="C18353" s="62" t="s">
        <v>371</v>
      </c>
      <c r="D18353" s="182" t="s">
        <v>2107</v>
      </c>
      <c r="E18353" s="125">
        <v>1000</v>
      </c>
      <c r="F18353" s="125"/>
      <c r="G18353" s="125">
        <f t="shared" si="292"/>
        <v>-1000</v>
      </c>
      <c r="H18353" s="704" t="s">
        <v>12033</v>
      </c>
    </row>
    <row r="18354" spans="1:8" ht="15" x14ac:dyDescent="0.2">
      <c r="A18354" s="733">
        <v>45320</v>
      </c>
      <c r="B18354" s="62" t="s">
        <v>103</v>
      </c>
      <c r="C18354" s="62" t="s">
        <v>103</v>
      </c>
      <c r="D18354" s="182" t="s">
        <v>3842</v>
      </c>
      <c r="E18354" s="125">
        <v>3000</v>
      </c>
      <c r="F18354" s="125"/>
      <c r="G18354" s="125">
        <f t="shared" si="292"/>
        <v>-3000</v>
      </c>
      <c r="H18354" s="704" t="s">
        <v>12033</v>
      </c>
    </row>
    <row r="18355" spans="1:8" ht="15" x14ac:dyDescent="0.2">
      <c r="A18355" s="733">
        <v>45320</v>
      </c>
      <c r="B18355" s="62" t="s">
        <v>25</v>
      </c>
      <c r="C18355" s="62" t="s">
        <v>4064</v>
      </c>
      <c r="D18355" s="182" t="s">
        <v>2107</v>
      </c>
      <c r="E18355" s="125">
        <v>1500</v>
      </c>
      <c r="F18355" s="125"/>
      <c r="G18355" s="125">
        <f t="shared" si="292"/>
        <v>-1500</v>
      </c>
      <c r="H18355" s="704" t="s">
        <v>12033</v>
      </c>
    </row>
    <row r="18356" spans="1:8" ht="15" x14ac:dyDescent="0.2">
      <c r="A18356" s="733">
        <v>45320</v>
      </c>
      <c r="B18356" s="62" t="s">
        <v>11085</v>
      </c>
      <c r="C18356" s="669" t="s">
        <v>10989</v>
      </c>
      <c r="D18356" s="906" t="s">
        <v>12331</v>
      </c>
      <c r="E18356" s="671">
        <v>36000</v>
      </c>
      <c r="F18356" s="125"/>
      <c r="G18356" s="125">
        <f t="shared" si="292"/>
        <v>-36000</v>
      </c>
      <c r="H18356" s="704" t="s">
        <v>12033</v>
      </c>
    </row>
    <row r="18357" spans="1:8" ht="15" x14ac:dyDescent="0.2">
      <c r="A18357" s="733">
        <v>45320</v>
      </c>
      <c r="B18357" s="62" t="s">
        <v>8874</v>
      </c>
      <c r="C18357" s="669" t="s">
        <v>10989</v>
      </c>
      <c r="D18357" s="906" t="s">
        <v>12331</v>
      </c>
      <c r="E18357" s="671">
        <v>8000</v>
      </c>
      <c r="F18357" s="125"/>
      <c r="G18357" s="125">
        <f t="shared" si="292"/>
        <v>-8000</v>
      </c>
      <c r="H18357" s="704" t="s">
        <v>12033</v>
      </c>
    </row>
    <row r="18358" spans="1:8" ht="15" x14ac:dyDescent="0.2">
      <c r="A18358" s="733">
        <v>45320</v>
      </c>
      <c r="B18358" s="62" t="s">
        <v>11726</v>
      </c>
      <c r="C18358" s="669" t="s">
        <v>10989</v>
      </c>
      <c r="D18358" s="906" t="s">
        <v>12331</v>
      </c>
      <c r="E18358" s="671">
        <v>8000</v>
      </c>
      <c r="F18358" s="125"/>
      <c r="G18358" s="125">
        <f t="shared" si="292"/>
        <v>-8000</v>
      </c>
      <c r="H18358" s="704" t="s">
        <v>12033</v>
      </c>
    </row>
    <row r="18359" spans="1:8" ht="15" x14ac:dyDescent="0.2">
      <c r="A18359" s="733">
        <v>45320</v>
      </c>
      <c r="B18359" s="62" t="s">
        <v>6503</v>
      </c>
      <c r="C18359" s="669" t="s">
        <v>10989</v>
      </c>
      <c r="D18359" s="906" t="s">
        <v>12331</v>
      </c>
      <c r="E18359" s="671">
        <v>3600</v>
      </c>
      <c r="F18359" s="125"/>
      <c r="G18359" s="125">
        <f t="shared" si="292"/>
        <v>-3600</v>
      </c>
      <c r="H18359" s="704" t="s">
        <v>12033</v>
      </c>
    </row>
    <row r="18360" spans="1:8" ht="15" x14ac:dyDescent="0.2">
      <c r="A18360" s="733">
        <v>45320</v>
      </c>
      <c r="B18360" s="62" t="s">
        <v>10906</v>
      </c>
      <c r="C18360" s="62" t="s">
        <v>10989</v>
      </c>
      <c r="D18360" s="182" t="s">
        <v>12332</v>
      </c>
      <c r="E18360" s="125">
        <v>5000</v>
      </c>
      <c r="F18360" s="125"/>
      <c r="G18360" s="125">
        <f t="shared" si="292"/>
        <v>-5000</v>
      </c>
      <c r="H18360" s="704" t="s">
        <v>12033</v>
      </c>
    </row>
    <row r="18361" spans="1:8" ht="15" x14ac:dyDescent="0.2">
      <c r="A18361" s="733">
        <v>45320</v>
      </c>
      <c r="B18361" s="62" t="s">
        <v>10906</v>
      </c>
      <c r="C18361" s="62" t="s">
        <v>285</v>
      </c>
      <c r="D18361" s="182" t="s">
        <v>12333</v>
      </c>
      <c r="E18361" s="125">
        <v>20000</v>
      </c>
      <c r="F18361" s="125"/>
      <c r="G18361" s="125">
        <f t="shared" si="292"/>
        <v>-20000</v>
      </c>
      <c r="H18361" s="704" t="s">
        <v>12033</v>
      </c>
    </row>
    <row r="18362" spans="1:8" ht="15" x14ac:dyDescent="0.2">
      <c r="A18362" s="733">
        <v>45320</v>
      </c>
      <c r="B18362" s="62" t="s">
        <v>11623</v>
      </c>
      <c r="C18362" s="62" t="s">
        <v>285</v>
      </c>
      <c r="D18362" s="182" t="s">
        <v>12334</v>
      </c>
      <c r="E18362" s="125">
        <v>20000</v>
      </c>
      <c r="F18362" s="125"/>
      <c r="G18362" s="125">
        <f t="shared" si="292"/>
        <v>-20000</v>
      </c>
      <c r="H18362" s="704" t="s">
        <v>12033</v>
      </c>
    </row>
    <row r="18363" spans="1:8" ht="15" x14ac:dyDescent="0.2">
      <c r="A18363" s="733">
        <v>45320</v>
      </c>
      <c r="B18363" s="62" t="s">
        <v>11085</v>
      </c>
      <c r="C18363" s="62" t="s">
        <v>11961</v>
      </c>
      <c r="D18363" s="182" t="s">
        <v>6925</v>
      </c>
      <c r="E18363" s="125">
        <v>15000</v>
      </c>
      <c r="F18363" s="125"/>
      <c r="G18363" s="125">
        <f t="shared" si="292"/>
        <v>-15000</v>
      </c>
      <c r="H18363" s="704" t="s">
        <v>12033</v>
      </c>
    </row>
    <row r="18364" spans="1:8" ht="15" x14ac:dyDescent="0.2">
      <c r="A18364" s="733">
        <v>45320</v>
      </c>
      <c r="B18364" s="62" t="s">
        <v>12192</v>
      </c>
      <c r="C18364" s="62" t="s">
        <v>5386</v>
      </c>
      <c r="D18364" s="182" t="s">
        <v>12176</v>
      </c>
      <c r="E18364" s="125">
        <v>1250</v>
      </c>
      <c r="F18364" s="125"/>
      <c r="G18364" s="125">
        <f t="shared" si="292"/>
        <v>-1250</v>
      </c>
      <c r="H18364" s="704" t="s">
        <v>12033</v>
      </c>
    </row>
    <row r="18365" spans="1:8" ht="15" x14ac:dyDescent="0.2">
      <c r="A18365" s="733">
        <v>45320</v>
      </c>
      <c r="B18365" s="62" t="s">
        <v>11883</v>
      </c>
      <c r="C18365" s="62" t="s">
        <v>5740</v>
      </c>
      <c r="D18365" s="182" t="s">
        <v>369</v>
      </c>
      <c r="E18365" s="125">
        <v>3500</v>
      </c>
      <c r="F18365" s="125"/>
      <c r="G18365" s="125">
        <f t="shared" si="292"/>
        <v>-3500</v>
      </c>
      <c r="H18365" s="704" t="s">
        <v>12033</v>
      </c>
    </row>
    <row r="18366" spans="1:8" ht="15" x14ac:dyDescent="0.2">
      <c r="A18366" s="733">
        <v>45320</v>
      </c>
      <c r="B18366" s="62" t="s">
        <v>11089</v>
      </c>
      <c r="C18366" s="62" t="s">
        <v>9547</v>
      </c>
      <c r="D18366" s="182" t="s">
        <v>1156</v>
      </c>
      <c r="E18366" s="125">
        <v>50000</v>
      </c>
      <c r="F18366" s="125"/>
      <c r="G18366" s="125">
        <f t="shared" si="292"/>
        <v>-50000</v>
      </c>
      <c r="H18366" s="704" t="s">
        <v>12033</v>
      </c>
    </row>
    <row r="18367" spans="1:8" ht="15" x14ac:dyDescent="0.2">
      <c r="A18367" s="733">
        <v>45320</v>
      </c>
      <c r="B18367" s="62" t="s">
        <v>12192</v>
      </c>
      <c r="C18367" s="62" t="s">
        <v>10989</v>
      </c>
      <c r="D18367" s="182" t="s">
        <v>12338</v>
      </c>
      <c r="E18367" s="125">
        <v>3680</v>
      </c>
      <c r="F18367" s="125"/>
      <c r="G18367" s="125">
        <f t="shared" ref="G18367:G18430" si="293">F18367-E18367</f>
        <v>-3680</v>
      </c>
      <c r="H18367" s="704" t="s">
        <v>12033</v>
      </c>
    </row>
    <row r="18368" spans="1:8" ht="15" x14ac:dyDescent="0.2">
      <c r="A18368" s="733">
        <v>45320</v>
      </c>
      <c r="B18368" s="62" t="s">
        <v>12516</v>
      </c>
      <c r="C18368" s="62" t="s">
        <v>5740</v>
      </c>
      <c r="D18368" s="182" t="s">
        <v>369</v>
      </c>
      <c r="E18368" s="125">
        <v>250</v>
      </c>
      <c r="F18368" s="125"/>
      <c r="G18368" s="125">
        <f t="shared" si="293"/>
        <v>-250</v>
      </c>
      <c r="H18368" s="704" t="s">
        <v>12033</v>
      </c>
    </row>
    <row r="18369" spans="1:8" ht="15" x14ac:dyDescent="0.2">
      <c r="A18369" s="733">
        <v>45320</v>
      </c>
      <c r="B18369" s="62" t="s">
        <v>11883</v>
      </c>
      <c r="C18369" s="62" t="s">
        <v>391</v>
      </c>
      <c r="D18369" s="182" t="s">
        <v>12339</v>
      </c>
      <c r="E18369" s="125">
        <v>47000</v>
      </c>
      <c r="F18369" s="125"/>
      <c r="G18369" s="125">
        <f t="shared" si="293"/>
        <v>-47000</v>
      </c>
      <c r="H18369" s="704" t="s">
        <v>12033</v>
      </c>
    </row>
    <row r="18370" spans="1:8" ht="15" x14ac:dyDescent="0.2">
      <c r="A18370" s="733">
        <v>45320</v>
      </c>
      <c r="B18370" s="62" t="s">
        <v>11085</v>
      </c>
      <c r="C18370" s="62" t="s">
        <v>255</v>
      </c>
      <c r="D18370" s="182" t="s">
        <v>12343</v>
      </c>
      <c r="E18370" s="125">
        <v>491000</v>
      </c>
      <c r="F18370" s="125"/>
      <c r="G18370" s="125">
        <f t="shared" si="293"/>
        <v>-491000</v>
      </c>
      <c r="H18370" s="704" t="s">
        <v>12033</v>
      </c>
    </row>
    <row r="18371" spans="1:8" ht="15" x14ac:dyDescent="0.2">
      <c r="A18371" s="733">
        <v>45320</v>
      </c>
      <c r="B18371" s="62" t="s">
        <v>11883</v>
      </c>
      <c r="C18371" s="62" t="s">
        <v>7465</v>
      </c>
      <c r="D18371" s="182" t="s">
        <v>12344</v>
      </c>
      <c r="E18371" s="125">
        <v>650000</v>
      </c>
      <c r="F18371" s="125"/>
      <c r="G18371" s="125">
        <f t="shared" si="293"/>
        <v>-650000</v>
      </c>
      <c r="H18371" s="704" t="s">
        <v>12033</v>
      </c>
    </row>
    <row r="18372" spans="1:8" ht="15" x14ac:dyDescent="0.2">
      <c r="A18372" s="733">
        <v>45320</v>
      </c>
      <c r="B18372" s="62" t="s">
        <v>11623</v>
      </c>
      <c r="C18372" s="62" t="s">
        <v>7465</v>
      </c>
      <c r="D18372" s="182" t="s">
        <v>12344</v>
      </c>
      <c r="E18372" s="125">
        <v>700000</v>
      </c>
      <c r="F18372" s="125"/>
      <c r="G18372" s="125">
        <f t="shared" si="293"/>
        <v>-700000</v>
      </c>
      <c r="H18372" s="704" t="s">
        <v>12033</v>
      </c>
    </row>
    <row r="18373" spans="1:8" ht="15" x14ac:dyDescent="0.2">
      <c r="A18373" s="733">
        <v>45320</v>
      </c>
      <c r="B18373" s="62" t="s">
        <v>11085</v>
      </c>
      <c r="C18373" s="62" t="s">
        <v>7773</v>
      </c>
      <c r="D18373" s="182" t="s">
        <v>12349</v>
      </c>
      <c r="E18373" s="125">
        <v>10000</v>
      </c>
      <c r="F18373" s="125"/>
      <c r="G18373" s="125">
        <f t="shared" si="293"/>
        <v>-10000</v>
      </c>
      <c r="H18373" s="704" t="s">
        <v>12033</v>
      </c>
    </row>
    <row r="18374" spans="1:8" ht="15" x14ac:dyDescent="0.2">
      <c r="A18374" s="733">
        <v>45320</v>
      </c>
      <c r="B18374" s="62" t="s">
        <v>10469</v>
      </c>
      <c r="C18374" s="62" t="s">
        <v>12347</v>
      </c>
      <c r="D18374" s="182" t="s">
        <v>12348</v>
      </c>
      <c r="E18374" s="125">
        <v>62400</v>
      </c>
      <c r="F18374" s="125"/>
      <c r="G18374" s="125">
        <f t="shared" si="293"/>
        <v>-62400</v>
      </c>
      <c r="H18374" s="704" t="s">
        <v>12033</v>
      </c>
    </row>
    <row r="18375" spans="1:8" ht="15" x14ac:dyDescent="0.2">
      <c r="A18375" s="733">
        <v>45320</v>
      </c>
      <c r="B18375" s="62" t="s">
        <v>12192</v>
      </c>
      <c r="C18375" s="62" t="s">
        <v>5740</v>
      </c>
      <c r="D18375" s="182" t="s">
        <v>369</v>
      </c>
      <c r="E18375" s="125">
        <v>500</v>
      </c>
      <c r="F18375" s="125"/>
      <c r="G18375" s="125">
        <f t="shared" si="293"/>
        <v>-500</v>
      </c>
      <c r="H18375" s="704" t="s">
        <v>12033</v>
      </c>
    </row>
    <row r="18376" spans="1:8" ht="15" x14ac:dyDescent="0.2">
      <c r="A18376" s="733">
        <v>45320</v>
      </c>
      <c r="B18376" s="62" t="s">
        <v>8557</v>
      </c>
      <c r="C18376" s="62" t="s">
        <v>5409</v>
      </c>
      <c r="D18376" s="182" t="s">
        <v>369</v>
      </c>
      <c r="E18376" s="125">
        <v>5000</v>
      </c>
      <c r="F18376" s="125"/>
      <c r="G18376" s="125">
        <f t="shared" si="293"/>
        <v>-5000</v>
      </c>
      <c r="H18376" s="704" t="s">
        <v>12033</v>
      </c>
    </row>
    <row r="18377" spans="1:8" ht="15" x14ac:dyDescent="0.2">
      <c r="A18377" s="733">
        <v>45321</v>
      </c>
      <c r="B18377" s="62" t="s">
        <v>10230</v>
      </c>
      <c r="C18377" s="62" t="s">
        <v>11621</v>
      </c>
      <c r="D18377" s="182" t="s">
        <v>12351</v>
      </c>
      <c r="E18377" s="125">
        <v>29280</v>
      </c>
      <c r="F18377" s="125"/>
      <c r="G18377" s="125">
        <f t="shared" si="293"/>
        <v>-29280</v>
      </c>
      <c r="H18377" s="704" t="s">
        <v>12033</v>
      </c>
    </row>
    <row r="18378" spans="1:8" ht="15" x14ac:dyDescent="0.2">
      <c r="A18378" s="733">
        <v>45321</v>
      </c>
      <c r="B18378" s="62" t="s">
        <v>12192</v>
      </c>
      <c r="C18378" s="62" t="s">
        <v>10989</v>
      </c>
      <c r="D18378" s="182" t="s">
        <v>12352</v>
      </c>
      <c r="E18378" s="125">
        <v>11060</v>
      </c>
      <c r="F18378" s="125"/>
      <c r="G18378" s="125">
        <f t="shared" si="293"/>
        <v>-11060</v>
      </c>
      <c r="H18378" s="704" t="s">
        <v>12033</v>
      </c>
    </row>
    <row r="18379" spans="1:8" ht="15" x14ac:dyDescent="0.2">
      <c r="A18379" s="733">
        <v>45321</v>
      </c>
      <c r="B18379" s="62" t="s">
        <v>12192</v>
      </c>
      <c r="C18379" s="62" t="s">
        <v>5740</v>
      </c>
      <c r="D18379" s="182" t="s">
        <v>369</v>
      </c>
      <c r="E18379" s="125">
        <v>1000</v>
      </c>
      <c r="F18379" s="125"/>
      <c r="G18379" s="125">
        <f t="shared" si="293"/>
        <v>-1000</v>
      </c>
      <c r="H18379" s="704" t="s">
        <v>12033</v>
      </c>
    </row>
    <row r="18380" spans="1:8" ht="15" x14ac:dyDescent="0.2">
      <c r="A18380" s="733">
        <v>45321</v>
      </c>
      <c r="B18380" s="62" t="s">
        <v>11883</v>
      </c>
      <c r="C18380" s="1082" t="s">
        <v>793</v>
      </c>
      <c r="D18380" s="1085" t="s">
        <v>12203</v>
      </c>
      <c r="E18380" s="1084">
        <v>25000</v>
      </c>
      <c r="F18380" s="125"/>
      <c r="G18380" s="125">
        <f t="shared" si="293"/>
        <v>-25000</v>
      </c>
      <c r="H18380" s="704" t="s">
        <v>12033</v>
      </c>
    </row>
    <row r="18381" spans="1:8" ht="15" x14ac:dyDescent="0.2">
      <c r="A18381" s="733">
        <v>45321</v>
      </c>
      <c r="B18381" s="62" t="s">
        <v>11085</v>
      </c>
      <c r="C18381" s="1082" t="s">
        <v>793</v>
      </c>
      <c r="D18381" s="1085" t="s">
        <v>12203</v>
      </c>
      <c r="E18381" s="1084">
        <v>25000</v>
      </c>
      <c r="F18381" s="125"/>
      <c r="G18381" s="125">
        <f t="shared" si="293"/>
        <v>-25000</v>
      </c>
      <c r="H18381" s="704" t="s">
        <v>12033</v>
      </c>
    </row>
    <row r="18382" spans="1:8" ht="15" x14ac:dyDescent="0.2">
      <c r="A18382" s="733">
        <v>45321</v>
      </c>
      <c r="B18382" s="62" t="s">
        <v>11623</v>
      </c>
      <c r="C18382" s="1082" t="s">
        <v>793</v>
      </c>
      <c r="D18382" s="1085" t="s">
        <v>12204</v>
      </c>
      <c r="E18382" s="1084">
        <v>25000</v>
      </c>
      <c r="F18382" s="125"/>
      <c r="G18382" s="125">
        <f t="shared" si="293"/>
        <v>-25000</v>
      </c>
      <c r="H18382" s="704" t="s">
        <v>12033</v>
      </c>
    </row>
    <row r="18383" spans="1:8" ht="15" x14ac:dyDescent="0.2">
      <c r="A18383" s="733">
        <v>45321</v>
      </c>
      <c r="B18383" s="62" t="s">
        <v>10230</v>
      </c>
      <c r="C18383" s="1082" t="s">
        <v>793</v>
      </c>
      <c r="D18383" s="1085" t="s">
        <v>12204</v>
      </c>
      <c r="E18383" s="1084">
        <v>25000</v>
      </c>
      <c r="F18383" s="125"/>
      <c r="G18383" s="125">
        <f t="shared" si="293"/>
        <v>-25000</v>
      </c>
      <c r="H18383" s="704" t="s">
        <v>12033</v>
      </c>
    </row>
    <row r="18384" spans="1:8" ht="15" x14ac:dyDescent="0.2">
      <c r="A18384" s="733">
        <v>45321</v>
      </c>
      <c r="B18384" s="62" t="s">
        <v>25</v>
      </c>
      <c r="C18384" s="1082" t="s">
        <v>793</v>
      </c>
      <c r="D18384" s="1085" t="s">
        <v>12205</v>
      </c>
      <c r="E18384" s="1084">
        <v>105000</v>
      </c>
      <c r="F18384" s="125"/>
      <c r="G18384" s="125">
        <f t="shared" si="293"/>
        <v>-105000</v>
      </c>
      <c r="H18384" s="704" t="s">
        <v>12033</v>
      </c>
    </row>
    <row r="18385" spans="1:8" ht="15" x14ac:dyDescent="0.2">
      <c r="A18385" s="733">
        <v>45321</v>
      </c>
      <c r="B18385" s="62" t="s">
        <v>11726</v>
      </c>
      <c r="C18385" s="1082" t="s">
        <v>793</v>
      </c>
      <c r="D18385" s="1085" t="s">
        <v>12395</v>
      </c>
      <c r="E18385" s="1084">
        <v>649700</v>
      </c>
      <c r="F18385" s="125"/>
      <c r="G18385" s="125">
        <f t="shared" si="293"/>
        <v>-649700</v>
      </c>
      <c r="H18385" s="704" t="s">
        <v>12033</v>
      </c>
    </row>
    <row r="18386" spans="1:8" ht="15" x14ac:dyDescent="0.2">
      <c r="A18386" s="733">
        <v>45321</v>
      </c>
      <c r="B18386" s="62" t="s">
        <v>37</v>
      </c>
      <c r="C18386" s="1082" t="s">
        <v>793</v>
      </c>
      <c r="D18386" s="1085" t="s">
        <v>11832</v>
      </c>
      <c r="E18386" s="1084">
        <v>169677.41935483873</v>
      </c>
      <c r="F18386" s="125"/>
      <c r="G18386" s="125">
        <f t="shared" si="293"/>
        <v>-169677.41935483873</v>
      </c>
      <c r="H18386" s="704" t="s">
        <v>12033</v>
      </c>
    </row>
    <row r="18387" spans="1:8" ht="15" x14ac:dyDescent="0.2">
      <c r="A18387" s="733">
        <v>45321</v>
      </c>
      <c r="B18387" s="62" t="s">
        <v>103</v>
      </c>
      <c r="C18387" s="1082" t="s">
        <v>793</v>
      </c>
      <c r="D18387" s="1085" t="s">
        <v>10135</v>
      </c>
      <c r="E18387" s="1084">
        <v>260000</v>
      </c>
      <c r="F18387" s="125"/>
      <c r="G18387" s="125">
        <f t="shared" si="293"/>
        <v>-260000</v>
      </c>
      <c r="H18387" s="704" t="s">
        <v>12033</v>
      </c>
    </row>
    <row r="18388" spans="1:8" ht="15" x14ac:dyDescent="0.2">
      <c r="A18388" s="733">
        <v>45321</v>
      </c>
      <c r="B18388" s="62" t="s">
        <v>8557</v>
      </c>
      <c r="C18388" s="1082" t="s">
        <v>793</v>
      </c>
      <c r="D18388" s="1085" t="s">
        <v>12396</v>
      </c>
      <c r="E18388" s="1084">
        <v>61200</v>
      </c>
      <c r="F18388" s="125"/>
      <c r="G18388" s="125">
        <f t="shared" si="293"/>
        <v>-61200</v>
      </c>
      <c r="H18388" s="704" t="s">
        <v>12033</v>
      </c>
    </row>
    <row r="18389" spans="1:8" ht="15" x14ac:dyDescent="0.2">
      <c r="A18389" s="733">
        <v>45321</v>
      </c>
      <c r="B18389" s="62" t="s">
        <v>11085</v>
      </c>
      <c r="C18389" s="1082" t="s">
        <v>793</v>
      </c>
      <c r="D18389" s="1085" t="s">
        <v>11834</v>
      </c>
      <c r="E18389" s="1084">
        <v>42700</v>
      </c>
      <c r="F18389" s="125"/>
      <c r="G18389" s="125">
        <f t="shared" si="293"/>
        <v>-42700</v>
      </c>
      <c r="H18389" s="704" t="s">
        <v>12033</v>
      </c>
    </row>
    <row r="18390" spans="1:8" ht="15" x14ac:dyDescent="0.2">
      <c r="A18390" s="733">
        <v>45321</v>
      </c>
      <c r="B18390" s="62" t="s">
        <v>7805</v>
      </c>
      <c r="C18390" s="1082" t="s">
        <v>793</v>
      </c>
      <c r="D18390" s="1085" t="s">
        <v>10116</v>
      </c>
      <c r="E18390" s="1084">
        <v>36200</v>
      </c>
      <c r="F18390" s="125"/>
      <c r="G18390" s="125">
        <f t="shared" si="293"/>
        <v>-36200</v>
      </c>
      <c r="H18390" s="704" t="s">
        <v>12033</v>
      </c>
    </row>
    <row r="18391" spans="1:8" ht="15" x14ac:dyDescent="0.2">
      <c r="A18391" s="733">
        <v>45321</v>
      </c>
      <c r="B18391" s="62" t="s">
        <v>11085</v>
      </c>
      <c r="C18391" s="1082" t="s">
        <v>793</v>
      </c>
      <c r="D18391" s="1085" t="s">
        <v>12397</v>
      </c>
      <c r="E18391" s="1084">
        <v>44250</v>
      </c>
      <c r="F18391" s="125"/>
      <c r="G18391" s="125">
        <f t="shared" si="293"/>
        <v>-44250</v>
      </c>
      <c r="H18391" s="704" t="s">
        <v>12033</v>
      </c>
    </row>
    <row r="18392" spans="1:8" ht="15" x14ac:dyDescent="0.2">
      <c r="A18392" s="733">
        <v>45321</v>
      </c>
      <c r="B18392" s="62" t="s">
        <v>11085</v>
      </c>
      <c r="C18392" s="1082" t="s">
        <v>793</v>
      </c>
      <c r="D18392" s="1085" t="s">
        <v>12398</v>
      </c>
      <c r="E18392" s="1084">
        <v>34840</v>
      </c>
      <c r="F18392" s="125"/>
      <c r="G18392" s="125">
        <f t="shared" si="293"/>
        <v>-34840</v>
      </c>
      <c r="H18392" s="704" t="s">
        <v>12033</v>
      </c>
    </row>
    <row r="18393" spans="1:8" ht="15" x14ac:dyDescent="0.2">
      <c r="A18393" s="733">
        <v>45321</v>
      </c>
      <c r="B18393" s="62" t="s">
        <v>11623</v>
      </c>
      <c r="C18393" s="1082" t="s">
        <v>793</v>
      </c>
      <c r="D18393" s="1085" t="s">
        <v>11585</v>
      </c>
      <c r="E18393" s="1084">
        <v>45000</v>
      </c>
      <c r="F18393" s="125"/>
      <c r="G18393" s="125">
        <f t="shared" si="293"/>
        <v>-45000</v>
      </c>
      <c r="H18393" s="704" t="s">
        <v>12033</v>
      </c>
    </row>
    <row r="18394" spans="1:8" ht="15" x14ac:dyDescent="0.2">
      <c r="A18394" s="733">
        <v>45321</v>
      </c>
      <c r="B18394" s="62" t="s">
        <v>11883</v>
      </c>
      <c r="C18394" s="1082" t="s">
        <v>793</v>
      </c>
      <c r="D18394" s="1085" t="s">
        <v>10747</v>
      </c>
      <c r="E18394" s="1084">
        <v>100500</v>
      </c>
      <c r="F18394" s="125"/>
      <c r="G18394" s="125">
        <f t="shared" si="293"/>
        <v>-100500</v>
      </c>
      <c r="H18394" s="704" t="s">
        <v>12033</v>
      </c>
    </row>
    <row r="18395" spans="1:8" ht="15" x14ac:dyDescent="0.2">
      <c r="A18395" s="733">
        <v>45321</v>
      </c>
      <c r="B18395" s="62" t="s">
        <v>3944</v>
      </c>
      <c r="C18395" s="1082" t="s">
        <v>793</v>
      </c>
      <c r="D18395" s="1085" t="s">
        <v>12399</v>
      </c>
      <c r="E18395" s="1084">
        <v>137891.12903225806</v>
      </c>
      <c r="F18395" s="125"/>
      <c r="G18395" s="125">
        <f t="shared" si="293"/>
        <v>-137891.12903225806</v>
      </c>
      <c r="H18395" s="704" t="s">
        <v>12033</v>
      </c>
    </row>
    <row r="18396" spans="1:8" ht="15" x14ac:dyDescent="0.2">
      <c r="A18396" s="733">
        <v>45321</v>
      </c>
      <c r="B18396" s="62" t="s">
        <v>3945</v>
      </c>
      <c r="C18396" s="1082" t="s">
        <v>793</v>
      </c>
      <c r="D18396" s="1085" t="s">
        <v>12400</v>
      </c>
      <c r="E18396" s="1084">
        <v>128949.59677419355</v>
      </c>
      <c r="F18396" s="125"/>
      <c r="G18396" s="125">
        <f t="shared" si="293"/>
        <v>-128949.59677419355</v>
      </c>
      <c r="H18396" s="704" t="s">
        <v>12033</v>
      </c>
    </row>
    <row r="18397" spans="1:8" ht="15" x14ac:dyDescent="0.2">
      <c r="A18397" s="733">
        <v>45321</v>
      </c>
      <c r="B18397" s="62" t="s">
        <v>8557</v>
      </c>
      <c r="C18397" s="1082" t="s">
        <v>793</v>
      </c>
      <c r="D18397" s="1085" t="s">
        <v>12401</v>
      </c>
      <c r="E18397" s="1084">
        <v>182668</v>
      </c>
      <c r="F18397" s="125"/>
      <c r="G18397" s="125">
        <f t="shared" si="293"/>
        <v>-182668</v>
      </c>
      <c r="H18397" s="704" t="s">
        <v>12033</v>
      </c>
    </row>
    <row r="18398" spans="1:8" ht="15" x14ac:dyDescent="0.2">
      <c r="A18398" s="733">
        <v>45321</v>
      </c>
      <c r="B18398" s="62" t="s">
        <v>11623</v>
      </c>
      <c r="C18398" s="1082" t="s">
        <v>793</v>
      </c>
      <c r="D18398" s="1085" t="s">
        <v>12402</v>
      </c>
      <c r="E18398" s="1084">
        <v>62250</v>
      </c>
      <c r="F18398" s="125"/>
      <c r="G18398" s="125">
        <f t="shared" si="293"/>
        <v>-62250</v>
      </c>
      <c r="H18398" s="704" t="s">
        <v>12033</v>
      </c>
    </row>
    <row r="18399" spans="1:8" ht="15" x14ac:dyDescent="0.2">
      <c r="A18399" s="733">
        <v>45321</v>
      </c>
      <c r="B18399" s="62" t="s">
        <v>10906</v>
      </c>
      <c r="C18399" s="1082" t="s">
        <v>793</v>
      </c>
      <c r="D18399" s="1085" t="s">
        <v>12162</v>
      </c>
      <c r="E18399" s="1084">
        <v>60000</v>
      </c>
      <c r="F18399" s="125"/>
      <c r="G18399" s="125">
        <f t="shared" si="293"/>
        <v>-60000</v>
      </c>
      <c r="H18399" s="704" t="s">
        <v>12033</v>
      </c>
    </row>
    <row r="18400" spans="1:8" ht="15" x14ac:dyDescent="0.2">
      <c r="A18400" s="733">
        <v>45321</v>
      </c>
      <c r="B18400" s="62" t="s">
        <v>10906</v>
      </c>
      <c r="C18400" s="1082" t="s">
        <v>793</v>
      </c>
      <c r="D18400" s="1085" t="s">
        <v>12403</v>
      </c>
      <c r="E18400" s="1084">
        <v>38258.06451612903</v>
      </c>
      <c r="F18400" s="125"/>
      <c r="G18400" s="125">
        <f t="shared" si="293"/>
        <v>-38258.06451612903</v>
      </c>
      <c r="H18400" s="704" t="s">
        <v>12033</v>
      </c>
    </row>
    <row r="18401" spans="1:10" ht="15" x14ac:dyDescent="0.2">
      <c r="A18401" s="733">
        <v>45321</v>
      </c>
      <c r="B18401" s="62" t="s">
        <v>11883</v>
      </c>
      <c r="C18401" s="1082" t="s">
        <v>793</v>
      </c>
      <c r="D18401" s="1085" t="s">
        <v>11597</v>
      </c>
      <c r="E18401" s="1084">
        <v>51900</v>
      </c>
      <c r="F18401" s="125"/>
      <c r="G18401" s="125">
        <f t="shared" si="293"/>
        <v>-51900</v>
      </c>
      <c r="H18401" s="704" t="s">
        <v>12033</v>
      </c>
    </row>
    <row r="18402" spans="1:10" ht="15" x14ac:dyDescent="0.2">
      <c r="A18402" s="733">
        <v>45321</v>
      </c>
      <c r="B18402" s="62" t="s">
        <v>11085</v>
      </c>
      <c r="C18402" s="1082" t="s">
        <v>793</v>
      </c>
      <c r="D18402" s="1085" t="s">
        <v>11841</v>
      </c>
      <c r="E18402" s="1084">
        <v>41010</v>
      </c>
      <c r="F18402" s="125"/>
      <c r="G18402" s="125">
        <f t="shared" si="293"/>
        <v>-41010</v>
      </c>
      <c r="H18402" s="704" t="s">
        <v>12033</v>
      </c>
    </row>
    <row r="18403" spans="1:10" ht="15" x14ac:dyDescent="0.2">
      <c r="A18403" s="733">
        <v>45321</v>
      </c>
      <c r="B18403" s="62" t="s">
        <v>3945</v>
      </c>
      <c r="C18403" s="1082" t="s">
        <v>793</v>
      </c>
      <c r="D18403" s="1085" t="s">
        <v>12404</v>
      </c>
      <c r="E18403" s="1084">
        <v>31000</v>
      </c>
      <c r="F18403" s="125"/>
      <c r="G18403" s="125">
        <f t="shared" si="293"/>
        <v>-31000</v>
      </c>
      <c r="H18403" s="704" t="s">
        <v>12033</v>
      </c>
    </row>
    <row r="18404" spans="1:10" ht="15" x14ac:dyDescent="0.2">
      <c r="A18404" s="733">
        <v>45321</v>
      </c>
      <c r="B18404" s="62" t="s">
        <v>9984</v>
      </c>
      <c r="C18404" s="1082" t="s">
        <v>793</v>
      </c>
      <c r="D18404" s="1085" t="s">
        <v>12102</v>
      </c>
      <c r="E18404" s="1084">
        <v>17750</v>
      </c>
      <c r="F18404" s="125"/>
      <c r="G18404" s="125">
        <f t="shared" si="293"/>
        <v>-17750</v>
      </c>
      <c r="H18404" s="704" t="s">
        <v>12033</v>
      </c>
    </row>
    <row r="18405" spans="1:10" ht="15" x14ac:dyDescent="0.2">
      <c r="A18405" s="733">
        <v>45321</v>
      </c>
      <c r="B18405" s="62" t="s">
        <v>37</v>
      </c>
      <c r="C18405" s="1082" t="s">
        <v>793</v>
      </c>
      <c r="D18405" s="1085" t="s">
        <v>12499</v>
      </c>
      <c r="E18405" s="1084">
        <v>105000</v>
      </c>
      <c r="F18405" s="125"/>
      <c r="G18405" s="125">
        <f t="shared" si="293"/>
        <v>-105000</v>
      </c>
      <c r="H18405" s="704" t="s">
        <v>12033</v>
      </c>
      <c r="J18405" s="39"/>
    </row>
    <row r="18406" spans="1:10" ht="15" x14ac:dyDescent="0.2">
      <c r="A18406" s="733">
        <v>45321</v>
      </c>
      <c r="B18406" s="62" t="s">
        <v>10177</v>
      </c>
      <c r="C18406" s="1082" t="s">
        <v>793</v>
      </c>
      <c r="D18406" s="1085" t="s">
        <v>8429</v>
      </c>
      <c r="E18406" s="1084">
        <v>5000</v>
      </c>
      <c r="F18406" s="125"/>
      <c r="G18406" s="125">
        <f t="shared" si="293"/>
        <v>-5000</v>
      </c>
      <c r="H18406" s="704" t="s">
        <v>12033</v>
      </c>
      <c r="J18406" s="39"/>
    </row>
    <row r="18407" spans="1:10" ht="15" x14ac:dyDescent="0.2">
      <c r="A18407" s="733">
        <v>45321</v>
      </c>
      <c r="B18407" s="62" t="s">
        <v>3945</v>
      </c>
      <c r="C18407" s="62" t="s">
        <v>793</v>
      </c>
      <c r="D18407" s="182" t="s">
        <v>12519</v>
      </c>
      <c r="E18407" s="125">
        <v>6050</v>
      </c>
      <c r="F18407" s="125"/>
      <c r="G18407" s="125">
        <f t="shared" si="293"/>
        <v>-6050</v>
      </c>
      <c r="H18407" s="704" t="s">
        <v>12033</v>
      </c>
      <c r="J18407" s="39"/>
    </row>
    <row r="18408" spans="1:10" ht="15" x14ac:dyDescent="0.2">
      <c r="A18408" s="733">
        <v>45321</v>
      </c>
      <c r="B18408" s="62" t="s">
        <v>12608</v>
      </c>
      <c r="C18408" s="62" t="s">
        <v>10989</v>
      </c>
      <c r="D18408" s="182" t="s">
        <v>10007</v>
      </c>
      <c r="E18408" s="125">
        <v>1500</v>
      </c>
      <c r="F18408" s="125"/>
      <c r="G18408" s="125">
        <f t="shared" si="293"/>
        <v>-1500</v>
      </c>
      <c r="H18408" s="704" t="s">
        <v>12033</v>
      </c>
    </row>
    <row r="18409" spans="1:10" ht="15" x14ac:dyDescent="0.2">
      <c r="A18409" s="733">
        <v>45321</v>
      </c>
      <c r="B18409" s="62" t="s">
        <v>12192</v>
      </c>
      <c r="C18409" s="62" t="s">
        <v>10989</v>
      </c>
      <c r="D18409" s="182" t="s">
        <v>12353</v>
      </c>
      <c r="E18409" s="125">
        <v>2715</v>
      </c>
      <c r="F18409" s="125"/>
      <c r="G18409" s="125">
        <f t="shared" si="293"/>
        <v>-2715</v>
      </c>
      <c r="H18409" s="704" t="s">
        <v>12033</v>
      </c>
    </row>
    <row r="18410" spans="1:10" ht="18.75" customHeight="1" x14ac:dyDescent="0.2">
      <c r="A18410" s="733">
        <v>45321</v>
      </c>
      <c r="B18410" s="62" t="s">
        <v>11085</v>
      </c>
      <c r="C18410" s="62" t="s">
        <v>10989</v>
      </c>
      <c r="D18410" s="182" t="s">
        <v>12354</v>
      </c>
      <c r="E18410" s="125">
        <v>27400</v>
      </c>
      <c r="F18410" s="125"/>
      <c r="G18410" s="125">
        <f t="shared" si="293"/>
        <v>-27400</v>
      </c>
      <c r="H18410" s="704" t="s">
        <v>12033</v>
      </c>
    </row>
    <row r="18411" spans="1:10" ht="18.75" customHeight="1" x14ac:dyDescent="0.2">
      <c r="A18411" s="733">
        <v>45321</v>
      </c>
      <c r="B18411" s="62" t="s">
        <v>12608</v>
      </c>
      <c r="C18411" s="62" t="s">
        <v>12292</v>
      </c>
      <c r="D18411" s="182" t="s">
        <v>12355</v>
      </c>
      <c r="E18411" s="125">
        <v>5000</v>
      </c>
      <c r="F18411" s="125"/>
      <c r="G18411" s="125">
        <f t="shared" si="293"/>
        <v>-5000</v>
      </c>
      <c r="H18411" s="704" t="s">
        <v>12033</v>
      </c>
    </row>
    <row r="18412" spans="1:10" ht="18.75" customHeight="1" x14ac:dyDescent="0.2">
      <c r="A18412" s="733">
        <v>45321</v>
      </c>
      <c r="B18412" s="62" t="s">
        <v>12356</v>
      </c>
      <c r="C18412" s="62" t="s">
        <v>285</v>
      </c>
      <c r="D18412" s="182" t="s">
        <v>12357</v>
      </c>
      <c r="E18412" s="125">
        <v>2700</v>
      </c>
      <c r="F18412" s="125"/>
      <c r="G18412" s="125">
        <f t="shared" si="293"/>
        <v>-2700</v>
      </c>
      <c r="H18412" s="704" t="s">
        <v>12033</v>
      </c>
    </row>
    <row r="18413" spans="1:10" ht="18.75" customHeight="1" x14ac:dyDescent="0.2">
      <c r="A18413" s="733">
        <v>45322</v>
      </c>
      <c r="B18413" s="62" t="s">
        <v>8557</v>
      </c>
      <c r="C18413" s="62" t="s">
        <v>12358</v>
      </c>
      <c r="D18413" s="182" t="s">
        <v>12359</v>
      </c>
      <c r="E18413" s="125">
        <v>5000</v>
      </c>
      <c r="F18413" s="125"/>
      <c r="G18413" s="125">
        <f t="shared" si="293"/>
        <v>-5000</v>
      </c>
      <c r="H18413" s="704" t="s">
        <v>12033</v>
      </c>
    </row>
    <row r="18414" spans="1:10" ht="18.75" customHeight="1" x14ac:dyDescent="0.2">
      <c r="A18414" s="733">
        <v>45322</v>
      </c>
      <c r="B18414" s="62" t="s">
        <v>9984</v>
      </c>
      <c r="C18414" s="62" t="s">
        <v>12309</v>
      </c>
      <c r="D18414" s="182" t="s">
        <v>13037</v>
      </c>
      <c r="E18414" s="125">
        <v>100000</v>
      </c>
      <c r="F18414" s="125"/>
      <c r="G18414" s="125">
        <f t="shared" si="293"/>
        <v>-100000</v>
      </c>
      <c r="H18414" s="704" t="s">
        <v>12033</v>
      </c>
    </row>
    <row r="18415" spans="1:10" ht="18.75" customHeight="1" x14ac:dyDescent="0.2">
      <c r="A18415" s="733">
        <v>45322</v>
      </c>
      <c r="B18415" s="62" t="s">
        <v>11623</v>
      </c>
      <c r="C18415" s="62" t="s">
        <v>12309</v>
      </c>
      <c r="D18415" s="182" t="s">
        <v>13037</v>
      </c>
      <c r="E18415" s="125">
        <v>200000</v>
      </c>
      <c r="F18415" s="125"/>
      <c r="G18415" s="125">
        <f t="shared" si="293"/>
        <v>-200000</v>
      </c>
      <c r="H18415" s="704" t="s">
        <v>12033</v>
      </c>
    </row>
    <row r="18416" spans="1:10" ht="18.75" customHeight="1" x14ac:dyDescent="0.2">
      <c r="A18416" s="733">
        <v>45322</v>
      </c>
      <c r="B18416" s="62" t="s">
        <v>12608</v>
      </c>
      <c r="C18416" s="62" t="s">
        <v>10989</v>
      </c>
      <c r="D18416" s="182" t="s">
        <v>12360</v>
      </c>
      <c r="E18416" s="125">
        <v>90000</v>
      </c>
      <c r="F18416" s="125"/>
      <c r="G18416" s="125">
        <f t="shared" si="293"/>
        <v>-90000</v>
      </c>
      <c r="H18416" s="704" t="s">
        <v>12033</v>
      </c>
    </row>
    <row r="18417" spans="1:8" ht="18.75" customHeight="1" x14ac:dyDescent="0.2">
      <c r="A18417" s="733">
        <v>45322</v>
      </c>
      <c r="B18417" s="62" t="s">
        <v>11883</v>
      </c>
      <c r="C18417" s="62" t="s">
        <v>391</v>
      </c>
      <c r="D18417" s="182" t="s">
        <v>3990</v>
      </c>
      <c r="E18417" s="125">
        <v>4200</v>
      </c>
      <c r="F18417" s="125"/>
      <c r="G18417" s="125">
        <f t="shared" si="293"/>
        <v>-4200</v>
      </c>
      <c r="H18417" s="704" t="s">
        <v>12033</v>
      </c>
    </row>
    <row r="18418" spans="1:8" ht="18.75" customHeight="1" x14ac:dyDescent="0.2">
      <c r="A18418" s="733">
        <v>45322</v>
      </c>
      <c r="B18418" s="62" t="s">
        <v>8557</v>
      </c>
      <c r="C18418" s="62" t="s">
        <v>3103</v>
      </c>
      <c r="D18418" s="182" t="s">
        <v>12361</v>
      </c>
      <c r="E18418" s="125">
        <v>15000</v>
      </c>
      <c r="F18418" s="125"/>
      <c r="G18418" s="125">
        <f t="shared" si="293"/>
        <v>-15000</v>
      </c>
      <c r="H18418" s="704" t="s">
        <v>12033</v>
      </c>
    </row>
    <row r="18419" spans="1:8" ht="18.75" customHeight="1" x14ac:dyDescent="0.2">
      <c r="A18419" s="733">
        <v>45322</v>
      </c>
      <c r="B18419" s="62" t="s">
        <v>103</v>
      </c>
      <c r="C18419" s="62" t="s">
        <v>103</v>
      </c>
      <c r="D18419" s="182" t="s">
        <v>3842</v>
      </c>
      <c r="E18419" s="125">
        <v>3000</v>
      </c>
      <c r="F18419" s="125"/>
      <c r="G18419" s="125">
        <f t="shared" si="293"/>
        <v>-3000</v>
      </c>
      <c r="H18419" s="704" t="s">
        <v>12033</v>
      </c>
    </row>
    <row r="18420" spans="1:8" ht="18.75" customHeight="1" x14ac:dyDescent="0.2">
      <c r="A18420" s="733">
        <v>45322</v>
      </c>
      <c r="B18420" s="62" t="s">
        <v>25</v>
      </c>
      <c r="C18420" s="62" t="s">
        <v>8148</v>
      </c>
      <c r="D18420" s="182" t="s">
        <v>6309</v>
      </c>
      <c r="E18420" s="125">
        <v>860</v>
      </c>
      <c r="F18420" s="125"/>
      <c r="G18420" s="125">
        <f t="shared" si="293"/>
        <v>-860</v>
      </c>
      <c r="H18420" s="704" t="s">
        <v>12033</v>
      </c>
    </row>
    <row r="18421" spans="1:8" ht="18.75" customHeight="1" x14ac:dyDescent="0.2">
      <c r="A18421" s="733">
        <v>45322</v>
      </c>
      <c r="B18421" s="62" t="s">
        <v>11883</v>
      </c>
      <c r="C18421" s="62" t="s">
        <v>5740</v>
      </c>
      <c r="D18421" s="182" t="s">
        <v>369</v>
      </c>
      <c r="E18421" s="125">
        <v>2700</v>
      </c>
      <c r="F18421" s="125"/>
      <c r="G18421" s="125">
        <f t="shared" si="293"/>
        <v>-2700</v>
      </c>
      <c r="H18421" s="704" t="s">
        <v>12033</v>
      </c>
    </row>
    <row r="18422" spans="1:8" ht="18.75" customHeight="1" x14ac:dyDescent="0.2">
      <c r="A18422" s="733">
        <v>45322</v>
      </c>
      <c r="B18422" s="62" t="s">
        <v>12192</v>
      </c>
      <c r="C18422" s="62" t="s">
        <v>5740</v>
      </c>
      <c r="D18422" s="182" t="s">
        <v>369</v>
      </c>
      <c r="E18422" s="125">
        <v>1500</v>
      </c>
      <c r="F18422" s="125"/>
      <c r="G18422" s="125">
        <f t="shared" si="293"/>
        <v>-1500</v>
      </c>
      <c r="H18422" s="704" t="s">
        <v>12033</v>
      </c>
    </row>
    <row r="18423" spans="1:8" ht="18.75" customHeight="1" x14ac:dyDescent="0.2">
      <c r="A18423" s="733">
        <v>45322</v>
      </c>
      <c r="B18423" s="62" t="s">
        <v>11085</v>
      </c>
      <c r="C18423" s="62" t="s">
        <v>11548</v>
      </c>
      <c r="D18423" s="182" t="s">
        <v>12362</v>
      </c>
      <c r="E18423" s="125">
        <v>19100</v>
      </c>
      <c r="F18423" s="125"/>
      <c r="G18423" s="125">
        <f t="shared" si="293"/>
        <v>-19100</v>
      </c>
      <c r="H18423" s="704" t="s">
        <v>12033</v>
      </c>
    </row>
    <row r="18424" spans="1:8" ht="24" customHeight="1" x14ac:dyDescent="0.2">
      <c r="A18424" s="732">
        <v>45292</v>
      </c>
      <c r="B18424" s="173" t="s">
        <v>9984</v>
      </c>
      <c r="C18424" s="550" t="s">
        <v>12036</v>
      </c>
      <c r="D18424" s="739" t="s">
        <v>12053</v>
      </c>
      <c r="E18424" s="551">
        <v>91980</v>
      </c>
      <c r="F18424" s="235"/>
      <c r="G18424" s="235">
        <f t="shared" si="293"/>
        <v>-91980</v>
      </c>
      <c r="H18424" s="708" t="s">
        <v>12033</v>
      </c>
    </row>
    <row r="18425" spans="1:8" ht="24" x14ac:dyDescent="0.2">
      <c r="A18425" s="732">
        <v>45292</v>
      </c>
      <c r="B18425" s="173" t="s">
        <v>10149</v>
      </c>
      <c r="C18425" s="550" t="s">
        <v>12036</v>
      </c>
      <c r="D18425" s="739" t="s">
        <v>12053</v>
      </c>
      <c r="E18425" s="551">
        <v>21340</v>
      </c>
      <c r="F18425" s="235"/>
      <c r="G18425" s="235">
        <f t="shared" si="293"/>
        <v>-21340</v>
      </c>
      <c r="H18425" s="708" t="s">
        <v>12033</v>
      </c>
    </row>
    <row r="18426" spans="1:8" ht="24" x14ac:dyDescent="0.2">
      <c r="A18426" s="732">
        <v>45292</v>
      </c>
      <c r="B18426" s="173" t="s">
        <v>10469</v>
      </c>
      <c r="C18426" s="550" t="s">
        <v>12036</v>
      </c>
      <c r="D18426" s="739" t="s">
        <v>12053</v>
      </c>
      <c r="E18426" s="551">
        <v>140985</v>
      </c>
      <c r="F18426" s="235"/>
      <c r="G18426" s="235">
        <f t="shared" si="293"/>
        <v>-140985</v>
      </c>
      <c r="H18426" s="708" t="s">
        <v>12033</v>
      </c>
    </row>
    <row r="18427" spans="1:8" ht="24" x14ac:dyDescent="0.2">
      <c r="A18427" s="732">
        <v>45292</v>
      </c>
      <c r="B18427" s="173" t="s">
        <v>10230</v>
      </c>
      <c r="C18427" s="550" t="s">
        <v>12036</v>
      </c>
      <c r="D18427" s="739" t="s">
        <v>12053</v>
      </c>
      <c r="E18427" s="551">
        <v>15980</v>
      </c>
      <c r="F18427" s="235"/>
      <c r="G18427" s="235">
        <f t="shared" si="293"/>
        <v>-15980</v>
      </c>
      <c r="H18427" s="708" t="s">
        <v>12033</v>
      </c>
    </row>
    <row r="18428" spans="1:8" ht="24" x14ac:dyDescent="0.2">
      <c r="A18428" s="732">
        <v>45292</v>
      </c>
      <c r="B18428" s="173" t="s">
        <v>10569</v>
      </c>
      <c r="C18428" s="550" t="s">
        <v>12036</v>
      </c>
      <c r="D18428" s="739" t="s">
        <v>12053</v>
      </c>
      <c r="E18428" s="551">
        <v>45000</v>
      </c>
      <c r="F18428" s="235"/>
      <c r="G18428" s="235">
        <f t="shared" si="293"/>
        <v>-45000</v>
      </c>
      <c r="H18428" s="708" t="s">
        <v>12033</v>
      </c>
    </row>
    <row r="18429" spans="1:8" ht="24" x14ac:dyDescent="0.2">
      <c r="A18429" s="732">
        <v>45292</v>
      </c>
      <c r="B18429" s="173" t="s">
        <v>10377</v>
      </c>
      <c r="C18429" s="550" t="s">
        <v>12036</v>
      </c>
      <c r="D18429" s="739" t="s">
        <v>12053</v>
      </c>
      <c r="E18429" s="551">
        <v>114255</v>
      </c>
      <c r="F18429" s="235"/>
      <c r="G18429" s="235">
        <f t="shared" si="293"/>
        <v>-114255</v>
      </c>
      <c r="H18429" s="708" t="s">
        <v>12033</v>
      </c>
    </row>
    <row r="18430" spans="1:8" ht="24" x14ac:dyDescent="0.2">
      <c r="A18430" s="732">
        <v>45292</v>
      </c>
      <c r="B18430" s="173" t="s">
        <v>10907</v>
      </c>
      <c r="C18430" s="550" t="s">
        <v>12036</v>
      </c>
      <c r="D18430" s="739" t="s">
        <v>12053</v>
      </c>
      <c r="E18430" s="551">
        <v>83530</v>
      </c>
      <c r="F18430" s="235"/>
      <c r="G18430" s="235">
        <f t="shared" si="293"/>
        <v>-83530</v>
      </c>
      <c r="H18430" s="708" t="s">
        <v>12033</v>
      </c>
    </row>
    <row r="18431" spans="1:8" ht="24" x14ac:dyDescent="0.2">
      <c r="A18431" s="732">
        <v>45292</v>
      </c>
      <c r="B18431" s="173" t="s">
        <v>11003</v>
      </c>
      <c r="C18431" s="550" t="s">
        <v>12036</v>
      </c>
      <c r="D18431" s="739" t="s">
        <v>12053</v>
      </c>
      <c r="E18431" s="551">
        <v>65500</v>
      </c>
      <c r="F18431" s="235"/>
      <c r="G18431" s="235">
        <f t="shared" ref="G18431:G18494" si="294">F18431-E18431</f>
        <v>-65500</v>
      </c>
      <c r="H18431" s="708" t="s">
        <v>12033</v>
      </c>
    </row>
    <row r="18432" spans="1:8" ht="24" x14ac:dyDescent="0.2">
      <c r="A18432" s="732">
        <v>45292</v>
      </c>
      <c r="B18432" s="173" t="s">
        <v>11442</v>
      </c>
      <c r="C18432" s="550" t="s">
        <v>12036</v>
      </c>
      <c r="D18432" s="739" t="s">
        <v>12053</v>
      </c>
      <c r="E18432" s="551">
        <v>250855</v>
      </c>
      <c r="F18432" s="235"/>
      <c r="G18432" s="235">
        <f t="shared" si="294"/>
        <v>-250855</v>
      </c>
      <c r="H18432" s="708" t="s">
        <v>12033</v>
      </c>
    </row>
    <row r="18433" spans="1:8" ht="24" x14ac:dyDescent="0.2">
      <c r="A18433" s="732">
        <v>45292</v>
      </c>
      <c r="B18433" s="173" t="s">
        <v>11605</v>
      </c>
      <c r="C18433" s="550" t="s">
        <v>12036</v>
      </c>
      <c r="D18433" s="739" t="s">
        <v>12053</v>
      </c>
      <c r="E18433" s="551">
        <v>41135</v>
      </c>
      <c r="F18433" s="235"/>
      <c r="G18433" s="235">
        <f t="shared" si="294"/>
        <v>-41135</v>
      </c>
      <c r="H18433" s="708" t="s">
        <v>12033</v>
      </c>
    </row>
    <row r="18434" spans="1:8" ht="24" x14ac:dyDescent="0.2">
      <c r="A18434" s="732">
        <v>45292</v>
      </c>
      <c r="B18434" s="173" t="s">
        <v>10906</v>
      </c>
      <c r="C18434" s="550" t="s">
        <v>12036</v>
      </c>
      <c r="D18434" s="739" t="s">
        <v>12053</v>
      </c>
      <c r="E18434" s="551">
        <v>103490</v>
      </c>
      <c r="F18434" s="235"/>
      <c r="G18434" s="235">
        <f t="shared" si="294"/>
        <v>-103490</v>
      </c>
      <c r="H18434" s="708" t="s">
        <v>12033</v>
      </c>
    </row>
    <row r="18435" spans="1:8" ht="24" x14ac:dyDescent="0.2">
      <c r="A18435" s="732">
        <v>45292</v>
      </c>
      <c r="B18435" s="173" t="s">
        <v>11883</v>
      </c>
      <c r="C18435" s="550" t="s">
        <v>12036</v>
      </c>
      <c r="D18435" s="739" t="s">
        <v>12053</v>
      </c>
      <c r="E18435" s="551">
        <v>56000</v>
      </c>
      <c r="F18435" s="235"/>
      <c r="G18435" s="235">
        <f t="shared" si="294"/>
        <v>-56000</v>
      </c>
      <c r="H18435" s="708" t="s">
        <v>12033</v>
      </c>
    </row>
    <row r="18436" spans="1:8" ht="24" x14ac:dyDescent="0.2">
      <c r="A18436" s="732">
        <v>45292</v>
      </c>
      <c r="B18436" s="173" t="s">
        <v>12192</v>
      </c>
      <c r="C18436" s="550" t="s">
        <v>12036</v>
      </c>
      <c r="D18436" s="739" t="s">
        <v>12053</v>
      </c>
      <c r="E18436" s="551">
        <v>45650</v>
      </c>
      <c r="F18436" s="235"/>
      <c r="G18436" s="235">
        <f t="shared" si="294"/>
        <v>-45650</v>
      </c>
      <c r="H18436" s="708" t="s">
        <v>12033</v>
      </c>
    </row>
    <row r="18437" spans="1:8" ht="15" x14ac:dyDescent="0.2">
      <c r="A18437" s="732">
        <v>45292</v>
      </c>
      <c r="B18437" s="173" t="s">
        <v>10230</v>
      </c>
      <c r="C18437" s="173" t="s">
        <v>7465</v>
      </c>
      <c r="D18437" s="227" t="s">
        <v>12023</v>
      </c>
      <c r="E18437" s="235">
        <v>1000000</v>
      </c>
      <c r="F18437" s="235"/>
      <c r="G18437" s="235">
        <f t="shared" si="294"/>
        <v>-1000000</v>
      </c>
      <c r="H18437" s="708" t="s">
        <v>12033</v>
      </c>
    </row>
    <row r="18438" spans="1:8" ht="15" x14ac:dyDescent="0.2">
      <c r="A18438" s="732">
        <v>45292</v>
      </c>
      <c r="B18438" s="173" t="s">
        <v>11089</v>
      </c>
      <c r="C18438" s="173" t="s">
        <v>8249</v>
      </c>
      <c r="D18438" s="227" t="s">
        <v>12054</v>
      </c>
      <c r="E18438" s="235">
        <v>153000</v>
      </c>
      <c r="F18438" s="235"/>
      <c r="G18438" s="235">
        <f t="shared" si="294"/>
        <v>-153000</v>
      </c>
      <c r="H18438" s="708" t="s">
        <v>12033</v>
      </c>
    </row>
    <row r="18439" spans="1:8" ht="15" x14ac:dyDescent="0.2">
      <c r="A18439" s="732">
        <v>45292</v>
      </c>
      <c r="B18439" s="173" t="s">
        <v>10574</v>
      </c>
      <c r="C18439" s="173" t="s">
        <v>8249</v>
      </c>
      <c r="D18439" s="227" t="s">
        <v>12055</v>
      </c>
      <c r="E18439" s="235">
        <v>150000</v>
      </c>
      <c r="F18439" s="235"/>
      <c r="G18439" s="235">
        <f t="shared" si="294"/>
        <v>-150000</v>
      </c>
      <c r="H18439" s="708" t="s">
        <v>12033</v>
      </c>
    </row>
    <row r="18440" spans="1:8" ht="36" customHeight="1" x14ac:dyDescent="0.2">
      <c r="A18440" s="732">
        <v>45292</v>
      </c>
      <c r="B18440" s="173" t="s">
        <v>10230</v>
      </c>
      <c r="C18440" s="550" t="s">
        <v>12292</v>
      </c>
      <c r="D18440" s="739" t="s">
        <v>12058</v>
      </c>
      <c r="E18440" s="551">
        <v>98000</v>
      </c>
      <c r="F18440" s="235"/>
      <c r="G18440" s="235">
        <f t="shared" si="294"/>
        <v>-98000</v>
      </c>
      <c r="H18440" s="708" t="s">
        <v>12033</v>
      </c>
    </row>
    <row r="18441" spans="1:8" ht="36" customHeight="1" x14ac:dyDescent="0.2">
      <c r="A18441" s="732">
        <v>45292</v>
      </c>
      <c r="B18441" s="173" t="s">
        <v>9354</v>
      </c>
      <c r="C18441" s="550" t="s">
        <v>12292</v>
      </c>
      <c r="D18441" s="739" t="s">
        <v>12058</v>
      </c>
      <c r="E18441" s="551">
        <v>50000</v>
      </c>
      <c r="F18441" s="235"/>
      <c r="G18441" s="235">
        <f t="shared" si="294"/>
        <v>-50000</v>
      </c>
      <c r="H18441" s="708" t="s">
        <v>12033</v>
      </c>
    </row>
    <row r="18442" spans="1:8" ht="36" x14ac:dyDescent="0.2">
      <c r="A18442" s="732">
        <v>45292</v>
      </c>
      <c r="B18442" s="173" t="s">
        <v>9505</v>
      </c>
      <c r="C18442" s="550" t="s">
        <v>12292</v>
      </c>
      <c r="D18442" s="739" t="s">
        <v>12058</v>
      </c>
      <c r="E18442" s="551">
        <v>61000</v>
      </c>
      <c r="F18442" s="235"/>
      <c r="G18442" s="235">
        <f t="shared" si="294"/>
        <v>-61000</v>
      </c>
      <c r="H18442" s="708" t="s">
        <v>12033</v>
      </c>
    </row>
    <row r="18443" spans="1:8" ht="36" x14ac:dyDescent="0.2">
      <c r="A18443" s="732">
        <v>45292</v>
      </c>
      <c r="B18443" s="173" t="s">
        <v>8866</v>
      </c>
      <c r="C18443" s="550" t="s">
        <v>12292</v>
      </c>
      <c r="D18443" s="739" t="s">
        <v>12058</v>
      </c>
      <c r="E18443" s="551">
        <v>25000</v>
      </c>
      <c r="F18443" s="235"/>
      <c r="G18443" s="235">
        <f t="shared" si="294"/>
        <v>-25000</v>
      </c>
      <c r="H18443" s="708" t="s">
        <v>12033</v>
      </c>
    </row>
    <row r="18444" spans="1:8" ht="36" x14ac:dyDescent="0.2">
      <c r="A18444" s="732">
        <v>45292</v>
      </c>
      <c r="B18444" s="173" t="s">
        <v>11267</v>
      </c>
      <c r="C18444" s="550" t="s">
        <v>12292</v>
      </c>
      <c r="D18444" s="739" t="s">
        <v>12058</v>
      </c>
      <c r="E18444" s="551">
        <v>55000</v>
      </c>
      <c r="F18444" s="235"/>
      <c r="G18444" s="235">
        <f t="shared" si="294"/>
        <v>-55000</v>
      </c>
      <c r="H18444" s="708" t="s">
        <v>12033</v>
      </c>
    </row>
    <row r="18445" spans="1:8" ht="36" x14ac:dyDescent="0.2">
      <c r="A18445" s="732">
        <v>45292</v>
      </c>
      <c r="B18445" s="173" t="s">
        <v>11716</v>
      </c>
      <c r="C18445" s="550" t="s">
        <v>12292</v>
      </c>
      <c r="D18445" s="739" t="s">
        <v>12058</v>
      </c>
      <c r="E18445" s="551">
        <v>53000</v>
      </c>
      <c r="F18445" s="235"/>
      <c r="G18445" s="235">
        <f t="shared" si="294"/>
        <v>-53000</v>
      </c>
      <c r="H18445" s="708" t="s">
        <v>12033</v>
      </c>
    </row>
    <row r="18446" spans="1:8" ht="15" x14ac:dyDescent="0.2">
      <c r="A18446" s="732">
        <v>45293</v>
      </c>
      <c r="B18446" s="173" t="s">
        <v>10230</v>
      </c>
      <c r="C18446" s="669" t="s">
        <v>11382</v>
      </c>
      <c r="D18446" s="906" t="s">
        <v>12077</v>
      </c>
      <c r="E18446" s="671">
        <v>31000</v>
      </c>
      <c r="F18446" s="235"/>
      <c r="G18446" s="235">
        <f t="shared" si="294"/>
        <v>-31000</v>
      </c>
      <c r="H18446" s="708" t="s">
        <v>12033</v>
      </c>
    </row>
    <row r="18447" spans="1:8" ht="15" x14ac:dyDescent="0.2">
      <c r="A18447" s="732">
        <v>45293</v>
      </c>
      <c r="B18447" s="173" t="s">
        <v>11442</v>
      </c>
      <c r="C18447" s="669" t="s">
        <v>11382</v>
      </c>
      <c r="D18447" s="906" t="s">
        <v>12077</v>
      </c>
      <c r="E18447" s="671">
        <v>16000</v>
      </c>
      <c r="F18447" s="235"/>
      <c r="G18447" s="235">
        <f t="shared" si="294"/>
        <v>-16000</v>
      </c>
      <c r="H18447" s="708" t="s">
        <v>12033</v>
      </c>
    </row>
    <row r="18448" spans="1:8" ht="15" x14ac:dyDescent="0.2">
      <c r="A18448" s="732">
        <v>45293</v>
      </c>
      <c r="B18448" s="173" t="s">
        <v>10906</v>
      </c>
      <c r="C18448" s="669" t="s">
        <v>11382</v>
      </c>
      <c r="D18448" s="906" t="s">
        <v>12077</v>
      </c>
      <c r="E18448" s="671">
        <v>54000</v>
      </c>
      <c r="F18448" s="235"/>
      <c r="G18448" s="235">
        <f t="shared" si="294"/>
        <v>-54000</v>
      </c>
      <c r="H18448" s="708" t="s">
        <v>12033</v>
      </c>
    </row>
    <row r="18449" spans="1:8" ht="15" x14ac:dyDescent="0.2">
      <c r="A18449" s="732">
        <v>45293</v>
      </c>
      <c r="B18449" s="173" t="s">
        <v>11623</v>
      </c>
      <c r="C18449" s="669" t="s">
        <v>11382</v>
      </c>
      <c r="D18449" s="906" t="s">
        <v>12077</v>
      </c>
      <c r="E18449" s="671">
        <v>6000</v>
      </c>
      <c r="F18449" s="235"/>
      <c r="G18449" s="235">
        <f t="shared" si="294"/>
        <v>-6000</v>
      </c>
      <c r="H18449" s="708" t="s">
        <v>12033</v>
      </c>
    </row>
    <row r="18450" spans="1:8" ht="15" x14ac:dyDescent="0.2">
      <c r="A18450" s="732">
        <v>45293</v>
      </c>
      <c r="B18450" s="173" t="s">
        <v>11089</v>
      </c>
      <c r="C18450" s="669" t="s">
        <v>11382</v>
      </c>
      <c r="D18450" s="906" t="s">
        <v>12077</v>
      </c>
      <c r="E18450" s="671">
        <v>4000</v>
      </c>
      <c r="F18450" s="235"/>
      <c r="G18450" s="235">
        <f t="shared" si="294"/>
        <v>-4000</v>
      </c>
      <c r="H18450" s="708" t="s">
        <v>12033</v>
      </c>
    </row>
    <row r="18451" spans="1:8" ht="15" x14ac:dyDescent="0.2">
      <c r="A18451" s="732">
        <v>45293</v>
      </c>
      <c r="B18451" s="173" t="s">
        <v>3945</v>
      </c>
      <c r="C18451" s="565" t="s">
        <v>3002</v>
      </c>
      <c r="D18451" s="874" t="s">
        <v>12056</v>
      </c>
      <c r="E18451" s="566">
        <v>32760</v>
      </c>
      <c r="F18451" s="235"/>
      <c r="G18451" s="235">
        <f t="shared" si="294"/>
        <v>-32760</v>
      </c>
      <c r="H18451" s="708" t="s">
        <v>12033</v>
      </c>
    </row>
    <row r="18452" spans="1:8" ht="15" x14ac:dyDescent="0.2">
      <c r="A18452" s="732">
        <v>45293</v>
      </c>
      <c r="B18452" s="173" t="s">
        <v>3944</v>
      </c>
      <c r="C18452" s="565" t="s">
        <v>3002</v>
      </c>
      <c r="D18452" s="874" t="s">
        <v>12056</v>
      </c>
      <c r="E18452" s="566">
        <v>35360</v>
      </c>
      <c r="F18452" s="235"/>
      <c r="G18452" s="235">
        <f t="shared" si="294"/>
        <v>-35360</v>
      </c>
      <c r="H18452" s="708" t="s">
        <v>12033</v>
      </c>
    </row>
    <row r="18453" spans="1:8" ht="15" x14ac:dyDescent="0.2">
      <c r="A18453" s="732">
        <v>45293</v>
      </c>
      <c r="B18453" s="173" t="s">
        <v>11613</v>
      </c>
      <c r="C18453" s="565" t="s">
        <v>3002</v>
      </c>
      <c r="D18453" s="874" t="s">
        <v>12056</v>
      </c>
      <c r="E18453" s="566">
        <v>11960</v>
      </c>
      <c r="F18453" s="235"/>
      <c r="G18453" s="235">
        <f t="shared" si="294"/>
        <v>-11960</v>
      </c>
      <c r="H18453" s="708" t="s">
        <v>12033</v>
      </c>
    </row>
    <row r="18454" spans="1:8" ht="15" x14ac:dyDescent="0.2">
      <c r="A18454" s="732">
        <v>45293</v>
      </c>
      <c r="B18454" s="173" t="s">
        <v>8557</v>
      </c>
      <c r="C18454" s="565" t="s">
        <v>3002</v>
      </c>
      <c r="D18454" s="874" t="s">
        <v>12056</v>
      </c>
      <c r="E18454" s="566">
        <v>17316</v>
      </c>
      <c r="F18454" s="235"/>
      <c r="G18454" s="235">
        <f t="shared" si="294"/>
        <v>-17316</v>
      </c>
      <c r="H18454" s="708" t="s">
        <v>12033</v>
      </c>
    </row>
    <row r="18455" spans="1:8" ht="15" x14ac:dyDescent="0.2">
      <c r="A18455" s="732">
        <v>45293</v>
      </c>
      <c r="B18455" s="173" t="s">
        <v>11499</v>
      </c>
      <c r="C18455" s="565" t="s">
        <v>3002</v>
      </c>
      <c r="D18455" s="874" t="s">
        <v>12057</v>
      </c>
      <c r="E18455" s="566">
        <v>-15738</v>
      </c>
      <c r="F18455" s="235"/>
      <c r="G18455" s="235">
        <f t="shared" si="294"/>
        <v>15738</v>
      </c>
      <c r="H18455" s="708" t="s">
        <v>12033</v>
      </c>
    </row>
    <row r="18456" spans="1:8" ht="15" x14ac:dyDescent="0.2">
      <c r="A18456" s="732">
        <v>45295</v>
      </c>
      <c r="B18456" s="173" t="s">
        <v>11085</v>
      </c>
      <c r="C18456" s="173" t="s">
        <v>255</v>
      </c>
      <c r="D18456" s="227" t="s">
        <v>12121</v>
      </c>
      <c r="E18456" s="235">
        <v>1154145</v>
      </c>
      <c r="F18456" s="235"/>
      <c r="G18456" s="235">
        <f t="shared" si="294"/>
        <v>-1154145</v>
      </c>
      <c r="H18456" s="708" t="s">
        <v>12033</v>
      </c>
    </row>
    <row r="18457" spans="1:8" ht="15" x14ac:dyDescent="0.2">
      <c r="A18457" s="732">
        <v>45310</v>
      </c>
      <c r="B18457" s="173" t="s">
        <v>10906</v>
      </c>
      <c r="C18457" s="173" t="s">
        <v>7221</v>
      </c>
      <c r="D18457" s="227" t="s">
        <v>12134</v>
      </c>
      <c r="E18457" s="235">
        <v>400000</v>
      </c>
      <c r="F18457" s="235"/>
      <c r="G18457" s="235">
        <f t="shared" si="294"/>
        <v>-400000</v>
      </c>
      <c r="H18457" s="708" t="s">
        <v>12033</v>
      </c>
    </row>
    <row r="18458" spans="1:8" ht="15" x14ac:dyDescent="0.2">
      <c r="A18458" s="732">
        <v>45310</v>
      </c>
      <c r="B18458" s="173" t="s">
        <v>11883</v>
      </c>
      <c r="C18458" s="173" t="s">
        <v>4724</v>
      </c>
      <c r="D18458" s="227" t="s">
        <v>12135</v>
      </c>
      <c r="E18458" s="235">
        <v>600000</v>
      </c>
      <c r="F18458" s="235"/>
      <c r="G18458" s="235">
        <f t="shared" si="294"/>
        <v>-600000</v>
      </c>
      <c r="H18458" s="708" t="s">
        <v>12033</v>
      </c>
    </row>
    <row r="18459" spans="1:8" ht="15" x14ac:dyDescent="0.2">
      <c r="A18459" s="732">
        <v>45313</v>
      </c>
      <c r="B18459" s="173" t="s">
        <v>11883</v>
      </c>
      <c r="C18459" s="173" t="s">
        <v>255</v>
      </c>
      <c r="D18459" s="227" t="s">
        <v>12241</v>
      </c>
      <c r="E18459" s="235">
        <v>1119250</v>
      </c>
      <c r="F18459" s="235"/>
      <c r="G18459" s="235">
        <f t="shared" si="294"/>
        <v>-1119250</v>
      </c>
      <c r="H18459" s="708" t="s">
        <v>12033</v>
      </c>
    </row>
    <row r="18460" spans="1:8" ht="15" x14ac:dyDescent="0.2">
      <c r="A18460" s="732">
        <v>45318</v>
      </c>
      <c r="B18460" s="173" t="s">
        <v>9984</v>
      </c>
      <c r="C18460" s="173" t="s">
        <v>6475</v>
      </c>
      <c r="D18460" s="227" t="s">
        <v>12379</v>
      </c>
      <c r="E18460" s="235">
        <v>100000</v>
      </c>
      <c r="F18460" s="235"/>
      <c r="G18460" s="235">
        <f t="shared" si="294"/>
        <v>-100000</v>
      </c>
      <c r="H18460" s="708" t="s">
        <v>12033</v>
      </c>
    </row>
    <row r="18461" spans="1:8" ht="15" x14ac:dyDescent="0.2">
      <c r="A18461" s="729">
        <v>45292</v>
      </c>
      <c r="B18461" s="93" t="s">
        <v>10230</v>
      </c>
      <c r="C18461" s="93" t="s">
        <v>558</v>
      </c>
      <c r="D18461" s="891" t="s">
        <v>12035</v>
      </c>
      <c r="E18461" s="175"/>
      <c r="F18461" s="175">
        <v>4096986</v>
      </c>
      <c r="G18461" s="175">
        <f t="shared" si="294"/>
        <v>4096986</v>
      </c>
      <c r="H18461" s="701" t="s">
        <v>12033</v>
      </c>
    </row>
    <row r="18462" spans="1:8" ht="15" x14ac:dyDescent="0.2">
      <c r="A18462" s="729">
        <v>45292</v>
      </c>
      <c r="B18462" s="93" t="s">
        <v>10230</v>
      </c>
      <c r="C18462" s="93" t="s">
        <v>558</v>
      </c>
      <c r="D18462" s="897" t="s">
        <v>12026</v>
      </c>
      <c r="E18462" s="642">
        <v>41000</v>
      </c>
      <c r="F18462" s="175"/>
      <c r="G18462" s="175">
        <f t="shared" si="294"/>
        <v>-41000</v>
      </c>
      <c r="H18462" s="701" t="s">
        <v>12033</v>
      </c>
    </row>
    <row r="18463" spans="1:8" ht="15" x14ac:dyDescent="0.2">
      <c r="A18463" s="729">
        <v>45295</v>
      </c>
      <c r="B18463" s="93" t="s">
        <v>11442</v>
      </c>
      <c r="C18463" s="93" t="s">
        <v>558</v>
      </c>
      <c r="D18463" s="891" t="s">
        <v>12081</v>
      </c>
      <c r="E18463" s="175"/>
      <c r="F18463" s="175">
        <v>8000000</v>
      </c>
      <c r="G18463" s="175">
        <f t="shared" si="294"/>
        <v>8000000</v>
      </c>
      <c r="H18463" s="701" t="s">
        <v>12033</v>
      </c>
    </row>
    <row r="18464" spans="1:8" ht="15" x14ac:dyDescent="0.2">
      <c r="A18464" s="729">
        <v>45295</v>
      </c>
      <c r="B18464" s="93" t="s">
        <v>11442</v>
      </c>
      <c r="C18464" s="93" t="s">
        <v>558</v>
      </c>
      <c r="D18464" s="897" t="s">
        <v>12026</v>
      </c>
      <c r="E18464" s="642">
        <v>80000</v>
      </c>
      <c r="F18464" s="175"/>
      <c r="G18464" s="175">
        <f t="shared" si="294"/>
        <v>-80000</v>
      </c>
      <c r="H18464" s="701" t="s">
        <v>12033</v>
      </c>
    </row>
    <row r="18465" spans="1:10" ht="15" x14ac:dyDescent="0.2">
      <c r="A18465" s="729">
        <v>45295</v>
      </c>
      <c r="B18465" s="93" t="s">
        <v>11442</v>
      </c>
      <c r="C18465" s="93" t="s">
        <v>558</v>
      </c>
      <c r="D18465" s="891" t="s">
        <v>12082</v>
      </c>
      <c r="E18465" s="175"/>
      <c r="F18465" s="175">
        <v>1154145</v>
      </c>
      <c r="G18465" s="175">
        <f t="shared" si="294"/>
        <v>1154145</v>
      </c>
      <c r="H18465" s="701" t="s">
        <v>12033</v>
      </c>
    </row>
    <row r="18466" spans="1:10" ht="15" x14ac:dyDescent="0.2">
      <c r="A18466" s="729">
        <v>45295</v>
      </c>
      <c r="B18466" s="93" t="s">
        <v>11726</v>
      </c>
      <c r="C18466" s="93" t="s">
        <v>558</v>
      </c>
      <c r="D18466" s="891" t="s">
        <v>12083</v>
      </c>
      <c r="E18466" s="175"/>
      <c r="F18466" s="175">
        <v>2920000</v>
      </c>
      <c r="G18466" s="175">
        <f t="shared" si="294"/>
        <v>2920000</v>
      </c>
      <c r="H18466" s="701" t="s">
        <v>12033</v>
      </c>
    </row>
    <row r="18467" spans="1:10" ht="15" x14ac:dyDescent="0.2">
      <c r="A18467" s="729">
        <v>45295</v>
      </c>
      <c r="B18467" s="93" t="s">
        <v>11623</v>
      </c>
      <c r="C18467" s="93" t="s">
        <v>558</v>
      </c>
      <c r="D18467" s="891" t="s">
        <v>12084</v>
      </c>
      <c r="E18467" s="175"/>
      <c r="F18467" s="175">
        <v>7925552</v>
      </c>
      <c r="G18467" s="175">
        <f t="shared" si="294"/>
        <v>7925552</v>
      </c>
      <c r="H18467" s="701" t="s">
        <v>12033</v>
      </c>
    </row>
    <row r="18468" spans="1:10" ht="15" x14ac:dyDescent="0.2">
      <c r="A18468" s="729">
        <v>45307</v>
      </c>
      <c r="B18468" s="93" t="s">
        <v>8557</v>
      </c>
      <c r="C18468" s="93" t="s">
        <v>558</v>
      </c>
      <c r="D18468" s="891" t="s">
        <v>12132</v>
      </c>
      <c r="E18468" s="175"/>
      <c r="F18468" s="175">
        <v>1012687</v>
      </c>
      <c r="G18468" s="175">
        <f t="shared" si="294"/>
        <v>1012687</v>
      </c>
      <c r="H18468" s="701" t="s">
        <v>12033</v>
      </c>
    </row>
    <row r="18469" spans="1:10" ht="15" x14ac:dyDescent="0.2">
      <c r="A18469" s="729">
        <v>45307</v>
      </c>
      <c r="B18469" s="93" t="s">
        <v>8557</v>
      </c>
      <c r="C18469" s="93" t="s">
        <v>558</v>
      </c>
      <c r="D18469" s="891" t="s">
        <v>12133</v>
      </c>
      <c r="E18469" s="175"/>
      <c r="F18469" s="175">
        <v>467659</v>
      </c>
      <c r="G18469" s="175">
        <f t="shared" si="294"/>
        <v>467659</v>
      </c>
      <c r="H18469" s="701" t="s">
        <v>12033</v>
      </c>
    </row>
    <row r="18470" spans="1:10" ht="15" x14ac:dyDescent="0.2">
      <c r="A18470" s="729">
        <v>45307</v>
      </c>
      <c r="B18470" s="93" t="s">
        <v>11131</v>
      </c>
      <c r="C18470" s="93" t="s">
        <v>558</v>
      </c>
      <c r="D18470" s="891" t="s">
        <v>12224</v>
      </c>
      <c r="E18470" s="175"/>
      <c r="F18470" s="175">
        <v>550000</v>
      </c>
      <c r="G18470" s="175">
        <f t="shared" si="294"/>
        <v>550000</v>
      </c>
      <c r="H18470" s="701" t="s">
        <v>12033</v>
      </c>
    </row>
    <row r="18471" spans="1:10" ht="15" x14ac:dyDescent="0.2">
      <c r="A18471" s="729">
        <v>45307</v>
      </c>
      <c r="B18471" s="93" t="s">
        <v>11131</v>
      </c>
      <c r="C18471" s="93" t="s">
        <v>558</v>
      </c>
      <c r="D18471" s="891" t="s">
        <v>12335</v>
      </c>
      <c r="E18471" s="175"/>
      <c r="F18471" s="175">
        <v>650000</v>
      </c>
      <c r="G18471" s="175">
        <f t="shared" si="294"/>
        <v>650000</v>
      </c>
      <c r="H18471" s="701" t="s">
        <v>12033</v>
      </c>
    </row>
    <row r="18472" spans="1:10" ht="15" x14ac:dyDescent="0.2">
      <c r="A18472" s="729">
        <v>45307</v>
      </c>
      <c r="B18472" s="93" t="s">
        <v>11131</v>
      </c>
      <c r="C18472" s="93" t="s">
        <v>558</v>
      </c>
      <c r="D18472" s="891" t="s">
        <v>12335</v>
      </c>
      <c r="E18472" s="175"/>
      <c r="F18472" s="175">
        <v>700000</v>
      </c>
      <c r="G18472" s="175">
        <f t="shared" si="294"/>
        <v>700000</v>
      </c>
      <c r="H18472" s="701" t="s">
        <v>12033</v>
      </c>
    </row>
    <row r="18473" spans="1:10" ht="15" customHeight="1" x14ac:dyDescent="0.2">
      <c r="A18473" s="729">
        <v>45307</v>
      </c>
      <c r="B18473" s="93" t="s">
        <v>11883</v>
      </c>
      <c r="C18473" s="93" t="s">
        <v>558</v>
      </c>
      <c r="D18473" s="891" t="s">
        <v>12142</v>
      </c>
      <c r="E18473" s="175"/>
      <c r="F18473" s="175">
        <v>10000000</v>
      </c>
      <c r="G18473" s="175">
        <f t="shared" si="294"/>
        <v>10000000</v>
      </c>
      <c r="H18473" s="701" t="s">
        <v>12033</v>
      </c>
    </row>
    <row r="18474" spans="1:10" ht="15" customHeight="1" x14ac:dyDescent="0.2">
      <c r="A18474" s="729">
        <v>45307</v>
      </c>
      <c r="B18474" s="93" t="s">
        <v>11883</v>
      </c>
      <c r="C18474" s="93" t="s">
        <v>558</v>
      </c>
      <c r="D18474" s="897" t="s">
        <v>12026</v>
      </c>
      <c r="E18474" s="642">
        <v>76000</v>
      </c>
      <c r="F18474" s="175"/>
      <c r="G18474" s="175">
        <f t="shared" si="294"/>
        <v>-76000</v>
      </c>
      <c r="H18474" s="701" t="s">
        <v>12033</v>
      </c>
    </row>
    <row r="18475" spans="1:10" ht="15" x14ac:dyDescent="0.2">
      <c r="A18475" s="729">
        <v>45307</v>
      </c>
      <c r="B18475" s="93" t="s">
        <v>12192</v>
      </c>
      <c r="C18475" s="93" t="s">
        <v>558</v>
      </c>
      <c r="D18475" s="891" t="s">
        <v>12193</v>
      </c>
      <c r="E18475" s="175"/>
      <c r="F18475" s="175">
        <v>9316872</v>
      </c>
      <c r="G18475" s="175">
        <f t="shared" si="294"/>
        <v>9316872</v>
      </c>
      <c r="H18475" s="701" t="s">
        <v>12033</v>
      </c>
    </row>
    <row r="18476" spans="1:10" ht="15" x14ac:dyDescent="0.2">
      <c r="A18476" s="729">
        <v>45307</v>
      </c>
      <c r="B18476" s="93" t="s">
        <v>3945</v>
      </c>
      <c r="C18476" s="93" t="s">
        <v>558</v>
      </c>
      <c r="D18476" s="891" t="s">
        <v>12225</v>
      </c>
      <c r="E18476" s="175"/>
      <c r="F18476" s="175">
        <v>359992</v>
      </c>
      <c r="G18476" s="175">
        <f t="shared" si="294"/>
        <v>359992</v>
      </c>
      <c r="H18476" s="701" t="s">
        <v>12033</v>
      </c>
    </row>
    <row r="18477" spans="1:10" ht="15" x14ac:dyDescent="0.2">
      <c r="A18477" s="729">
        <v>45313</v>
      </c>
      <c r="B18477" s="93" t="s">
        <v>10469</v>
      </c>
      <c r="C18477" s="93" t="s">
        <v>558</v>
      </c>
      <c r="D18477" s="891" t="s">
        <v>12226</v>
      </c>
      <c r="E18477" s="175"/>
      <c r="F18477" s="175">
        <v>1119250</v>
      </c>
      <c r="G18477" s="175">
        <f t="shared" si="294"/>
        <v>1119250</v>
      </c>
      <c r="H18477" s="701" t="s">
        <v>12033</v>
      </c>
    </row>
    <row r="18478" spans="1:10" ht="15" x14ac:dyDescent="0.2">
      <c r="A18478" s="729">
        <v>45313</v>
      </c>
      <c r="B18478" s="93" t="s">
        <v>10774</v>
      </c>
      <c r="C18478" s="93" t="s">
        <v>558</v>
      </c>
      <c r="D18478" s="891" t="s">
        <v>12266</v>
      </c>
      <c r="E18478" s="175"/>
      <c r="F18478" s="175">
        <v>500000</v>
      </c>
      <c r="G18478" s="175">
        <f t="shared" si="294"/>
        <v>500000</v>
      </c>
      <c r="H18478" s="701" t="s">
        <v>12033</v>
      </c>
    </row>
    <row r="18479" spans="1:10" ht="36" x14ac:dyDescent="0.2">
      <c r="A18479" s="729">
        <v>45315</v>
      </c>
      <c r="B18479" s="93" t="s">
        <v>10574</v>
      </c>
      <c r="C18479" s="93" t="s">
        <v>558</v>
      </c>
      <c r="D18479" s="897" t="s">
        <v>12446</v>
      </c>
      <c r="E18479" s="642">
        <v>78000</v>
      </c>
      <c r="F18479" s="175"/>
      <c r="G18479" s="175">
        <f t="shared" si="294"/>
        <v>-78000</v>
      </c>
      <c r="H18479" s="701" t="s">
        <v>12033</v>
      </c>
    </row>
    <row r="18480" spans="1:10" ht="15" x14ac:dyDescent="0.2">
      <c r="A18480" s="729">
        <v>45315</v>
      </c>
      <c r="B18480" s="93" t="s">
        <v>8557</v>
      </c>
      <c r="C18480" s="93" t="s">
        <v>558</v>
      </c>
      <c r="D18480" s="891" t="s">
        <v>12312</v>
      </c>
      <c r="E18480" s="175"/>
      <c r="F18480" s="175">
        <v>1013457</v>
      </c>
      <c r="G18480" s="175">
        <f t="shared" si="294"/>
        <v>1013457</v>
      </c>
      <c r="H18480" s="701" t="s">
        <v>12033</v>
      </c>
      <c r="J18480" s="39"/>
    </row>
    <row r="18481" spans="1:10" ht="15" x14ac:dyDescent="0.2">
      <c r="A18481" s="733">
        <v>45323</v>
      </c>
      <c r="B18481" s="62" t="s">
        <v>12192</v>
      </c>
      <c r="C18481" s="62" t="s">
        <v>5740</v>
      </c>
      <c r="D18481" s="182" t="s">
        <v>369</v>
      </c>
      <c r="E18481" s="125">
        <v>2000</v>
      </c>
      <c r="F18481" s="125"/>
      <c r="G18481" s="125">
        <f t="shared" si="294"/>
        <v>-2000</v>
      </c>
      <c r="H18481" s="704" t="s">
        <v>12364</v>
      </c>
      <c r="J18481" s="39"/>
    </row>
    <row r="18482" spans="1:10" ht="24" x14ac:dyDescent="0.2">
      <c r="A18482" s="733">
        <v>45323</v>
      </c>
      <c r="B18482" s="62" t="s">
        <v>103</v>
      </c>
      <c r="C18482" s="62" t="s">
        <v>103</v>
      </c>
      <c r="D18482" s="182" t="s">
        <v>12384</v>
      </c>
      <c r="E18482" s="125">
        <v>121000</v>
      </c>
      <c r="F18482" s="125"/>
      <c r="G18482" s="125">
        <f t="shared" si="294"/>
        <v>-121000</v>
      </c>
      <c r="H18482" s="704" t="s">
        <v>12364</v>
      </c>
      <c r="J18482" s="39"/>
    </row>
    <row r="18483" spans="1:10" ht="15" x14ac:dyDescent="0.2">
      <c r="A18483" s="733">
        <v>45323</v>
      </c>
      <c r="B18483" s="62" t="s">
        <v>103</v>
      </c>
      <c r="C18483" s="62" t="s">
        <v>103</v>
      </c>
      <c r="D18483" s="182" t="s">
        <v>8156</v>
      </c>
      <c r="E18483" s="125">
        <v>5000</v>
      </c>
      <c r="F18483" s="125"/>
      <c r="G18483" s="125">
        <f t="shared" si="294"/>
        <v>-5000</v>
      </c>
      <c r="H18483" s="704" t="s">
        <v>12364</v>
      </c>
      <c r="J18483" s="39"/>
    </row>
    <row r="18484" spans="1:10" ht="15" x14ac:dyDescent="0.2">
      <c r="A18484" s="733">
        <v>45324</v>
      </c>
      <c r="B18484" s="62" t="s">
        <v>11085</v>
      </c>
      <c r="C18484" s="62" t="s">
        <v>10989</v>
      </c>
      <c r="D18484" s="182" t="s">
        <v>12385</v>
      </c>
      <c r="E18484" s="125">
        <v>24600</v>
      </c>
      <c r="F18484" s="125"/>
      <c r="G18484" s="125">
        <f t="shared" si="294"/>
        <v>-24600</v>
      </c>
      <c r="H18484" s="704" t="s">
        <v>12364</v>
      </c>
      <c r="J18484" s="39"/>
    </row>
    <row r="18485" spans="1:10" ht="15" x14ac:dyDescent="0.2">
      <c r="A18485" s="733">
        <v>45324</v>
      </c>
      <c r="B18485" s="62" t="s">
        <v>11883</v>
      </c>
      <c r="C18485" s="62" t="s">
        <v>10989</v>
      </c>
      <c r="D18485" s="182" t="s">
        <v>12386</v>
      </c>
      <c r="E18485" s="125">
        <v>10770</v>
      </c>
      <c r="F18485" s="125"/>
      <c r="G18485" s="125">
        <f t="shared" si="294"/>
        <v>-10770</v>
      </c>
      <c r="H18485" s="704" t="s">
        <v>12364</v>
      </c>
      <c r="J18485" s="39"/>
    </row>
    <row r="18486" spans="1:10" ht="15" x14ac:dyDescent="0.2">
      <c r="A18486" s="733">
        <v>45324</v>
      </c>
      <c r="B18486" s="62" t="s">
        <v>11883</v>
      </c>
      <c r="C18486" s="62" t="s">
        <v>285</v>
      </c>
      <c r="D18486" s="182" t="s">
        <v>8661</v>
      </c>
      <c r="E18486" s="125">
        <v>1000</v>
      </c>
      <c r="F18486" s="125"/>
      <c r="G18486" s="125">
        <f t="shared" si="294"/>
        <v>-1000</v>
      </c>
      <c r="H18486" s="704" t="s">
        <v>12364</v>
      </c>
      <c r="J18486" s="39"/>
    </row>
    <row r="18487" spans="1:10" ht="15" x14ac:dyDescent="0.2">
      <c r="A18487" s="733">
        <v>45324</v>
      </c>
      <c r="B18487" s="62" t="s">
        <v>103</v>
      </c>
      <c r="C18487" s="62" t="s">
        <v>103</v>
      </c>
      <c r="D18487" s="182" t="s">
        <v>12387</v>
      </c>
      <c r="E18487" s="125">
        <v>7000</v>
      </c>
      <c r="F18487" s="125"/>
      <c r="G18487" s="125">
        <f t="shared" si="294"/>
        <v>-7000</v>
      </c>
      <c r="H18487" s="704" t="s">
        <v>12364</v>
      </c>
      <c r="J18487" s="39"/>
    </row>
    <row r="18488" spans="1:10" ht="15" x14ac:dyDescent="0.2">
      <c r="A18488" s="733">
        <v>45324</v>
      </c>
      <c r="B18488" s="62" t="s">
        <v>11883</v>
      </c>
      <c r="C18488" s="62" t="s">
        <v>5740</v>
      </c>
      <c r="D18488" s="182" t="s">
        <v>12388</v>
      </c>
      <c r="E18488" s="125">
        <v>3000</v>
      </c>
      <c r="F18488" s="125"/>
      <c r="G18488" s="125">
        <f t="shared" si="294"/>
        <v>-3000</v>
      </c>
      <c r="H18488" s="704" t="s">
        <v>12364</v>
      </c>
      <c r="J18488" s="39"/>
    </row>
    <row r="18489" spans="1:10" ht="15" x14ac:dyDescent="0.2">
      <c r="A18489" s="733">
        <v>45324</v>
      </c>
      <c r="B18489" s="62" t="s">
        <v>103</v>
      </c>
      <c r="C18489" s="62" t="s">
        <v>103</v>
      </c>
      <c r="D18489" s="182" t="s">
        <v>12389</v>
      </c>
      <c r="E18489" s="125">
        <v>2200</v>
      </c>
      <c r="F18489" s="125"/>
      <c r="G18489" s="125">
        <f t="shared" si="294"/>
        <v>-2200</v>
      </c>
      <c r="H18489" s="704" t="s">
        <v>12364</v>
      </c>
      <c r="J18489" s="39"/>
    </row>
    <row r="18490" spans="1:10" ht="15" x14ac:dyDescent="0.2">
      <c r="A18490" s="733">
        <v>45324</v>
      </c>
      <c r="B18490" s="62" t="s">
        <v>12350</v>
      </c>
      <c r="C18490" s="62" t="s">
        <v>12390</v>
      </c>
      <c r="D18490" s="182" t="s">
        <v>12391</v>
      </c>
      <c r="E18490" s="125">
        <v>500000</v>
      </c>
      <c r="F18490" s="125"/>
      <c r="G18490" s="125">
        <f t="shared" si="294"/>
        <v>-500000</v>
      </c>
      <c r="H18490" s="704" t="s">
        <v>12364</v>
      </c>
      <c r="J18490" s="39"/>
    </row>
    <row r="18491" spans="1:10" ht="15" x14ac:dyDescent="0.2">
      <c r="A18491" s="733">
        <v>45325</v>
      </c>
      <c r="B18491" s="62" t="s">
        <v>11085</v>
      </c>
      <c r="C18491" s="62" t="s">
        <v>10989</v>
      </c>
      <c r="D18491" s="182" t="s">
        <v>12412</v>
      </c>
      <c r="E18491" s="125">
        <v>1600</v>
      </c>
      <c r="F18491" s="125"/>
      <c r="G18491" s="125">
        <f t="shared" si="294"/>
        <v>-1600</v>
      </c>
      <c r="H18491" s="704" t="s">
        <v>12364</v>
      </c>
      <c r="J18491" s="39"/>
    </row>
    <row r="18492" spans="1:10" ht="15" x14ac:dyDescent="0.2">
      <c r="A18492" s="733">
        <v>45325</v>
      </c>
      <c r="B18492" s="62" t="s">
        <v>11883</v>
      </c>
      <c r="C18492" s="62" t="s">
        <v>5740</v>
      </c>
      <c r="D18492" s="182" t="s">
        <v>12413</v>
      </c>
      <c r="E18492" s="125">
        <v>500</v>
      </c>
      <c r="F18492" s="125"/>
      <c r="G18492" s="125">
        <f t="shared" si="294"/>
        <v>-500</v>
      </c>
      <c r="H18492" s="704" t="s">
        <v>12364</v>
      </c>
      <c r="J18492" s="39"/>
    </row>
    <row r="18493" spans="1:10" ht="15" x14ac:dyDescent="0.2">
      <c r="A18493" s="733">
        <v>45325</v>
      </c>
      <c r="B18493" s="62" t="s">
        <v>11716</v>
      </c>
      <c r="C18493" s="62" t="s">
        <v>10989</v>
      </c>
      <c r="D18493" s="182" t="s">
        <v>12414</v>
      </c>
      <c r="E18493" s="125">
        <v>2115</v>
      </c>
      <c r="F18493" s="125"/>
      <c r="G18493" s="125">
        <f t="shared" si="294"/>
        <v>-2115</v>
      </c>
      <c r="H18493" s="704" t="s">
        <v>12364</v>
      </c>
      <c r="J18493" s="39"/>
    </row>
    <row r="18494" spans="1:10" ht="15" x14ac:dyDescent="0.2">
      <c r="A18494" s="733">
        <v>45325</v>
      </c>
      <c r="B18494" s="62" t="s">
        <v>11085</v>
      </c>
      <c r="C18494" s="62" t="s">
        <v>10989</v>
      </c>
      <c r="D18494" s="182" t="s">
        <v>9880</v>
      </c>
      <c r="E18494" s="125">
        <v>3810</v>
      </c>
      <c r="F18494" s="125"/>
      <c r="G18494" s="125">
        <f t="shared" si="294"/>
        <v>-3810</v>
      </c>
      <c r="H18494" s="704" t="s">
        <v>12364</v>
      </c>
      <c r="J18494" s="39"/>
    </row>
    <row r="18495" spans="1:10" ht="15" x14ac:dyDescent="0.2">
      <c r="A18495" s="733">
        <v>45325</v>
      </c>
      <c r="B18495" s="62" t="s">
        <v>11085</v>
      </c>
      <c r="C18495" s="62" t="s">
        <v>10989</v>
      </c>
      <c r="D18495" s="182" t="s">
        <v>12415</v>
      </c>
      <c r="E18495" s="125">
        <v>1500</v>
      </c>
      <c r="F18495" s="125"/>
      <c r="G18495" s="125">
        <f t="shared" ref="G18495:G18558" si="295">F18495-E18495</f>
        <v>-1500</v>
      </c>
      <c r="H18495" s="704" t="s">
        <v>12364</v>
      </c>
      <c r="J18495" s="39"/>
    </row>
    <row r="18496" spans="1:10" ht="15" x14ac:dyDescent="0.2">
      <c r="A18496" s="733">
        <v>45325</v>
      </c>
      <c r="B18496" s="62" t="s">
        <v>11085</v>
      </c>
      <c r="C18496" s="62" t="s">
        <v>5740</v>
      </c>
      <c r="D18496" s="182" t="s">
        <v>369</v>
      </c>
      <c r="E18496" s="125">
        <v>2350</v>
      </c>
      <c r="F18496" s="125"/>
      <c r="G18496" s="125">
        <f t="shared" si="295"/>
        <v>-2350</v>
      </c>
      <c r="H18496" s="704" t="s">
        <v>12364</v>
      </c>
      <c r="J18496" s="39"/>
    </row>
    <row r="18497" spans="1:10" ht="15" x14ac:dyDescent="0.2">
      <c r="A18497" s="733">
        <v>45324</v>
      </c>
      <c r="B18497" s="62" t="s">
        <v>11085</v>
      </c>
      <c r="C18497" s="62" t="s">
        <v>10989</v>
      </c>
      <c r="D18497" s="182" t="s">
        <v>12392</v>
      </c>
      <c r="E18497" s="125">
        <v>15000</v>
      </c>
      <c r="F18497" s="125"/>
      <c r="G18497" s="125">
        <f t="shared" si="295"/>
        <v>-15000</v>
      </c>
      <c r="H18497" s="704" t="s">
        <v>12364</v>
      </c>
      <c r="J18497" s="39"/>
    </row>
    <row r="18498" spans="1:10" ht="15" x14ac:dyDescent="0.2">
      <c r="A18498" s="733">
        <v>45325</v>
      </c>
      <c r="B18498" s="62" t="s">
        <v>11883</v>
      </c>
      <c r="C18498" s="62" t="s">
        <v>8370</v>
      </c>
      <c r="D18498" s="182" t="s">
        <v>3368</v>
      </c>
      <c r="E18498" s="125">
        <v>5216</v>
      </c>
      <c r="F18498" s="125"/>
      <c r="G18498" s="125">
        <f t="shared" si="295"/>
        <v>-5216</v>
      </c>
      <c r="H18498" s="704" t="s">
        <v>12364</v>
      </c>
      <c r="J18498" s="39"/>
    </row>
    <row r="18499" spans="1:10" ht="15" x14ac:dyDescent="0.2">
      <c r="A18499" s="733">
        <v>45325</v>
      </c>
      <c r="B18499" s="62" t="s">
        <v>11883</v>
      </c>
      <c r="C18499" s="62" t="s">
        <v>10989</v>
      </c>
      <c r="D18499" s="182" t="s">
        <v>12393</v>
      </c>
      <c r="E18499" s="125">
        <v>85000</v>
      </c>
      <c r="F18499" s="125"/>
      <c r="G18499" s="125">
        <f t="shared" si="295"/>
        <v>-85000</v>
      </c>
      <c r="H18499" s="704" t="s">
        <v>12364</v>
      </c>
      <c r="J18499" s="39"/>
    </row>
    <row r="18500" spans="1:10" ht="15" x14ac:dyDescent="0.2">
      <c r="A18500" s="733">
        <v>45325</v>
      </c>
      <c r="B18500" s="62" t="s">
        <v>11883</v>
      </c>
      <c r="C18500" s="62" t="s">
        <v>1197</v>
      </c>
      <c r="D18500" s="182" t="s">
        <v>12394</v>
      </c>
      <c r="E18500" s="125">
        <v>158700</v>
      </c>
      <c r="F18500" s="125"/>
      <c r="G18500" s="125">
        <f t="shared" si="295"/>
        <v>-158700</v>
      </c>
      <c r="H18500" s="704" t="s">
        <v>12364</v>
      </c>
      <c r="J18500" s="39"/>
    </row>
    <row r="18501" spans="1:10" ht="15" x14ac:dyDescent="0.2">
      <c r="A18501" s="733">
        <v>45325</v>
      </c>
      <c r="B18501" s="62" t="s">
        <v>11883</v>
      </c>
      <c r="C18501" s="62" t="s">
        <v>11025</v>
      </c>
      <c r="D18501" s="182" t="s">
        <v>12405</v>
      </c>
      <c r="E18501" s="125">
        <v>100000</v>
      </c>
      <c r="F18501" s="125"/>
      <c r="G18501" s="125">
        <f t="shared" si="295"/>
        <v>-100000</v>
      </c>
      <c r="H18501" s="704" t="s">
        <v>12364</v>
      </c>
      <c r="J18501" s="39"/>
    </row>
    <row r="18502" spans="1:10" ht="15" x14ac:dyDescent="0.2">
      <c r="A18502" s="733">
        <v>45325</v>
      </c>
      <c r="B18502" s="62" t="s">
        <v>12350</v>
      </c>
      <c r="C18502" s="62" t="s">
        <v>11095</v>
      </c>
      <c r="D18502" s="182" t="s">
        <v>12445</v>
      </c>
      <c r="E18502" s="125">
        <v>50000</v>
      </c>
      <c r="F18502" s="125"/>
      <c r="G18502" s="125">
        <f t="shared" si="295"/>
        <v>-50000</v>
      </c>
      <c r="H18502" s="704" t="s">
        <v>12364</v>
      </c>
      <c r="J18502" s="39"/>
    </row>
    <row r="18503" spans="1:10" ht="15" x14ac:dyDescent="0.2">
      <c r="A18503" s="733">
        <v>45325</v>
      </c>
      <c r="B18503" s="62" t="s">
        <v>103</v>
      </c>
      <c r="C18503" s="62" t="s">
        <v>2671</v>
      </c>
      <c r="D18503" s="182" t="s">
        <v>12406</v>
      </c>
      <c r="E18503" s="125">
        <v>1000</v>
      </c>
      <c r="F18503" s="125"/>
      <c r="G18503" s="125">
        <f t="shared" si="295"/>
        <v>-1000</v>
      </c>
      <c r="H18503" s="704" t="s">
        <v>12364</v>
      </c>
      <c r="J18503" s="39"/>
    </row>
    <row r="18504" spans="1:10" ht="15" x14ac:dyDescent="0.2">
      <c r="A18504" s="733">
        <v>45325</v>
      </c>
      <c r="B18504" s="62" t="s">
        <v>37</v>
      </c>
      <c r="C18504" s="62" t="s">
        <v>391</v>
      </c>
      <c r="D18504" s="182" t="s">
        <v>12407</v>
      </c>
      <c r="E18504" s="125">
        <v>3000</v>
      </c>
      <c r="F18504" s="125"/>
      <c r="G18504" s="125">
        <f t="shared" si="295"/>
        <v>-3000</v>
      </c>
      <c r="H18504" s="704" t="s">
        <v>12364</v>
      </c>
      <c r="J18504" s="39"/>
    </row>
    <row r="18505" spans="1:10" ht="15" x14ac:dyDescent="0.2">
      <c r="A18505" s="733">
        <v>45325</v>
      </c>
      <c r="B18505" s="62" t="s">
        <v>12516</v>
      </c>
      <c r="C18505" s="62" t="s">
        <v>5409</v>
      </c>
      <c r="D18505" s="182" t="s">
        <v>12408</v>
      </c>
      <c r="E18505" s="125">
        <v>5000</v>
      </c>
      <c r="F18505" s="125"/>
      <c r="G18505" s="125">
        <f t="shared" si="295"/>
        <v>-5000</v>
      </c>
      <c r="H18505" s="704" t="s">
        <v>12364</v>
      </c>
      <c r="J18505" s="39"/>
    </row>
    <row r="18506" spans="1:10" ht="15" x14ac:dyDescent="0.2">
      <c r="A18506" s="733">
        <v>45328</v>
      </c>
      <c r="B18506" s="62" t="s">
        <v>11883</v>
      </c>
      <c r="C18506" s="62" t="s">
        <v>5740</v>
      </c>
      <c r="D18506" s="182" t="s">
        <v>12409</v>
      </c>
      <c r="E18506" s="125">
        <v>1500</v>
      </c>
      <c r="F18506" s="125"/>
      <c r="G18506" s="125">
        <f t="shared" si="295"/>
        <v>-1500</v>
      </c>
      <c r="H18506" s="704" t="s">
        <v>12364</v>
      </c>
      <c r="J18506" s="39"/>
    </row>
    <row r="18507" spans="1:10" ht="15" x14ac:dyDescent="0.2">
      <c r="A18507" s="733">
        <v>45328</v>
      </c>
      <c r="B18507" s="62" t="s">
        <v>11883</v>
      </c>
      <c r="C18507" s="62" t="s">
        <v>5740</v>
      </c>
      <c r="D18507" s="182" t="s">
        <v>1885</v>
      </c>
      <c r="E18507" s="125">
        <v>2800</v>
      </c>
      <c r="F18507" s="125"/>
      <c r="G18507" s="125">
        <f t="shared" si="295"/>
        <v>-2800</v>
      </c>
      <c r="H18507" s="704" t="s">
        <v>12364</v>
      </c>
      <c r="J18507" s="39"/>
    </row>
    <row r="18508" spans="1:10" ht="15" x14ac:dyDescent="0.2">
      <c r="A18508" s="733">
        <v>45328</v>
      </c>
      <c r="B18508" s="62" t="s">
        <v>103</v>
      </c>
      <c r="C18508" s="62" t="s">
        <v>103</v>
      </c>
      <c r="D18508" s="182" t="s">
        <v>8156</v>
      </c>
      <c r="E18508" s="125">
        <v>5000</v>
      </c>
      <c r="F18508" s="125"/>
      <c r="G18508" s="125">
        <f t="shared" si="295"/>
        <v>-5000</v>
      </c>
      <c r="H18508" s="704" t="s">
        <v>12364</v>
      </c>
      <c r="J18508" s="39"/>
    </row>
    <row r="18509" spans="1:10" ht="15" x14ac:dyDescent="0.2">
      <c r="A18509" s="733">
        <v>45328</v>
      </c>
      <c r="B18509" s="62" t="s">
        <v>12410</v>
      </c>
      <c r="C18509" s="62" t="s">
        <v>5409</v>
      </c>
      <c r="D18509" s="182" t="s">
        <v>12411</v>
      </c>
      <c r="E18509" s="125">
        <v>5000</v>
      </c>
      <c r="F18509" s="125"/>
      <c r="G18509" s="125">
        <f t="shared" si="295"/>
        <v>-5000</v>
      </c>
      <c r="H18509" s="704" t="s">
        <v>12364</v>
      </c>
      <c r="J18509" s="39"/>
    </row>
    <row r="18510" spans="1:10" ht="15" x14ac:dyDescent="0.2">
      <c r="A18510" s="733">
        <v>45328</v>
      </c>
      <c r="B18510" s="62" t="s">
        <v>103</v>
      </c>
      <c r="C18510" s="62" t="s">
        <v>1494</v>
      </c>
      <c r="D18510" s="182" t="s">
        <v>369</v>
      </c>
      <c r="E18510" s="125">
        <v>1200</v>
      </c>
      <c r="F18510" s="125"/>
      <c r="G18510" s="125">
        <f t="shared" si="295"/>
        <v>-1200</v>
      </c>
      <c r="H18510" s="704" t="s">
        <v>12364</v>
      </c>
      <c r="J18510" s="39"/>
    </row>
    <row r="18511" spans="1:10" ht="15" x14ac:dyDescent="0.2">
      <c r="A18511" s="733">
        <v>45328</v>
      </c>
      <c r="B18511" s="62" t="s">
        <v>11883</v>
      </c>
      <c r="C18511" s="62" t="s">
        <v>5740</v>
      </c>
      <c r="D18511" s="182" t="s">
        <v>369</v>
      </c>
      <c r="E18511" s="125">
        <v>1700</v>
      </c>
      <c r="F18511" s="125"/>
      <c r="G18511" s="125">
        <f t="shared" si="295"/>
        <v>-1700</v>
      </c>
      <c r="H18511" s="704" t="s">
        <v>12364</v>
      </c>
      <c r="J18511" s="39"/>
    </row>
    <row r="18512" spans="1:10" ht="15" x14ac:dyDescent="0.2">
      <c r="A18512" s="733">
        <v>45328</v>
      </c>
      <c r="B18512" s="62" t="s">
        <v>11883</v>
      </c>
      <c r="C18512" s="62" t="s">
        <v>11025</v>
      </c>
      <c r="D18512" s="182" t="s">
        <v>12022</v>
      </c>
      <c r="E18512" s="125">
        <v>100000</v>
      </c>
      <c r="F18512" s="125"/>
      <c r="G18512" s="125">
        <f t="shared" si="295"/>
        <v>-100000</v>
      </c>
      <c r="H18512" s="704" t="s">
        <v>12364</v>
      </c>
      <c r="J18512" s="39"/>
    </row>
    <row r="18513" spans="1:10" ht="15" x14ac:dyDescent="0.2">
      <c r="A18513" s="733">
        <v>45329</v>
      </c>
      <c r="B18513" s="62" t="s">
        <v>12350</v>
      </c>
      <c r="C18513" s="62" t="s">
        <v>11713</v>
      </c>
      <c r="D18513" s="182" t="s">
        <v>12022</v>
      </c>
      <c r="E18513" s="125">
        <v>162500</v>
      </c>
      <c r="F18513" s="125"/>
      <c r="G18513" s="125">
        <f t="shared" si="295"/>
        <v>-162500</v>
      </c>
      <c r="H18513" s="704" t="s">
        <v>12364</v>
      </c>
      <c r="J18513" s="39"/>
    </row>
    <row r="18514" spans="1:10" ht="24" x14ac:dyDescent="0.2">
      <c r="A18514" s="733">
        <v>45329</v>
      </c>
      <c r="B18514" s="62" t="s">
        <v>11605</v>
      </c>
      <c r="C18514" s="550" t="s">
        <v>10989</v>
      </c>
      <c r="D18514" s="739" t="s">
        <v>12418</v>
      </c>
      <c r="E18514" s="551">
        <v>16000</v>
      </c>
      <c r="F18514" s="125"/>
      <c r="G18514" s="125">
        <f t="shared" si="295"/>
        <v>-16000</v>
      </c>
      <c r="H18514" s="704" t="s">
        <v>12364</v>
      </c>
      <c r="J18514" s="39"/>
    </row>
    <row r="18515" spans="1:10" ht="24" x14ac:dyDescent="0.2">
      <c r="A18515" s="733">
        <v>45329</v>
      </c>
      <c r="B18515" s="62" t="s">
        <v>11726</v>
      </c>
      <c r="C18515" s="550" t="s">
        <v>10989</v>
      </c>
      <c r="D18515" s="739" t="s">
        <v>12418</v>
      </c>
      <c r="E18515" s="551">
        <v>38000</v>
      </c>
      <c r="F18515" s="125"/>
      <c r="G18515" s="125">
        <f t="shared" si="295"/>
        <v>-38000</v>
      </c>
      <c r="H18515" s="704" t="s">
        <v>12364</v>
      </c>
      <c r="J18515" s="39"/>
    </row>
    <row r="18516" spans="1:10" ht="24" x14ac:dyDescent="0.2">
      <c r="A18516" s="733">
        <v>45329</v>
      </c>
      <c r="B18516" s="62" t="s">
        <v>12608</v>
      </c>
      <c r="C18516" s="550" t="s">
        <v>10989</v>
      </c>
      <c r="D18516" s="739" t="s">
        <v>12418</v>
      </c>
      <c r="E18516" s="551">
        <v>19500</v>
      </c>
      <c r="F18516" s="125"/>
      <c r="G18516" s="125">
        <f t="shared" si="295"/>
        <v>-19500</v>
      </c>
      <c r="H18516" s="704" t="s">
        <v>12364</v>
      </c>
      <c r="J18516" s="39"/>
    </row>
    <row r="18517" spans="1:10" ht="24" x14ac:dyDescent="0.2">
      <c r="A18517" s="733">
        <v>45329</v>
      </c>
      <c r="B18517" s="62" t="s">
        <v>11883</v>
      </c>
      <c r="C18517" s="550" t="s">
        <v>10989</v>
      </c>
      <c r="D18517" s="739" t="s">
        <v>12418</v>
      </c>
      <c r="E18517" s="551">
        <v>80000</v>
      </c>
      <c r="F18517" s="125"/>
      <c r="G18517" s="125">
        <f t="shared" si="295"/>
        <v>-80000</v>
      </c>
      <c r="H18517" s="704" t="s">
        <v>12364</v>
      </c>
      <c r="J18517" s="39"/>
    </row>
    <row r="18518" spans="1:10" ht="15" x14ac:dyDescent="0.2">
      <c r="A18518" s="733">
        <v>45329</v>
      </c>
      <c r="B18518" s="62" t="s">
        <v>11605</v>
      </c>
      <c r="C18518" s="62" t="s">
        <v>11548</v>
      </c>
      <c r="D18518" s="182" t="s">
        <v>12419</v>
      </c>
      <c r="E18518" s="125">
        <v>88800</v>
      </c>
      <c r="F18518" s="125"/>
      <c r="G18518" s="125">
        <f t="shared" si="295"/>
        <v>-88800</v>
      </c>
      <c r="H18518" s="704" t="s">
        <v>12364</v>
      </c>
      <c r="J18518" s="39"/>
    </row>
    <row r="18519" spans="1:10" ht="24" x14ac:dyDescent="0.2">
      <c r="A18519" s="733">
        <v>45329</v>
      </c>
      <c r="B18519" s="62" t="s">
        <v>11883</v>
      </c>
      <c r="C18519" s="62" t="s">
        <v>12420</v>
      </c>
      <c r="D18519" s="182" t="s">
        <v>12421</v>
      </c>
      <c r="E18519" s="125">
        <v>164000</v>
      </c>
      <c r="F18519" s="125"/>
      <c r="G18519" s="125">
        <f t="shared" si="295"/>
        <v>-164000</v>
      </c>
      <c r="H18519" s="704" t="s">
        <v>12364</v>
      </c>
      <c r="J18519" s="39"/>
    </row>
    <row r="18520" spans="1:10" ht="15" x14ac:dyDescent="0.2">
      <c r="A18520" s="733">
        <v>45329</v>
      </c>
      <c r="B18520" s="62" t="s">
        <v>10469</v>
      </c>
      <c r="C18520" s="62" t="s">
        <v>12422</v>
      </c>
      <c r="D18520" s="182" t="s">
        <v>12423</v>
      </c>
      <c r="E18520" s="125">
        <v>140000</v>
      </c>
      <c r="F18520" s="125"/>
      <c r="G18520" s="125">
        <f t="shared" si="295"/>
        <v>-140000</v>
      </c>
      <c r="H18520" s="704" t="s">
        <v>12364</v>
      </c>
      <c r="J18520" s="39"/>
    </row>
    <row r="18521" spans="1:10" ht="24" x14ac:dyDescent="0.2">
      <c r="A18521" s="733">
        <v>45329</v>
      </c>
      <c r="B18521" s="62" t="s">
        <v>11883</v>
      </c>
      <c r="C18521" s="62" t="s">
        <v>10989</v>
      </c>
      <c r="D18521" s="182" t="s">
        <v>12424</v>
      </c>
      <c r="E18521" s="125">
        <v>208000</v>
      </c>
      <c r="F18521" s="125"/>
      <c r="G18521" s="125">
        <f t="shared" si="295"/>
        <v>-208000</v>
      </c>
      <c r="H18521" s="704" t="s">
        <v>12364</v>
      </c>
      <c r="J18521" s="39"/>
    </row>
    <row r="18522" spans="1:10" ht="15" x14ac:dyDescent="0.2">
      <c r="A18522" s="733">
        <v>45329</v>
      </c>
      <c r="B18522" s="62" t="s">
        <v>11605</v>
      </c>
      <c r="C18522" s="62" t="s">
        <v>10989</v>
      </c>
      <c r="D18522" s="182" t="s">
        <v>12425</v>
      </c>
      <c r="E18522" s="125">
        <v>23680</v>
      </c>
      <c r="F18522" s="125"/>
      <c r="G18522" s="125">
        <f t="shared" si="295"/>
        <v>-23680</v>
      </c>
      <c r="H18522" s="704" t="s">
        <v>12364</v>
      </c>
      <c r="J18522" s="39"/>
    </row>
    <row r="18523" spans="1:10" ht="15" x14ac:dyDescent="0.2">
      <c r="A18523" s="733">
        <v>45329</v>
      </c>
      <c r="B18523" s="62" t="s">
        <v>103</v>
      </c>
      <c r="C18523" s="62" t="s">
        <v>103</v>
      </c>
      <c r="D18523" s="182" t="s">
        <v>8156</v>
      </c>
      <c r="E18523" s="125">
        <v>2000</v>
      </c>
      <c r="F18523" s="125"/>
      <c r="G18523" s="125">
        <f t="shared" si="295"/>
        <v>-2000</v>
      </c>
      <c r="H18523" s="704" t="s">
        <v>12364</v>
      </c>
      <c r="J18523" s="39"/>
    </row>
    <row r="18524" spans="1:10" ht="15" x14ac:dyDescent="0.2">
      <c r="A18524" s="733">
        <v>45329</v>
      </c>
      <c r="B18524" s="62" t="s">
        <v>9984</v>
      </c>
      <c r="C18524" s="62" t="s">
        <v>6422</v>
      </c>
      <c r="D18524" s="182" t="s">
        <v>1156</v>
      </c>
      <c r="E18524" s="125">
        <v>35000</v>
      </c>
      <c r="F18524" s="125"/>
      <c r="G18524" s="125">
        <f t="shared" si="295"/>
        <v>-35000</v>
      </c>
      <c r="H18524" s="704" t="s">
        <v>12364</v>
      </c>
      <c r="J18524" s="39"/>
    </row>
    <row r="18525" spans="1:10" ht="15" x14ac:dyDescent="0.2">
      <c r="A18525" s="733">
        <v>45329</v>
      </c>
      <c r="B18525" s="62" t="s">
        <v>11085</v>
      </c>
      <c r="C18525" s="62" t="s">
        <v>10989</v>
      </c>
      <c r="D18525" s="182" t="s">
        <v>12417</v>
      </c>
      <c r="E18525" s="125">
        <v>25500</v>
      </c>
      <c r="F18525" s="125"/>
      <c r="G18525" s="125">
        <f t="shared" si="295"/>
        <v>-25500</v>
      </c>
      <c r="H18525" s="704" t="s">
        <v>12364</v>
      </c>
      <c r="J18525" s="39"/>
    </row>
    <row r="18526" spans="1:10" ht="15" x14ac:dyDescent="0.2">
      <c r="A18526" s="733">
        <v>45329</v>
      </c>
      <c r="B18526" s="62" t="s">
        <v>12410</v>
      </c>
      <c r="C18526" s="62" t="s">
        <v>5740</v>
      </c>
      <c r="D18526" s="182" t="s">
        <v>369</v>
      </c>
      <c r="E18526" s="125">
        <v>2700</v>
      </c>
      <c r="F18526" s="125"/>
      <c r="G18526" s="125">
        <f t="shared" si="295"/>
        <v>-2700</v>
      </c>
      <c r="H18526" s="704" t="s">
        <v>12364</v>
      </c>
      <c r="J18526" s="39"/>
    </row>
    <row r="18527" spans="1:10" ht="15" x14ac:dyDescent="0.2">
      <c r="A18527" s="733">
        <v>45331</v>
      </c>
      <c r="B18527" s="62" t="s">
        <v>11623</v>
      </c>
      <c r="C18527" s="62" t="s">
        <v>12426</v>
      </c>
      <c r="D18527" s="182" t="s">
        <v>1156</v>
      </c>
      <c r="E18527" s="125">
        <v>50000</v>
      </c>
      <c r="F18527" s="125"/>
      <c r="G18527" s="125">
        <f t="shared" si="295"/>
        <v>-50000</v>
      </c>
      <c r="H18527" s="704" t="s">
        <v>12364</v>
      </c>
      <c r="J18527" s="39"/>
    </row>
    <row r="18528" spans="1:10" ht="15" x14ac:dyDescent="0.2">
      <c r="A18528" s="733">
        <v>45331</v>
      </c>
      <c r="B18528" s="62" t="s">
        <v>12350</v>
      </c>
      <c r="C18528" s="62" t="s">
        <v>10989</v>
      </c>
      <c r="D18528" s="182" t="s">
        <v>12427</v>
      </c>
      <c r="E18528" s="125">
        <v>3000</v>
      </c>
      <c r="F18528" s="125"/>
      <c r="G18528" s="125">
        <f t="shared" si="295"/>
        <v>-3000</v>
      </c>
      <c r="H18528" s="704" t="s">
        <v>12364</v>
      </c>
      <c r="J18528" s="39"/>
    </row>
    <row r="18529" spans="1:10" ht="15" x14ac:dyDescent="0.2">
      <c r="A18529" s="733">
        <v>45331</v>
      </c>
      <c r="B18529" s="62" t="s">
        <v>103</v>
      </c>
      <c r="C18529" s="62" t="s">
        <v>103</v>
      </c>
      <c r="D18529" s="182" t="s">
        <v>8156</v>
      </c>
      <c r="E18529" s="125">
        <v>3000</v>
      </c>
      <c r="F18529" s="125"/>
      <c r="G18529" s="125">
        <f t="shared" si="295"/>
        <v>-3000</v>
      </c>
      <c r="H18529" s="704" t="s">
        <v>12364</v>
      </c>
      <c r="J18529" s="39"/>
    </row>
    <row r="18530" spans="1:10" ht="15" x14ac:dyDescent="0.2">
      <c r="A18530" s="733">
        <v>45331</v>
      </c>
      <c r="B18530" s="62" t="s">
        <v>11085</v>
      </c>
      <c r="C18530" s="62" t="s">
        <v>5740</v>
      </c>
      <c r="D18530" s="182" t="s">
        <v>369</v>
      </c>
      <c r="E18530" s="125">
        <v>2000</v>
      </c>
      <c r="F18530" s="125"/>
      <c r="G18530" s="125">
        <f t="shared" si="295"/>
        <v>-2000</v>
      </c>
      <c r="H18530" s="704" t="s">
        <v>12364</v>
      </c>
      <c r="J18530" s="39"/>
    </row>
    <row r="18531" spans="1:10" ht="15" x14ac:dyDescent="0.2">
      <c r="A18531" s="733">
        <v>45331</v>
      </c>
      <c r="B18531" s="62" t="s">
        <v>10469</v>
      </c>
      <c r="C18531" s="62" t="s">
        <v>12292</v>
      </c>
      <c r="D18531" s="182" t="s">
        <v>1156</v>
      </c>
      <c r="E18531" s="125">
        <v>50000</v>
      </c>
      <c r="F18531" s="125"/>
      <c r="G18531" s="125">
        <f t="shared" si="295"/>
        <v>-50000</v>
      </c>
      <c r="H18531" s="704" t="s">
        <v>12364</v>
      </c>
      <c r="J18531" s="39"/>
    </row>
    <row r="18532" spans="1:10" ht="15" x14ac:dyDescent="0.2">
      <c r="A18532" s="733">
        <v>45331</v>
      </c>
      <c r="B18532" s="62" t="s">
        <v>9354</v>
      </c>
      <c r="C18532" s="62" t="s">
        <v>12292</v>
      </c>
      <c r="D18532" s="182" t="s">
        <v>1156</v>
      </c>
      <c r="E18532" s="125">
        <v>25000</v>
      </c>
      <c r="F18532" s="125"/>
      <c r="G18532" s="125">
        <f t="shared" si="295"/>
        <v>-25000</v>
      </c>
      <c r="H18532" s="704" t="s">
        <v>12364</v>
      </c>
      <c r="J18532" s="39"/>
    </row>
    <row r="18533" spans="1:10" ht="15" x14ac:dyDescent="0.2">
      <c r="A18533" s="733">
        <v>45331</v>
      </c>
      <c r="B18533" s="62" t="s">
        <v>11726</v>
      </c>
      <c r="C18533" s="62" t="s">
        <v>12140</v>
      </c>
      <c r="D18533" s="182" t="s">
        <v>12443</v>
      </c>
      <c r="E18533" s="125">
        <v>25000</v>
      </c>
      <c r="F18533" s="125"/>
      <c r="G18533" s="125">
        <f t="shared" si="295"/>
        <v>-25000</v>
      </c>
      <c r="H18533" s="704" t="s">
        <v>12364</v>
      </c>
      <c r="J18533" s="39"/>
    </row>
    <row r="18534" spans="1:10" ht="15" x14ac:dyDescent="0.2">
      <c r="A18534" s="733">
        <v>45332</v>
      </c>
      <c r="B18534" s="62" t="s">
        <v>8557</v>
      </c>
      <c r="C18534" s="62" t="s">
        <v>11621</v>
      </c>
      <c r="D18534" s="182" t="s">
        <v>12428</v>
      </c>
      <c r="E18534" s="125">
        <v>12000</v>
      </c>
      <c r="F18534" s="125"/>
      <c r="G18534" s="125">
        <f t="shared" si="295"/>
        <v>-12000</v>
      </c>
      <c r="H18534" s="704" t="s">
        <v>12364</v>
      </c>
      <c r="J18534" s="39"/>
    </row>
    <row r="18535" spans="1:10" ht="15" x14ac:dyDescent="0.2">
      <c r="A18535" s="733">
        <v>45332</v>
      </c>
      <c r="B18535" s="62" t="s">
        <v>11085</v>
      </c>
      <c r="C18535" s="62" t="s">
        <v>5740</v>
      </c>
      <c r="D18535" s="182" t="s">
        <v>12429</v>
      </c>
      <c r="E18535" s="125">
        <v>3500</v>
      </c>
      <c r="F18535" s="125"/>
      <c r="G18535" s="125">
        <f t="shared" si="295"/>
        <v>-3500</v>
      </c>
      <c r="H18535" s="704" t="s">
        <v>12364</v>
      </c>
      <c r="J18535" s="39"/>
    </row>
    <row r="18536" spans="1:10" ht="15" x14ac:dyDescent="0.2">
      <c r="A18536" s="733">
        <v>45332</v>
      </c>
      <c r="B18536" s="62" t="s">
        <v>12430</v>
      </c>
      <c r="C18536" s="62" t="s">
        <v>5740</v>
      </c>
      <c r="D18536" s="182" t="s">
        <v>12431</v>
      </c>
      <c r="E18536" s="125">
        <v>2200</v>
      </c>
      <c r="F18536" s="125"/>
      <c r="G18536" s="125">
        <f t="shared" si="295"/>
        <v>-2200</v>
      </c>
      <c r="H18536" s="704" t="s">
        <v>12364</v>
      </c>
      <c r="J18536" s="39"/>
    </row>
    <row r="18537" spans="1:10" ht="15" x14ac:dyDescent="0.2">
      <c r="A18537" s="733">
        <v>45332</v>
      </c>
      <c r="B18537" s="62" t="s">
        <v>11883</v>
      </c>
      <c r="C18537" s="62" t="s">
        <v>11621</v>
      </c>
      <c r="D18537" s="182" t="s">
        <v>12432</v>
      </c>
      <c r="E18537" s="125">
        <v>85000</v>
      </c>
      <c r="F18537" s="125"/>
      <c r="G18537" s="125">
        <f t="shared" si="295"/>
        <v>-85000</v>
      </c>
      <c r="H18537" s="704" t="s">
        <v>12364</v>
      </c>
      <c r="J18537" s="39"/>
    </row>
    <row r="18538" spans="1:10" ht="15" customHeight="1" x14ac:dyDescent="0.2">
      <c r="A18538" s="733">
        <v>45332</v>
      </c>
      <c r="B18538" s="62" t="s">
        <v>11883</v>
      </c>
      <c r="C18538" s="62" t="s">
        <v>12024</v>
      </c>
      <c r="D18538" s="182" t="s">
        <v>12434</v>
      </c>
      <c r="E18538" s="125">
        <v>500000</v>
      </c>
      <c r="F18538" s="125"/>
      <c r="G18538" s="125">
        <f t="shared" si="295"/>
        <v>-500000</v>
      </c>
      <c r="H18538" s="704" t="s">
        <v>12364</v>
      </c>
      <c r="J18538" s="39"/>
    </row>
    <row r="18539" spans="1:10" ht="15" x14ac:dyDescent="0.2">
      <c r="A18539" s="733">
        <v>45332</v>
      </c>
      <c r="B18539" s="62" t="s">
        <v>11726</v>
      </c>
      <c r="C18539" s="62" t="s">
        <v>10989</v>
      </c>
      <c r="D18539" s="182" t="s">
        <v>11864</v>
      </c>
      <c r="E18539" s="125">
        <v>15170</v>
      </c>
      <c r="F18539" s="125"/>
      <c r="G18539" s="125">
        <f t="shared" si="295"/>
        <v>-15170</v>
      </c>
      <c r="H18539" s="704" t="s">
        <v>12364</v>
      </c>
      <c r="J18539" s="39"/>
    </row>
    <row r="18540" spans="1:10" ht="15" x14ac:dyDescent="0.2">
      <c r="A18540" s="733">
        <v>45332</v>
      </c>
      <c r="B18540" s="62" t="s">
        <v>11883</v>
      </c>
      <c r="C18540" s="62" t="s">
        <v>2189</v>
      </c>
      <c r="D18540" s="182" t="s">
        <v>12435</v>
      </c>
      <c r="E18540" s="125">
        <v>24000</v>
      </c>
      <c r="F18540" s="125"/>
      <c r="G18540" s="125">
        <f t="shared" si="295"/>
        <v>-24000</v>
      </c>
      <c r="H18540" s="704" t="s">
        <v>12364</v>
      </c>
      <c r="J18540" s="39"/>
    </row>
    <row r="18541" spans="1:10" ht="15" x14ac:dyDescent="0.2">
      <c r="A18541" s="733">
        <v>45332</v>
      </c>
      <c r="B18541" s="62" t="s">
        <v>8557</v>
      </c>
      <c r="C18541" s="62" t="s">
        <v>5740</v>
      </c>
      <c r="D18541" s="182" t="s">
        <v>369</v>
      </c>
      <c r="E18541" s="125">
        <v>3000</v>
      </c>
      <c r="F18541" s="125"/>
      <c r="G18541" s="125">
        <f t="shared" si="295"/>
        <v>-3000</v>
      </c>
      <c r="H18541" s="704" t="s">
        <v>12364</v>
      </c>
      <c r="J18541" s="39"/>
    </row>
    <row r="18542" spans="1:10" ht="15" x14ac:dyDescent="0.2">
      <c r="A18542" s="733">
        <v>45332</v>
      </c>
      <c r="B18542" s="62" t="s">
        <v>11883</v>
      </c>
      <c r="C18542" s="62" t="s">
        <v>5740</v>
      </c>
      <c r="D18542" s="182" t="s">
        <v>369</v>
      </c>
      <c r="E18542" s="125">
        <v>600</v>
      </c>
      <c r="F18542" s="125"/>
      <c r="G18542" s="125">
        <f t="shared" si="295"/>
        <v>-600</v>
      </c>
      <c r="H18542" s="704" t="s">
        <v>12364</v>
      </c>
      <c r="J18542" s="39"/>
    </row>
    <row r="18543" spans="1:10" ht="15" x14ac:dyDescent="0.2">
      <c r="A18543" s="733">
        <v>45332</v>
      </c>
      <c r="B18543" s="62" t="s">
        <v>12516</v>
      </c>
      <c r="C18543" s="62" t="s">
        <v>5409</v>
      </c>
      <c r="D18543" s="182" t="s">
        <v>12436</v>
      </c>
      <c r="E18543" s="125">
        <v>5000</v>
      </c>
      <c r="F18543" s="125"/>
      <c r="G18543" s="125">
        <f t="shared" si="295"/>
        <v>-5000</v>
      </c>
      <c r="H18543" s="704" t="s">
        <v>12364</v>
      </c>
      <c r="J18543" s="39"/>
    </row>
    <row r="18544" spans="1:10" ht="15" x14ac:dyDescent="0.2">
      <c r="A18544" s="733">
        <v>45332</v>
      </c>
      <c r="B18544" s="62" t="s">
        <v>11883</v>
      </c>
      <c r="C18544" s="62" t="s">
        <v>10989</v>
      </c>
      <c r="D18544" s="182" t="s">
        <v>12437</v>
      </c>
      <c r="E18544" s="125">
        <v>7500</v>
      </c>
      <c r="F18544" s="125"/>
      <c r="G18544" s="125">
        <f t="shared" si="295"/>
        <v>-7500</v>
      </c>
      <c r="H18544" s="704" t="s">
        <v>12364</v>
      </c>
      <c r="J18544" s="39"/>
    </row>
    <row r="18545" spans="1:10" ht="15" x14ac:dyDescent="0.2">
      <c r="A18545" s="733">
        <v>45332</v>
      </c>
      <c r="B18545" s="62" t="s">
        <v>3944</v>
      </c>
      <c r="C18545" s="62" t="s">
        <v>793</v>
      </c>
      <c r="D18545" s="182" t="s">
        <v>12438</v>
      </c>
      <c r="E18545" s="125">
        <v>2100</v>
      </c>
      <c r="F18545" s="125"/>
      <c r="G18545" s="125">
        <f t="shared" si="295"/>
        <v>-2100</v>
      </c>
      <c r="H18545" s="704" t="s">
        <v>12364</v>
      </c>
      <c r="J18545" s="39"/>
    </row>
    <row r="18546" spans="1:10" ht="15" x14ac:dyDescent="0.2">
      <c r="A18546" s="733">
        <v>45332</v>
      </c>
      <c r="B18546" s="62" t="s">
        <v>11883</v>
      </c>
      <c r="C18546" s="62" t="s">
        <v>5740</v>
      </c>
      <c r="D18546" s="182" t="s">
        <v>369</v>
      </c>
      <c r="E18546" s="125">
        <v>450</v>
      </c>
      <c r="F18546" s="125"/>
      <c r="G18546" s="125">
        <f t="shared" si="295"/>
        <v>-450</v>
      </c>
      <c r="H18546" s="704" t="s">
        <v>12364</v>
      </c>
      <c r="J18546" s="39"/>
    </row>
    <row r="18547" spans="1:10" ht="15" x14ac:dyDescent="0.2">
      <c r="A18547" s="733">
        <v>45332</v>
      </c>
      <c r="B18547" s="62" t="s">
        <v>9354</v>
      </c>
      <c r="C18547" s="62" t="s">
        <v>10989</v>
      </c>
      <c r="D18547" s="182" t="s">
        <v>12442</v>
      </c>
      <c r="E18547" s="125">
        <v>1200</v>
      </c>
      <c r="F18547" s="125"/>
      <c r="G18547" s="125">
        <f t="shared" si="295"/>
        <v>-1200</v>
      </c>
      <c r="H18547" s="704" t="s">
        <v>12364</v>
      </c>
      <c r="J18547" s="39"/>
    </row>
    <row r="18548" spans="1:10" ht="15" x14ac:dyDescent="0.2">
      <c r="A18548" s="733">
        <v>45332</v>
      </c>
      <c r="B18548" s="62" t="s">
        <v>12439</v>
      </c>
      <c r="C18548" s="62" t="s">
        <v>12440</v>
      </c>
      <c r="D18548" s="182" t="s">
        <v>12441</v>
      </c>
      <c r="E18548" s="125">
        <v>20900</v>
      </c>
      <c r="F18548" s="125"/>
      <c r="G18548" s="125">
        <f t="shared" si="295"/>
        <v>-20900</v>
      </c>
      <c r="H18548" s="704" t="s">
        <v>12364</v>
      </c>
      <c r="J18548" s="39"/>
    </row>
    <row r="18549" spans="1:10" ht="15" x14ac:dyDescent="0.2">
      <c r="A18549" s="733">
        <v>45332</v>
      </c>
      <c r="B18549" s="62" t="s">
        <v>12410</v>
      </c>
      <c r="C18549" s="62" t="s">
        <v>391</v>
      </c>
      <c r="D18549" s="182" t="s">
        <v>12448</v>
      </c>
      <c r="E18549" s="125">
        <v>3100</v>
      </c>
      <c r="F18549" s="125"/>
      <c r="G18549" s="125">
        <f t="shared" si="295"/>
        <v>-3100</v>
      </c>
      <c r="H18549" s="704" t="s">
        <v>12364</v>
      </c>
      <c r="J18549" s="39"/>
    </row>
    <row r="18550" spans="1:10" ht="15" x14ac:dyDescent="0.2">
      <c r="A18550" s="733">
        <v>45332</v>
      </c>
      <c r="B18550" s="62" t="s">
        <v>10906</v>
      </c>
      <c r="C18550" s="62" t="s">
        <v>391</v>
      </c>
      <c r="D18550" s="182" t="s">
        <v>12447</v>
      </c>
      <c r="E18550" s="125">
        <v>7230</v>
      </c>
      <c r="F18550" s="125"/>
      <c r="G18550" s="125">
        <f t="shared" si="295"/>
        <v>-7230</v>
      </c>
      <c r="H18550" s="704" t="s">
        <v>12364</v>
      </c>
      <c r="J18550" s="39"/>
    </row>
    <row r="18551" spans="1:10" ht="15" x14ac:dyDescent="0.2">
      <c r="A18551" s="733">
        <v>45332</v>
      </c>
      <c r="B18551" s="62" t="s">
        <v>11883</v>
      </c>
      <c r="C18551" s="62" t="s">
        <v>5740</v>
      </c>
      <c r="D18551" s="182" t="s">
        <v>369</v>
      </c>
      <c r="E18551" s="125">
        <v>600</v>
      </c>
      <c r="F18551" s="125"/>
      <c r="G18551" s="125">
        <f t="shared" si="295"/>
        <v>-600</v>
      </c>
      <c r="H18551" s="704" t="s">
        <v>12364</v>
      </c>
      <c r="J18551" s="39"/>
    </row>
    <row r="18552" spans="1:10" ht="15" x14ac:dyDescent="0.2">
      <c r="A18552" s="733">
        <v>45332</v>
      </c>
      <c r="B18552" s="62" t="s">
        <v>10906</v>
      </c>
      <c r="C18552" s="62" t="s">
        <v>5740</v>
      </c>
      <c r="D18552" s="182" t="s">
        <v>369</v>
      </c>
      <c r="E18552" s="125">
        <v>2000</v>
      </c>
      <c r="F18552" s="125"/>
      <c r="G18552" s="125">
        <f t="shared" si="295"/>
        <v>-2000</v>
      </c>
      <c r="H18552" s="704" t="s">
        <v>12364</v>
      </c>
      <c r="J18552" s="39"/>
    </row>
    <row r="18553" spans="1:10" ht="15" x14ac:dyDescent="0.2">
      <c r="A18553" s="733">
        <v>45333</v>
      </c>
      <c r="B18553" s="62" t="s">
        <v>12608</v>
      </c>
      <c r="C18553" s="62" t="s">
        <v>9547</v>
      </c>
      <c r="D18553" s="182" t="s">
        <v>12449</v>
      </c>
      <c r="E18553" s="125">
        <v>1000</v>
      </c>
      <c r="F18553" s="125"/>
      <c r="G18553" s="125">
        <f t="shared" si="295"/>
        <v>-1000</v>
      </c>
      <c r="H18553" s="704" t="s">
        <v>12364</v>
      </c>
      <c r="J18553" s="39"/>
    </row>
    <row r="18554" spans="1:10" ht="15" x14ac:dyDescent="0.2">
      <c r="A18554" s="733">
        <v>45333</v>
      </c>
      <c r="B18554" s="62" t="s">
        <v>12410</v>
      </c>
      <c r="C18554" s="62" t="s">
        <v>5740</v>
      </c>
      <c r="D18554" s="182" t="s">
        <v>12450</v>
      </c>
      <c r="E18554" s="125">
        <v>1200</v>
      </c>
      <c r="F18554" s="125"/>
      <c r="G18554" s="125">
        <f t="shared" si="295"/>
        <v>-1200</v>
      </c>
      <c r="H18554" s="704" t="s">
        <v>12364</v>
      </c>
      <c r="J18554" s="39"/>
    </row>
    <row r="18555" spans="1:10" ht="15" x14ac:dyDescent="0.2">
      <c r="A18555" s="733">
        <v>45334</v>
      </c>
      <c r="B18555" s="62" t="s">
        <v>103</v>
      </c>
      <c r="C18555" s="62" t="s">
        <v>103</v>
      </c>
      <c r="D18555" s="182" t="s">
        <v>8156</v>
      </c>
      <c r="E18555" s="125">
        <v>3000</v>
      </c>
      <c r="F18555" s="125"/>
      <c r="G18555" s="125">
        <f t="shared" si="295"/>
        <v>-3000</v>
      </c>
      <c r="H18555" s="704" t="s">
        <v>12364</v>
      </c>
      <c r="J18555" s="39"/>
    </row>
    <row r="18556" spans="1:10" ht="15" x14ac:dyDescent="0.2">
      <c r="A18556" s="733">
        <v>45334</v>
      </c>
      <c r="B18556" s="62" t="s">
        <v>10906</v>
      </c>
      <c r="C18556" s="62" t="s">
        <v>5740</v>
      </c>
      <c r="D18556" s="182" t="s">
        <v>369</v>
      </c>
      <c r="E18556" s="125">
        <v>2000</v>
      </c>
      <c r="F18556" s="125"/>
      <c r="G18556" s="125">
        <f t="shared" si="295"/>
        <v>-2000</v>
      </c>
      <c r="H18556" s="704" t="s">
        <v>12364</v>
      </c>
      <c r="J18556" s="39"/>
    </row>
    <row r="18557" spans="1:10" ht="15" x14ac:dyDescent="0.2">
      <c r="A18557" s="733">
        <v>45334</v>
      </c>
      <c r="B18557" s="62" t="s">
        <v>10906</v>
      </c>
      <c r="C18557" s="62" t="s">
        <v>5740</v>
      </c>
      <c r="D18557" s="182" t="s">
        <v>369</v>
      </c>
      <c r="E18557" s="125">
        <v>500</v>
      </c>
      <c r="F18557" s="125"/>
      <c r="G18557" s="125">
        <f t="shared" si="295"/>
        <v>-500</v>
      </c>
      <c r="H18557" s="704" t="s">
        <v>12364</v>
      </c>
      <c r="J18557" s="39"/>
    </row>
    <row r="18558" spans="1:10" ht="24" x14ac:dyDescent="0.2">
      <c r="A18558" s="733">
        <v>45334</v>
      </c>
      <c r="B18558" s="62" t="s">
        <v>12516</v>
      </c>
      <c r="C18558" s="62" t="s">
        <v>6422</v>
      </c>
      <c r="D18558" s="182" t="s">
        <v>12791</v>
      </c>
      <c r="E18558" s="125">
        <v>35000</v>
      </c>
      <c r="F18558" s="125"/>
      <c r="G18558" s="125">
        <f t="shared" si="295"/>
        <v>-35000</v>
      </c>
      <c r="H18558" s="704" t="s">
        <v>12364</v>
      </c>
      <c r="J18558" s="39"/>
    </row>
    <row r="18559" spans="1:10" ht="15" x14ac:dyDescent="0.2">
      <c r="A18559" s="733">
        <v>45334</v>
      </c>
      <c r="B18559" s="62" t="s">
        <v>8557</v>
      </c>
      <c r="C18559" s="62" t="s">
        <v>5740</v>
      </c>
      <c r="D18559" s="182" t="s">
        <v>12451</v>
      </c>
      <c r="E18559" s="125">
        <v>500</v>
      </c>
      <c r="F18559" s="125"/>
      <c r="G18559" s="125">
        <f t="shared" ref="G18559:G18622" si="296">F18559-E18559</f>
        <v>-500</v>
      </c>
      <c r="H18559" s="704" t="s">
        <v>12364</v>
      </c>
      <c r="J18559" s="39"/>
    </row>
    <row r="18560" spans="1:10" ht="15" x14ac:dyDescent="0.2">
      <c r="A18560" s="733">
        <v>45334</v>
      </c>
      <c r="B18560" s="62" t="s">
        <v>9354</v>
      </c>
      <c r="C18560" s="62" t="s">
        <v>10989</v>
      </c>
      <c r="D18560" s="182" t="s">
        <v>12452</v>
      </c>
      <c r="E18560" s="125">
        <v>5000</v>
      </c>
      <c r="F18560" s="125"/>
      <c r="G18560" s="125">
        <f t="shared" si="296"/>
        <v>-5000</v>
      </c>
      <c r="H18560" s="704" t="s">
        <v>12364</v>
      </c>
      <c r="J18560" s="39"/>
    </row>
    <row r="18561" spans="1:10" ht="15" x14ac:dyDescent="0.2">
      <c r="A18561" s="733">
        <v>45334</v>
      </c>
      <c r="B18561" s="62" t="s">
        <v>9354</v>
      </c>
      <c r="C18561" s="62" t="s">
        <v>391</v>
      </c>
      <c r="D18561" s="182" t="s">
        <v>12453</v>
      </c>
      <c r="E18561" s="125">
        <v>1500</v>
      </c>
      <c r="F18561" s="125"/>
      <c r="G18561" s="125">
        <f t="shared" si="296"/>
        <v>-1500</v>
      </c>
      <c r="H18561" s="704" t="s">
        <v>12364</v>
      </c>
      <c r="J18561" s="39"/>
    </row>
    <row r="18562" spans="1:10" ht="15" x14ac:dyDescent="0.2">
      <c r="A18562" s="733">
        <v>45334</v>
      </c>
      <c r="B18562" s="62" t="s">
        <v>11883</v>
      </c>
      <c r="C18562" s="62" t="s">
        <v>8089</v>
      </c>
      <c r="D18562" s="182" t="s">
        <v>12454</v>
      </c>
      <c r="E18562" s="125">
        <v>500000</v>
      </c>
      <c r="F18562" s="125"/>
      <c r="G18562" s="125">
        <f t="shared" si="296"/>
        <v>-500000</v>
      </c>
      <c r="H18562" s="704" t="s">
        <v>12364</v>
      </c>
      <c r="J18562" s="39"/>
    </row>
    <row r="18563" spans="1:10" ht="24" x14ac:dyDescent="0.2">
      <c r="A18563" s="733">
        <v>45334</v>
      </c>
      <c r="B18563" s="62" t="s">
        <v>8557</v>
      </c>
      <c r="C18563" s="62" t="s">
        <v>3144</v>
      </c>
      <c r="D18563" s="182" t="s">
        <v>12455</v>
      </c>
      <c r="E18563" s="125">
        <v>60000</v>
      </c>
      <c r="F18563" s="125"/>
      <c r="G18563" s="125">
        <f t="shared" si="296"/>
        <v>-60000</v>
      </c>
      <c r="H18563" s="704" t="s">
        <v>12364</v>
      </c>
      <c r="J18563" s="39"/>
    </row>
    <row r="18564" spans="1:10" ht="15" x14ac:dyDescent="0.2">
      <c r="A18564" s="733">
        <v>45334</v>
      </c>
      <c r="B18564" s="62" t="s">
        <v>11085</v>
      </c>
      <c r="C18564" s="62" t="s">
        <v>12456</v>
      </c>
      <c r="D18564" s="182" t="s">
        <v>12457</v>
      </c>
      <c r="E18564" s="125">
        <v>20000</v>
      </c>
      <c r="F18564" s="125"/>
      <c r="G18564" s="125">
        <f t="shared" si="296"/>
        <v>-20000</v>
      </c>
      <c r="H18564" s="704" t="s">
        <v>12364</v>
      </c>
      <c r="J18564" s="39"/>
    </row>
    <row r="18565" spans="1:10" ht="15" x14ac:dyDescent="0.2">
      <c r="A18565" s="733">
        <v>45334</v>
      </c>
      <c r="B18565" s="62" t="s">
        <v>10906</v>
      </c>
      <c r="C18565" s="62" t="s">
        <v>5740</v>
      </c>
      <c r="D18565" s="182" t="s">
        <v>369</v>
      </c>
      <c r="E18565" s="125">
        <v>200</v>
      </c>
      <c r="F18565" s="125"/>
      <c r="G18565" s="125">
        <f t="shared" si="296"/>
        <v>-200</v>
      </c>
      <c r="H18565" s="704" t="s">
        <v>12364</v>
      </c>
      <c r="J18565" s="39"/>
    </row>
    <row r="18566" spans="1:10" ht="15" x14ac:dyDescent="0.2">
      <c r="A18566" s="733">
        <v>45334</v>
      </c>
      <c r="B18566" s="62" t="s">
        <v>12192</v>
      </c>
      <c r="C18566" s="62" t="s">
        <v>11095</v>
      </c>
      <c r="D18566" s="182" t="s">
        <v>12022</v>
      </c>
      <c r="E18566" s="125">
        <v>100000</v>
      </c>
      <c r="F18566" s="125"/>
      <c r="G18566" s="125">
        <f t="shared" si="296"/>
        <v>-100000</v>
      </c>
      <c r="H18566" s="704" t="s">
        <v>12364</v>
      </c>
      <c r="J18566" s="39"/>
    </row>
    <row r="18567" spans="1:10" ht="15" x14ac:dyDescent="0.2">
      <c r="A18567" s="733">
        <v>45334</v>
      </c>
      <c r="B18567" s="62" t="s">
        <v>11883</v>
      </c>
      <c r="C18567" s="62" t="s">
        <v>5740</v>
      </c>
      <c r="D18567" s="182" t="s">
        <v>369</v>
      </c>
      <c r="E18567" s="125">
        <v>1350</v>
      </c>
      <c r="F18567" s="125"/>
      <c r="G18567" s="125">
        <f t="shared" si="296"/>
        <v>-1350</v>
      </c>
      <c r="H18567" s="704" t="s">
        <v>12364</v>
      </c>
      <c r="J18567" s="39"/>
    </row>
    <row r="18568" spans="1:10" ht="15" x14ac:dyDescent="0.2">
      <c r="A18568" s="733">
        <v>45334</v>
      </c>
      <c r="B18568" s="62" t="s">
        <v>103</v>
      </c>
      <c r="C18568" s="62" t="s">
        <v>12486</v>
      </c>
      <c r="D18568" s="182" t="s">
        <v>369</v>
      </c>
      <c r="E18568" s="125">
        <v>6300</v>
      </c>
      <c r="F18568" s="125"/>
      <c r="G18568" s="125">
        <f t="shared" si="296"/>
        <v>-6300</v>
      </c>
      <c r="H18568" s="704" t="s">
        <v>12364</v>
      </c>
      <c r="J18568" s="39"/>
    </row>
    <row r="18569" spans="1:10" ht="15" x14ac:dyDescent="0.2">
      <c r="A18569" s="733">
        <v>45334</v>
      </c>
      <c r="B18569" s="62" t="s">
        <v>103</v>
      </c>
      <c r="C18569" s="62" t="s">
        <v>103</v>
      </c>
      <c r="D18569" s="182" t="s">
        <v>12487</v>
      </c>
      <c r="E18569" s="125">
        <v>2000</v>
      </c>
      <c r="F18569" s="125"/>
      <c r="G18569" s="125">
        <f t="shared" si="296"/>
        <v>-2000</v>
      </c>
      <c r="H18569" s="704" t="s">
        <v>12364</v>
      </c>
      <c r="J18569" s="39"/>
    </row>
    <row r="18570" spans="1:10" ht="15" x14ac:dyDescent="0.2">
      <c r="A18570" s="733">
        <v>45334</v>
      </c>
      <c r="B18570" s="62" t="s">
        <v>103</v>
      </c>
      <c r="C18570" s="62" t="s">
        <v>12488</v>
      </c>
      <c r="D18570" s="182" t="s">
        <v>12489</v>
      </c>
      <c r="E18570" s="125">
        <v>12840</v>
      </c>
      <c r="F18570" s="125"/>
      <c r="G18570" s="125">
        <f t="shared" si="296"/>
        <v>-12840</v>
      </c>
      <c r="H18570" s="704" t="s">
        <v>12364</v>
      </c>
      <c r="J18570" s="39"/>
    </row>
    <row r="18571" spans="1:10" ht="15" x14ac:dyDescent="0.2">
      <c r="A18571" s="733">
        <v>45335</v>
      </c>
      <c r="B18571" s="62" t="s">
        <v>11623</v>
      </c>
      <c r="C18571" s="62" t="s">
        <v>5740</v>
      </c>
      <c r="D18571" s="182" t="s">
        <v>12490</v>
      </c>
      <c r="E18571" s="125">
        <v>300</v>
      </c>
      <c r="F18571" s="125"/>
      <c r="G18571" s="125">
        <f t="shared" si="296"/>
        <v>-300</v>
      </c>
      <c r="H18571" s="704" t="s">
        <v>12364</v>
      </c>
      <c r="J18571" s="39"/>
    </row>
    <row r="18572" spans="1:10" ht="15" x14ac:dyDescent="0.2">
      <c r="A18572" s="733">
        <v>45335</v>
      </c>
      <c r="B18572" s="62" t="s">
        <v>103</v>
      </c>
      <c r="C18572" s="62" t="s">
        <v>103</v>
      </c>
      <c r="D18572" s="182" t="s">
        <v>12491</v>
      </c>
      <c r="E18572" s="125">
        <v>4370</v>
      </c>
      <c r="F18572" s="125"/>
      <c r="G18572" s="125">
        <f t="shared" si="296"/>
        <v>-4370</v>
      </c>
      <c r="H18572" s="704" t="s">
        <v>12364</v>
      </c>
      <c r="J18572" s="39"/>
    </row>
    <row r="18573" spans="1:10" ht="15" x14ac:dyDescent="0.2">
      <c r="A18573" s="733">
        <v>45335</v>
      </c>
      <c r="B18573" s="62" t="s">
        <v>103</v>
      </c>
      <c r="C18573" s="62" t="s">
        <v>103</v>
      </c>
      <c r="D18573" s="182" t="s">
        <v>12487</v>
      </c>
      <c r="E18573" s="125">
        <v>4660</v>
      </c>
      <c r="F18573" s="125"/>
      <c r="G18573" s="125">
        <f t="shared" si="296"/>
        <v>-4660</v>
      </c>
      <c r="H18573" s="704" t="s">
        <v>12364</v>
      </c>
      <c r="J18573" s="39"/>
    </row>
    <row r="18574" spans="1:10" ht="15" x14ac:dyDescent="0.2">
      <c r="A18574" s="733">
        <v>45335</v>
      </c>
      <c r="B18574" s="62" t="s">
        <v>103</v>
      </c>
      <c r="C18574" s="62" t="s">
        <v>3469</v>
      </c>
      <c r="D18574" s="182" t="s">
        <v>12492</v>
      </c>
      <c r="E18574" s="125">
        <v>7500</v>
      </c>
      <c r="F18574" s="125"/>
      <c r="G18574" s="125">
        <f t="shared" si="296"/>
        <v>-7500</v>
      </c>
      <c r="H18574" s="704" t="s">
        <v>12364</v>
      </c>
      <c r="J18574" s="39"/>
    </row>
    <row r="18575" spans="1:10" ht="15" x14ac:dyDescent="0.2">
      <c r="A18575" s="733">
        <v>45335</v>
      </c>
      <c r="B18575" s="62" t="s">
        <v>103</v>
      </c>
      <c r="C18575" s="62" t="s">
        <v>103</v>
      </c>
      <c r="D18575" s="182" t="s">
        <v>8156</v>
      </c>
      <c r="E18575" s="125">
        <v>3000</v>
      </c>
      <c r="F18575" s="125"/>
      <c r="G18575" s="125">
        <f t="shared" si="296"/>
        <v>-3000</v>
      </c>
      <c r="H18575" s="704" t="s">
        <v>12364</v>
      </c>
      <c r="J18575" s="39"/>
    </row>
    <row r="18576" spans="1:10" ht="15" x14ac:dyDescent="0.2">
      <c r="A18576" s="733">
        <v>45335</v>
      </c>
      <c r="B18576" s="62" t="s">
        <v>11442</v>
      </c>
      <c r="C18576" s="62" t="s">
        <v>10989</v>
      </c>
      <c r="D18576" s="182" t="s">
        <v>12493</v>
      </c>
      <c r="E18576" s="125">
        <v>10900</v>
      </c>
      <c r="F18576" s="125"/>
      <c r="G18576" s="125">
        <f t="shared" si="296"/>
        <v>-10900</v>
      </c>
      <c r="H18576" s="704" t="s">
        <v>12364</v>
      </c>
      <c r="J18576" s="39"/>
    </row>
    <row r="18577" spans="1:10" ht="15" x14ac:dyDescent="0.2">
      <c r="A18577" s="733">
        <v>45335</v>
      </c>
      <c r="B18577" s="62" t="s">
        <v>12494</v>
      </c>
      <c r="C18577" s="62" t="s">
        <v>1197</v>
      </c>
      <c r="D18577" s="182" t="s">
        <v>12495</v>
      </c>
      <c r="E18577" s="125">
        <v>27500</v>
      </c>
      <c r="F18577" s="125"/>
      <c r="G18577" s="125">
        <f t="shared" si="296"/>
        <v>-27500</v>
      </c>
      <c r="H18577" s="704" t="s">
        <v>12364</v>
      </c>
      <c r="J18577" s="39"/>
    </row>
    <row r="18578" spans="1:10" ht="15" x14ac:dyDescent="0.2">
      <c r="A18578" s="733">
        <v>45335</v>
      </c>
      <c r="B18578" s="62" t="s">
        <v>8557</v>
      </c>
      <c r="C18578" s="62" t="s">
        <v>5740</v>
      </c>
      <c r="D18578" s="182" t="s">
        <v>369</v>
      </c>
      <c r="E18578" s="125">
        <v>650</v>
      </c>
      <c r="F18578" s="125"/>
      <c r="G18578" s="125">
        <f t="shared" si="296"/>
        <v>-650</v>
      </c>
      <c r="H18578" s="704" t="s">
        <v>12364</v>
      </c>
      <c r="J18578" s="39"/>
    </row>
    <row r="18579" spans="1:10" ht="15" x14ac:dyDescent="0.2">
      <c r="A18579" s="733">
        <v>45335</v>
      </c>
      <c r="B18579" s="62" t="s">
        <v>103</v>
      </c>
      <c r="C18579" s="62" t="s">
        <v>285</v>
      </c>
      <c r="D18579" s="182" t="s">
        <v>3149</v>
      </c>
      <c r="E18579" s="125">
        <v>150</v>
      </c>
      <c r="F18579" s="125"/>
      <c r="G18579" s="125">
        <f t="shared" si="296"/>
        <v>-150</v>
      </c>
      <c r="H18579" s="704" t="s">
        <v>12364</v>
      </c>
      <c r="J18579" s="39"/>
    </row>
    <row r="18580" spans="1:10" ht="15" x14ac:dyDescent="0.2">
      <c r="A18580" s="733">
        <v>45335</v>
      </c>
      <c r="B18580" s="62" t="s">
        <v>12494</v>
      </c>
      <c r="C18580" s="62" t="s">
        <v>5740</v>
      </c>
      <c r="D18580" s="182" t="s">
        <v>12496</v>
      </c>
      <c r="E18580" s="125">
        <v>700</v>
      </c>
      <c r="F18580" s="125"/>
      <c r="G18580" s="125">
        <f t="shared" si="296"/>
        <v>-700</v>
      </c>
      <c r="H18580" s="704" t="s">
        <v>12364</v>
      </c>
      <c r="J18580" s="39"/>
    </row>
    <row r="18581" spans="1:10" ht="15" x14ac:dyDescent="0.2">
      <c r="A18581" s="733">
        <v>45335</v>
      </c>
      <c r="B18581" s="62" t="s">
        <v>10469</v>
      </c>
      <c r="C18581" s="62" t="s">
        <v>9458</v>
      </c>
      <c r="D18581" s="182" t="s">
        <v>11766</v>
      </c>
      <c r="E18581" s="125">
        <v>25000</v>
      </c>
      <c r="F18581" s="125"/>
      <c r="G18581" s="125">
        <f t="shared" si="296"/>
        <v>-25000</v>
      </c>
      <c r="H18581" s="704" t="s">
        <v>12364</v>
      </c>
      <c r="J18581" s="39"/>
    </row>
    <row r="18582" spans="1:10" ht="15" x14ac:dyDescent="0.2">
      <c r="A18582" s="733">
        <v>45335</v>
      </c>
      <c r="B18582" s="62" t="s">
        <v>10469</v>
      </c>
      <c r="C18582" s="62" t="s">
        <v>12422</v>
      </c>
      <c r="D18582" s="182" t="s">
        <v>12423</v>
      </c>
      <c r="E18582" s="125">
        <v>140000</v>
      </c>
      <c r="F18582" s="125"/>
      <c r="G18582" s="125">
        <f t="shared" si="296"/>
        <v>-140000</v>
      </c>
      <c r="H18582" s="704" t="s">
        <v>12364</v>
      </c>
      <c r="J18582" s="39"/>
    </row>
    <row r="18583" spans="1:10" ht="15" x14ac:dyDescent="0.2">
      <c r="A18583" s="733">
        <v>45336</v>
      </c>
      <c r="B18583" s="62" t="s">
        <v>25</v>
      </c>
      <c r="C18583" s="62" t="s">
        <v>4064</v>
      </c>
      <c r="D18583" s="182" t="s">
        <v>12497</v>
      </c>
      <c r="E18583" s="125">
        <v>2400</v>
      </c>
      <c r="F18583" s="125"/>
      <c r="G18583" s="125">
        <f t="shared" si="296"/>
        <v>-2400</v>
      </c>
      <c r="H18583" s="704" t="s">
        <v>12364</v>
      </c>
      <c r="J18583" s="39"/>
    </row>
    <row r="18584" spans="1:10" ht="15" x14ac:dyDescent="0.2">
      <c r="A18584" s="733">
        <v>45336</v>
      </c>
      <c r="B18584" s="62" t="s">
        <v>8557</v>
      </c>
      <c r="C18584" s="62" t="s">
        <v>3103</v>
      </c>
      <c r="D18584" s="182" t="s">
        <v>12498</v>
      </c>
      <c r="E18584" s="125">
        <v>20000</v>
      </c>
      <c r="F18584" s="125"/>
      <c r="G18584" s="125">
        <f t="shared" si="296"/>
        <v>-20000</v>
      </c>
      <c r="H18584" s="704" t="s">
        <v>12364</v>
      </c>
      <c r="J18584" s="39"/>
    </row>
    <row r="18585" spans="1:10" ht="15" x14ac:dyDescent="0.2">
      <c r="A18585" s="733">
        <v>45336</v>
      </c>
      <c r="B18585" s="62" t="s">
        <v>10906</v>
      </c>
      <c r="C18585" s="62" t="s">
        <v>5740</v>
      </c>
      <c r="D18585" s="182" t="s">
        <v>369</v>
      </c>
      <c r="E18585" s="125">
        <v>600</v>
      </c>
      <c r="F18585" s="125"/>
      <c r="G18585" s="125">
        <f t="shared" si="296"/>
        <v>-600</v>
      </c>
      <c r="H18585" s="704" t="s">
        <v>12364</v>
      </c>
      <c r="J18585" s="39"/>
    </row>
    <row r="18586" spans="1:10" ht="15" x14ac:dyDescent="0.2">
      <c r="A18586" s="733">
        <v>45336</v>
      </c>
      <c r="B18586" s="62" t="s">
        <v>3944</v>
      </c>
      <c r="C18586" s="550" t="s">
        <v>3002</v>
      </c>
      <c r="D18586" s="739" t="s">
        <v>12500</v>
      </c>
      <c r="E18586" s="551">
        <v>35360</v>
      </c>
      <c r="F18586" s="125"/>
      <c r="G18586" s="125">
        <f t="shared" si="296"/>
        <v>-35360</v>
      </c>
      <c r="H18586" s="704" t="s">
        <v>12364</v>
      </c>
      <c r="J18586" s="39"/>
    </row>
    <row r="18587" spans="1:10" ht="15" x14ac:dyDescent="0.2">
      <c r="A18587" s="733">
        <v>45336</v>
      </c>
      <c r="B18587" s="62" t="s">
        <v>3945</v>
      </c>
      <c r="C18587" s="550" t="s">
        <v>3002</v>
      </c>
      <c r="D18587" s="739" t="s">
        <v>12500</v>
      </c>
      <c r="E18587" s="551">
        <v>32760</v>
      </c>
      <c r="F18587" s="125"/>
      <c r="G18587" s="125">
        <f t="shared" si="296"/>
        <v>-32760</v>
      </c>
      <c r="H18587" s="704" t="s">
        <v>12364</v>
      </c>
      <c r="J18587" s="39"/>
    </row>
    <row r="18588" spans="1:10" ht="15" x14ac:dyDescent="0.2">
      <c r="A18588" s="733">
        <v>45336</v>
      </c>
      <c r="B18588" s="62" t="s">
        <v>8557</v>
      </c>
      <c r="C18588" s="550" t="s">
        <v>3002</v>
      </c>
      <c r="D18588" s="739" t="s">
        <v>12500</v>
      </c>
      <c r="E18588" s="551">
        <v>145766</v>
      </c>
      <c r="F18588" s="125"/>
      <c r="G18588" s="125">
        <f t="shared" si="296"/>
        <v>-145766</v>
      </c>
      <c r="H18588" s="704" t="s">
        <v>12364</v>
      </c>
      <c r="J18588" s="39"/>
    </row>
    <row r="18589" spans="1:10" ht="15" x14ac:dyDescent="0.2">
      <c r="A18589" s="733">
        <v>45336</v>
      </c>
      <c r="B18589" s="62" t="s">
        <v>11623</v>
      </c>
      <c r="C18589" s="550" t="s">
        <v>3002</v>
      </c>
      <c r="D18589" s="739" t="s">
        <v>12500</v>
      </c>
      <c r="E18589" s="551">
        <v>508379</v>
      </c>
      <c r="F18589" s="125"/>
      <c r="G18589" s="125">
        <f t="shared" si="296"/>
        <v>-508379</v>
      </c>
      <c r="H18589" s="704" t="s">
        <v>12364</v>
      </c>
      <c r="J18589" s="39"/>
    </row>
    <row r="18590" spans="1:10" ht="15" x14ac:dyDescent="0.2">
      <c r="A18590" s="733">
        <v>45336</v>
      </c>
      <c r="B18590" s="62" t="s">
        <v>11883</v>
      </c>
      <c r="C18590" s="62" t="s">
        <v>8392</v>
      </c>
      <c r="D18590" s="182" t="s">
        <v>12303</v>
      </c>
      <c r="E18590" s="125">
        <v>1000000</v>
      </c>
      <c r="F18590" s="125"/>
      <c r="G18590" s="125">
        <f t="shared" si="296"/>
        <v>-1000000</v>
      </c>
      <c r="H18590" s="704" t="s">
        <v>12364</v>
      </c>
      <c r="J18590" s="39"/>
    </row>
    <row r="18591" spans="1:10" ht="15" x14ac:dyDescent="0.2">
      <c r="A18591" s="733">
        <v>45336</v>
      </c>
      <c r="B18591" s="62" t="s">
        <v>10230</v>
      </c>
      <c r="C18591" s="62" t="s">
        <v>11740</v>
      </c>
      <c r="D18591" s="182" t="s">
        <v>11167</v>
      </c>
      <c r="E18591" s="125">
        <v>500000</v>
      </c>
      <c r="F18591" s="125"/>
      <c r="G18591" s="125">
        <f t="shared" si="296"/>
        <v>-500000</v>
      </c>
      <c r="H18591" s="704" t="s">
        <v>12364</v>
      </c>
      <c r="J18591" s="39"/>
    </row>
    <row r="18592" spans="1:10" ht="15" x14ac:dyDescent="0.2">
      <c r="A18592" s="733">
        <v>45336</v>
      </c>
      <c r="B18592" s="62" t="s">
        <v>11131</v>
      </c>
      <c r="C18592" s="62" t="s">
        <v>12501</v>
      </c>
      <c r="D18592" s="182" t="s">
        <v>11167</v>
      </c>
      <c r="E18592" s="125">
        <v>500000</v>
      </c>
      <c r="F18592" s="125"/>
      <c r="G18592" s="125">
        <f t="shared" si="296"/>
        <v>-500000</v>
      </c>
      <c r="H18592" s="704" t="s">
        <v>12364</v>
      </c>
      <c r="J18592" s="39"/>
    </row>
    <row r="18593" spans="1:10" ht="15" x14ac:dyDescent="0.2">
      <c r="A18593" s="733">
        <v>45337</v>
      </c>
      <c r="B18593" s="62" t="s">
        <v>11085</v>
      </c>
      <c r="C18593" s="62" t="s">
        <v>11961</v>
      </c>
      <c r="D18593" s="182" t="s">
        <v>12502</v>
      </c>
      <c r="E18593" s="125">
        <v>10000</v>
      </c>
      <c r="F18593" s="125"/>
      <c r="G18593" s="125">
        <f t="shared" si="296"/>
        <v>-10000</v>
      </c>
      <c r="H18593" s="704" t="s">
        <v>12364</v>
      </c>
      <c r="J18593" s="39"/>
    </row>
    <row r="18594" spans="1:10" ht="15" x14ac:dyDescent="0.2">
      <c r="A18594" s="733">
        <v>45337</v>
      </c>
      <c r="B18594" s="62" t="s">
        <v>11085</v>
      </c>
      <c r="C18594" s="62" t="s">
        <v>391</v>
      </c>
      <c r="D18594" s="182" t="s">
        <v>7647</v>
      </c>
      <c r="E18594" s="125">
        <v>2000</v>
      </c>
      <c r="F18594" s="125"/>
      <c r="G18594" s="125">
        <f t="shared" si="296"/>
        <v>-2000</v>
      </c>
      <c r="H18594" s="704" t="s">
        <v>12364</v>
      </c>
      <c r="J18594" s="39"/>
    </row>
    <row r="18595" spans="1:10" ht="15" x14ac:dyDescent="0.2">
      <c r="A18595" s="733">
        <v>45338</v>
      </c>
      <c r="B18595" s="62" t="s">
        <v>11085</v>
      </c>
      <c r="C18595" s="62" t="s">
        <v>1062</v>
      </c>
      <c r="D18595" s="182" t="s">
        <v>12503</v>
      </c>
      <c r="E18595" s="125">
        <v>4800</v>
      </c>
      <c r="F18595" s="125"/>
      <c r="G18595" s="125">
        <f t="shared" si="296"/>
        <v>-4800</v>
      </c>
      <c r="H18595" s="704" t="s">
        <v>12364</v>
      </c>
      <c r="J18595" s="39"/>
    </row>
    <row r="18596" spans="1:10" ht="15" x14ac:dyDescent="0.2">
      <c r="A18596" s="733">
        <v>45338</v>
      </c>
      <c r="B18596" s="62" t="s">
        <v>10906</v>
      </c>
      <c r="C18596" s="62" t="s">
        <v>10989</v>
      </c>
      <c r="D18596" s="182" t="s">
        <v>12504</v>
      </c>
      <c r="E18596" s="125">
        <v>9000</v>
      </c>
      <c r="F18596" s="125"/>
      <c r="G18596" s="125">
        <f t="shared" si="296"/>
        <v>-9000</v>
      </c>
      <c r="H18596" s="704" t="s">
        <v>12364</v>
      </c>
      <c r="J18596" s="39"/>
    </row>
    <row r="18597" spans="1:10" ht="15" x14ac:dyDescent="0.2">
      <c r="A18597" s="733">
        <v>45338</v>
      </c>
      <c r="B18597" s="62" t="s">
        <v>11085</v>
      </c>
      <c r="C18597" s="62" t="s">
        <v>5740</v>
      </c>
      <c r="D18597" s="182" t="s">
        <v>12509</v>
      </c>
      <c r="E18597" s="125">
        <v>4000</v>
      </c>
      <c r="F18597" s="125"/>
      <c r="G18597" s="125">
        <f t="shared" si="296"/>
        <v>-4000</v>
      </c>
      <c r="H18597" s="704" t="s">
        <v>12364</v>
      </c>
      <c r="J18597" s="39"/>
    </row>
    <row r="18598" spans="1:10" ht="15" x14ac:dyDescent="0.2">
      <c r="A18598" s="733">
        <v>45338</v>
      </c>
      <c r="B18598" s="62" t="s">
        <v>12192</v>
      </c>
      <c r="C18598" s="62" t="s">
        <v>12510</v>
      </c>
      <c r="D18598" s="182" t="s">
        <v>12511</v>
      </c>
      <c r="E18598" s="125">
        <v>9880</v>
      </c>
      <c r="F18598" s="125"/>
      <c r="G18598" s="125">
        <f t="shared" si="296"/>
        <v>-9880</v>
      </c>
      <c r="H18598" s="704" t="s">
        <v>12364</v>
      </c>
      <c r="J18598" s="39"/>
    </row>
    <row r="18599" spans="1:10" ht="15" x14ac:dyDescent="0.2">
      <c r="A18599" s="733">
        <v>45338</v>
      </c>
      <c r="B18599" s="62" t="s">
        <v>103</v>
      </c>
      <c r="C18599" s="62" t="s">
        <v>103</v>
      </c>
      <c r="D18599" s="182" t="s">
        <v>12512</v>
      </c>
      <c r="E18599" s="125">
        <v>17700</v>
      </c>
      <c r="F18599" s="125"/>
      <c r="G18599" s="125">
        <f t="shared" si="296"/>
        <v>-17700</v>
      </c>
      <c r="H18599" s="704" t="s">
        <v>12364</v>
      </c>
      <c r="J18599" s="39"/>
    </row>
    <row r="18600" spans="1:10" ht="15" x14ac:dyDescent="0.2">
      <c r="A18600" s="733">
        <v>45338</v>
      </c>
      <c r="B18600" s="62" t="s">
        <v>12350</v>
      </c>
      <c r="C18600" s="62" t="s">
        <v>5740</v>
      </c>
      <c r="D18600" s="182" t="s">
        <v>12513</v>
      </c>
      <c r="E18600" s="125">
        <v>700</v>
      </c>
      <c r="F18600" s="125"/>
      <c r="G18600" s="125">
        <f t="shared" si="296"/>
        <v>-700</v>
      </c>
      <c r="H18600" s="704" t="s">
        <v>12364</v>
      </c>
      <c r="J18600" s="39"/>
    </row>
    <row r="18601" spans="1:10" ht="15" x14ac:dyDescent="0.2">
      <c r="A18601" s="733">
        <v>45338</v>
      </c>
      <c r="B18601" s="62" t="s">
        <v>11883</v>
      </c>
      <c r="C18601" s="62" t="s">
        <v>10989</v>
      </c>
      <c r="D18601" s="182" t="s">
        <v>12514</v>
      </c>
      <c r="E18601" s="125">
        <v>3000</v>
      </c>
      <c r="F18601" s="125"/>
      <c r="G18601" s="125">
        <f t="shared" si="296"/>
        <v>-3000</v>
      </c>
      <c r="H18601" s="704" t="s">
        <v>12364</v>
      </c>
      <c r="J18601" s="39"/>
    </row>
    <row r="18602" spans="1:10" ht="15" x14ac:dyDescent="0.2">
      <c r="A18602" s="733">
        <v>45338</v>
      </c>
      <c r="B18602" s="62" t="s">
        <v>10906</v>
      </c>
      <c r="C18602" s="62" t="s">
        <v>5740</v>
      </c>
      <c r="D18602" s="182" t="s">
        <v>369</v>
      </c>
      <c r="E18602" s="125">
        <v>3000</v>
      </c>
      <c r="F18602" s="125"/>
      <c r="G18602" s="125">
        <f t="shared" si="296"/>
        <v>-3000</v>
      </c>
      <c r="H18602" s="704" t="s">
        <v>12364</v>
      </c>
      <c r="J18602" s="39"/>
    </row>
    <row r="18603" spans="1:10" ht="15" x14ac:dyDescent="0.2">
      <c r="A18603" s="733">
        <v>45338</v>
      </c>
      <c r="B18603" s="62" t="s">
        <v>103</v>
      </c>
      <c r="C18603" s="62" t="s">
        <v>391</v>
      </c>
      <c r="D18603" s="182" t="s">
        <v>12515</v>
      </c>
      <c r="E18603" s="125">
        <v>2250</v>
      </c>
      <c r="F18603" s="125"/>
      <c r="G18603" s="125">
        <f t="shared" si="296"/>
        <v>-2250</v>
      </c>
      <c r="H18603" s="704" t="s">
        <v>12364</v>
      </c>
      <c r="J18603" s="39"/>
    </row>
    <row r="18604" spans="1:10" ht="15" x14ac:dyDescent="0.2">
      <c r="A18604" s="733">
        <v>45338</v>
      </c>
      <c r="B18604" s="62" t="s">
        <v>12516</v>
      </c>
      <c r="C18604" s="62" t="s">
        <v>10989</v>
      </c>
      <c r="D18604" s="182" t="s">
        <v>12517</v>
      </c>
      <c r="E18604" s="125">
        <v>17400</v>
      </c>
      <c r="F18604" s="125"/>
      <c r="G18604" s="125">
        <f t="shared" si="296"/>
        <v>-17400</v>
      </c>
      <c r="H18604" s="704" t="s">
        <v>12364</v>
      </c>
      <c r="J18604" s="39"/>
    </row>
    <row r="18605" spans="1:10" ht="15" x14ac:dyDescent="0.2">
      <c r="A18605" s="733">
        <v>45338</v>
      </c>
      <c r="B18605" s="62" t="s">
        <v>10149</v>
      </c>
      <c r="C18605" s="62" t="s">
        <v>391</v>
      </c>
      <c r="D18605" s="182" t="s">
        <v>12518</v>
      </c>
      <c r="E18605" s="125">
        <v>50000</v>
      </c>
      <c r="F18605" s="125"/>
      <c r="G18605" s="125">
        <f t="shared" si="296"/>
        <v>-50000</v>
      </c>
      <c r="H18605" s="704" t="s">
        <v>12364</v>
      </c>
      <c r="J18605" s="39"/>
    </row>
    <row r="18606" spans="1:10" ht="15" x14ac:dyDescent="0.2">
      <c r="A18606" s="733">
        <v>45339</v>
      </c>
      <c r="B18606" s="62" t="s">
        <v>103</v>
      </c>
      <c r="C18606" s="62" t="s">
        <v>103</v>
      </c>
      <c r="D18606" s="182" t="s">
        <v>8156</v>
      </c>
      <c r="E18606" s="125">
        <v>4000</v>
      </c>
      <c r="F18606" s="125"/>
      <c r="G18606" s="125">
        <f t="shared" si="296"/>
        <v>-4000</v>
      </c>
      <c r="H18606" s="704" t="s">
        <v>12364</v>
      </c>
      <c r="J18606" s="39"/>
    </row>
    <row r="18607" spans="1:10" ht="15" x14ac:dyDescent="0.2">
      <c r="A18607" s="733">
        <v>45339</v>
      </c>
      <c r="B18607" s="62" t="s">
        <v>3945</v>
      </c>
      <c r="C18607" s="62" t="s">
        <v>5740</v>
      </c>
      <c r="D18607" s="182" t="s">
        <v>12520</v>
      </c>
      <c r="E18607" s="125">
        <v>5000</v>
      </c>
      <c r="F18607" s="125"/>
      <c r="G18607" s="125">
        <f t="shared" si="296"/>
        <v>-5000</v>
      </c>
      <c r="H18607" s="704" t="s">
        <v>12364</v>
      </c>
      <c r="J18607" s="39"/>
    </row>
    <row r="18608" spans="1:10" ht="15" x14ac:dyDescent="0.2">
      <c r="A18608" s="733">
        <v>45339</v>
      </c>
      <c r="B18608" s="62" t="s">
        <v>3945</v>
      </c>
      <c r="C18608" s="62" t="s">
        <v>285</v>
      </c>
      <c r="D18608" s="182" t="s">
        <v>11379</v>
      </c>
      <c r="E18608" s="125">
        <v>500</v>
      </c>
      <c r="F18608" s="125"/>
      <c r="G18608" s="125">
        <f t="shared" si="296"/>
        <v>-500</v>
      </c>
      <c r="H18608" s="704" t="s">
        <v>12364</v>
      </c>
      <c r="J18608" s="39"/>
    </row>
    <row r="18609" spans="1:10" ht="15" x14ac:dyDescent="0.2">
      <c r="A18609" s="733">
        <v>45339</v>
      </c>
      <c r="B18609" s="62" t="s">
        <v>3945</v>
      </c>
      <c r="C18609" s="62" t="s">
        <v>10989</v>
      </c>
      <c r="D18609" s="182" t="s">
        <v>12521</v>
      </c>
      <c r="E18609" s="125">
        <v>800</v>
      </c>
      <c r="F18609" s="125"/>
      <c r="G18609" s="125">
        <f t="shared" si="296"/>
        <v>-800</v>
      </c>
      <c r="H18609" s="704" t="s">
        <v>12364</v>
      </c>
      <c r="J18609" s="39"/>
    </row>
    <row r="18610" spans="1:10" ht="15" x14ac:dyDescent="0.2">
      <c r="A18610" s="733">
        <v>45339</v>
      </c>
      <c r="B18610" s="62" t="s">
        <v>8557</v>
      </c>
      <c r="C18610" s="62" t="s">
        <v>11621</v>
      </c>
      <c r="D18610" s="182" t="s">
        <v>12428</v>
      </c>
      <c r="E18610" s="125">
        <v>12000</v>
      </c>
      <c r="F18610" s="125"/>
      <c r="G18610" s="125">
        <f t="shared" si="296"/>
        <v>-12000</v>
      </c>
      <c r="H18610" s="704" t="s">
        <v>12364</v>
      </c>
      <c r="J18610" s="39"/>
    </row>
    <row r="18611" spans="1:10" ht="15" x14ac:dyDescent="0.2">
      <c r="A18611" s="733">
        <v>45339</v>
      </c>
      <c r="B18611" s="62" t="s">
        <v>8557</v>
      </c>
      <c r="C18611" s="62" t="s">
        <v>10989</v>
      </c>
      <c r="D18611" s="182" t="s">
        <v>12522</v>
      </c>
      <c r="E18611" s="125">
        <v>1130</v>
      </c>
      <c r="F18611" s="125"/>
      <c r="G18611" s="125">
        <f t="shared" si="296"/>
        <v>-1130</v>
      </c>
      <c r="H18611" s="704" t="s">
        <v>12364</v>
      </c>
      <c r="J18611" s="39"/>
    </row>
    <row r="18612" spans="1:10" ht="15" x14ac:dyDescent="0.2">
      <c r="A18612" s="733">
        <v>45339</v>
      </c>
      <c r="B18612" s="62" t="s">
        <v>12350</v>
      </c>
      <c r="C18612" s="62" t="s">
        <v>12523</v>
      </c>
      <c r="D18612" s="182" t="s">
        <v>12524</v>
      </c>
      <c r="E18612" s="125">
        <v>12000</v>
      </c>
      <c r="F18612" s="125"/>
      <c r="G18612" s="125">
        <f t="shared" si="296"/>
        <v>-12000</v>
      </c>
      <c r="H18612" s="704" t="s">
        <v>12364</v>
      </c>
      <c r="J18612" s="39"/>
    </row>
    <row r="18613" spans="1:10" ht="15" x14ac:dyDescent="0.2">
      <c r="A18613" s="733">
        <v>45339</v>
      </c>
      <c r="B18613" s="62" t="s">
        <v>8557</v>
      </c>
      <c r="C18613" s="62" t="s">
        <v>5740</v>
      </c>
      <c r="D18613" s="182" t="s">
        <v>369</v>
      </c>
      <c r="E18613" s="125">
        <v>2000</v>
      </c>
      <c r="F18613" s="125"/>
      <c r="G18613" s="125">
        <f t="shared" si="296"/>
        <v>-2000</v>
      </c>
      <c r="H18613" s="704" t="s">
        <v>12364</v>
      </c>
      <c r="J18613" s="39"/>
    </row>
    <row r="18614" spans="1:10" ht="15" x14ac:dyDescent="0.2">
      <c r="A18614" s="733">
        <v>45339</v>
      </c>
      <c r="B18614" s="62" t="s">
        <v>8557</v>
      </c>
      <c r="C18614" s="62" t="s">
        <v>12523</v>
      </c>
      <c r="D18614" s="182" t="s">
        <v>12524</v>
      </c>
      <c r="E18614" s="125">
        <v>13000</v>
      </c>
      <c r="F18614" s="125"/>
      <c r="G18614" s="125">
        <f t="shared" si="296"/>
        <v>-13000</v>
      </c>
      <c r="H18614" s="704" t="s">
        <v>12364</v>
      </c>
      <c r="J18614" s="39"/>
    </row>
    <row r="18615" spans="1:10" ht="15" x14ac:dyDescent="0.2">
      <c r="A18615" s="733">
        <v>45339</v>
      </c>
      <c r="B18615" s="62" t="s">
        <v>11883</v>
      </c>
      <c r="C18615" s="62" t="s">
        <v>5740</v>
      </c>
      <c r="D18615" s="182" t="s">
        <v>12525</v>
      </c>
      <c r="E18615" s="125">
        <v>3000</v>
      </c>
      <c r="F18615" s="125"/>
      <c r="G18615" s="125">
        <f t="shared" si="296"/>
        <v>-3000</v>
      </c>
      <c r="H18615" s="704" t="s">
        <v>12364</v>
      </c>
      <c r="J18615" s="39"/>
    </row>
    <row r="18616" spans="1:10" ht="15" x14ac:dyDescent="0.2">
      <c r="A18616" s="733">
        <v>45339</v>
      </c>
      <c r="B18616" s="62" t="s">
        <v>11883</v>
      </c>
      <c r="C18616" s="62" t="s">
        <v>5740</v>
      </c>
      <c r="D18616" s="182" t="s">
        <v>11890</v>
      </c>
      <c r="E18616" s="125">
        <v>2700</v>
      </c>
      <c r="F18616" s="125"/>
      <c r="G18616" s="125">
        <f t="shared" si="296"/>
        <v>-2700</v>
      </c>
      <c r="H18616" s="704" t="s">
        <v>12364</v>
      </c>
      <c r="J18616" s="39"/>
    </row>
    <row r="18617" spans="1:10" ht="15" x14ac:dyDescent="0.2">
      <c r="A18617" s="733">
        <v>45339</v>
      </c>
      <c r="B18617" s="62" t="s">
        <v>103</v>
      </c>
      <c r="C18617" s="62" t="s">
        <v>285</v>
      </c>
      <c r="D18617" s="182" t="s">
        <v>8661</v>
      </c>
      <c r="E18617" s="125">
        <v>750</v>
      </c>
      <c r="F18617" s="125"/>
      <c r="G18617" s="125">
        <f t="shared" si="296"/>
        <v>-750</v>
      </c>
      <c r="H18617" s="704" t="s">
        <v>12364</v>
      </c>
      <c r="J18617" s="39"/>
    </row>
    <row r="18618" spans="1:10" ht="15" x14ac:dyDescent="0.2">
      <c r="A18618" s="733">
        <v>45339</v>
      </c>
      <c r="B18618" s="62" t="s">
        <v>25</v>
      </c>
      <c r="C18618" s="62" t="s">
        <v>8148</v>
      </c>
      <c r="D18618" s="182" t="s">
        <v>6342</v>
      </c>
      <c r="E18618" s="125">
        <v>3635</v>
      </c>
      <c r="F18618" s="125"/>
      <c r="G18618" s="125">
        <f t="shared" si="296"/>
        <v>-3635</v>
      </c>
      <c r="H18618" s="704" t="s">
        <v>12364</v>
      </c>
      <c r="J18618" s="39"/>
    </row>
    <row r="18619" spans="1:10" ht="15" x14ac:dyDescent="0.2">
      <c r="A18619" s="733">
        <v>45339</v>
      </c>
      <c r="B18619" s="62" t="s">
        <v>103</v>
      </c>
      <c r="C18619" s="62" t="s">
        <v>8148</v>
      </c>
      <c r="D18619" s="182" t="s">
        <v>6342</v>
      </c>
      <c r="E18619" s="125">
        <v>9800</v>
      </c>
      <c r="F18619" s="125"/>
      <c r="G18619" s="125">
        <f t="shared" si="296"/>
        <v>-9800</v>
      </c>
      <c r="H18619" s="704" t="s">
        <v>12364</v>
      </c>
      <c r="J18619" s="39"/>
    </row>
    <row r="18620" spans="1:10" ht="15" x14ac:dyDescent="0.2">
      <c r="A18620" s="733">
        <v>45339</v>
      </c>
      <c r="B18620" s="62" t="s">
        <v>11089</v>
      </c>
      <c r="C18620" s="62" t="s">
        <v>5740</v>
      </c>
      <c r="D18620" s="182" t="s">
        <v>369</v>
      </c>
      <c r="E18620" s="125">
        <v>1200</v>
      </c>
      <c r="F18620" s="125"/>
      <c r="G18620" s="125">
        <f t="shared" si="296"/>
        <v>-1200</v>
      </c>
      <c r="H18620" s="704" t="s">
        <v>12364</v>
      </c>
      <c r="J18620" s="39"/>
    </row>
    <row r="18621" spans="1:10" ht="15" x14ac:dyDescent="0.2">
      <c r="A18621" s="733">
        <v>45339</v>
      </c>
      <c r="B18621" s="62" t="s">
        <v>11883</v>
      </c>
      <c r="C18621" s="62" t="s">
        <v>11382</v>
      </c>
      <c r="D18621" s="182" t="s">
        <v>12527</v>
      </c>
      <c r="E18621" s="125">
        <v>100000</v>
      </c>
      <c r="F18621" s="125"/>
      <c r="G18621" s="125">
        <f t="shared" si="296"/>
        <v>-100000</v>
      </c>
      <c r="H18621" s="704" t="s">
        <v>12364</v>
      </c>
      <c r="J18621" s="39"/>
    </row>
    <row r="18622" spans="1:10" ht="15" x14ac:dyDescent="0.2">
      <c r="A18622" s="733">
        <v>45339</v>
      </c>
      <c r="B18622" s="62" t="s">
        <v>11883</v>
      </c>
      <c r="C18622" s="62" t="s">
        <v>12013</v>
      </c>
      <c r="D18622" s="182" t="s">
        <v>12526</v>
      </c>
      <c r="E18622" s="125">
        <v>400000</v>
      </c>
      <c r="F18622" s="125"/>
      <c r="G18622" s="125">
        <f t="shared" si="296"/>
        <v>-400000</v>
      </c>
      <c r="H18622" s="704" t="s">
        <v>12364</v>
      </c>
      <c r="J18622" s="39"/>
    </row>
    <row r="18623" spans="1:10" ht="15" x14ac:dyDescent="0.2">
      <c r="A18623" s="733">
        <v>45339</v>
      </c>
      <c r="B18623" s="62" t="s">
        <v>11085</v>
      </c>
      <c r="C18623" s="62" t="s">
        <v>1197</v>
      </c>
      <c r="D18623" s="182" t="s">
        <v>12528</v>
      </c>
      <c r="E18623" s="125">
        <v>480000</v>
      </c>
      <c r="F18623" s="125"/>
      <c r="G18623" s="125">
        <f t="shared" ref="G18623:G18686" si="297">F18623-E18623</f>
        <v>-480000</v>
      </c>
      <c r="H18623" s="704" t="s">
        <v>12364</v>
      </c>
      <c r="J18623" s="39"/>
    </row>
    <row r="18624" spans="1:10" ht="15" x14ac:dyDescent="0.2">
      <c r="A18624" s="733">
        <v>45339</v>
      </c>
      <c r="B18624" s="62" t="s">
        <v>11085</v>
      </c>
      <c r="C18624" s="62" t="s">
        <v>1197</v>
      </c>
      <c r="D18624" s="182" t="s">
        <v>12528</v>
      </c>
      <c r="E18624" s="125">
        <v>370000</v>
      </c>
      <c r="F18624" s="125"/>
      <c r="G18624" s="125">
        <f t="shared" si="297"/>
        <v>-370000</v>
      </c>
      <c r="H18624" s="704" t="s">
        <v>12364</v>
      </c>
      <c r="J18624" s="39"/>
    </row>
    <row r="18625" spans="1:10" ht="15" x14ac:dyDescent="0.2">
      <c r="A18625" s="733">
        <v>45339</v>
      </c>
      <c r="B18625" s="62" t="s">
        <v>11085</v>
      </c>
      <c r="C18625" s="62" t="s">
        <v>1197</v>
      </c>
      <c r="D18625" s="182" t="s">
        <v>12529</v>
      </c>
      <c r="E18625" s="125">
        <v>704800</v>
      </c>
      <c r="F18625" s="125"/>
      <c r="G18625" s="125">
        <f t="shared" si="297"/>
        <v>-704800</v>
      </c>
      <c r="H18625" s="704" t="s">
        <v>12364</v>
      </c>
      <c r="J18625" s="39"/>
    </row>
    <row r="18626" spans="1:10" ht="15" x14ac:dyDescent="0.2">
      <c r="A18626" s="733">
        <v>45339</v>
      </c>
      <c r="B18626" s="62" t="s">
        <v>12608</v>
      </c>
      <c r="C18626" s="62" t="s">
        <v>12530</v>
      </c>
      <c r="D18626" s="182" t="s">
        <v>12531</v>
      </c>
      <c r="E18626" s="125">
        <v>40000</v>
      </c>
      <c r="F18626" s="125"/>
      <c r="G18626" s="125">
        <f t="shared" si="297"/>
        <v>-40000</v>
      </c>
      <c r="H18626" s="704" t="s">
        <v>12364</v>
      </c>
      <c r="J18626" s="39"/>
    </row>
    <row r="18627" spans="1:10" ht="15" x14ac:dyDescent="0.2">
      <c r="A18627" s="733">
        <v>45341</v>
      </c>
      <c r="B18627" s="62" t="s">
        <v>11085</v>
      </c>
      <c r="C18627" s="62" t="s">
        <v>5386</v>
      </c>
      <c r="D18627" s="182" t="s">
        <v>369</v>
      </c>
      <c r="E18627" s="125">
        <v>5000</v>
      </c>
      <c r="F18627" s="125"/>
      <c r="G18627" s="125">
        <f t="shared" si="297"/>
        <v>-5000</v>
      </c>
      <c r="H18627" s="704" t="s">
        <v>12364</v>
      </c>
      <c r="J18627" s="39"/>
    </row>
    <row r="18628" spans="1:10" ht="15" x14ac:dyDescent="0.2">
      <c r="A18628" s="733">
        <v>45341</v>
      </c>
      <c r="B18628" s="62" t="s">
        <v>11089</v>
      </c>
      <c r="C18628" s="62" t="s">
        <v>391</v>
      </c>
      <c r="D18628" s="182" t="s">
        <v>12532</v>
      </c>
      <c r="E18628" s="125">
        <v>7000</v>
      </c>
      <c r="F18628" s="125"/>
      <c r="G18628" s="125">
        <f t="shared" si="297"/>
        <v>-7000</v>
      </c>
      <c r="H18628" s="704" t="s">
        <v>12364</v>
      </c>
      <c r="J18628" s="39"/>
    </row>
    <row r="18629" spans="1:10" ht="15" x14ac:dyDescent="0.2">
      <c r="A18629" s="733">
        <v>45341</v>
      </c>
      <c r="B18629" s="62" t="s">
        <v>103</v>
      </c>
      <c r="C18629" s="62" t="s">
        <v>103</v>
      </c>
      <c r="D18629" s="182" t="s">
        <v>8156</v>
      </c>
      <c r="E18629" s="125">
        <v>1200</v>
      </c>
      <c r="F18629" s="125"/>
      <c r="G18629" s="125">
        <f t="shared" si="297"/>
        <v>-1200</v>
      </c>
      <c r="H18629" s="704" t="s">
        <v>12364</v>
      </c>
      <c r="J18629" s="39"/>
    </row>
    <row r="18630" spans="1:10" ht="15" x14ac:dyDescent="0.2">
      <c r="A18630" s="733">
        <v>45341</v>
      </c>
      <c r="B18630" s="62" t="s">
        <v>12192</v>
      </c>
      <c r="C18630" s="62" t="s">
        <v>11713</v>
      </c>
      <c r="D18630" s="182" t="s">
        <v>12533</v>
      </c>
      <c r="E18630" s="125">
        <v>20180</v>
      </c>
      <c r="F18630" s="125"/>
      <c r="G18630" s="125">
        <f t="shared" si="297"/>
        <v>-20180</v>
      </c>
      <c r="H18630" s="704" t="s">
        <v>12364</v>
      </c>
      <c r="J18630" s="39"/>
    </row>
    <row r="18631" spans="1:10" ht="15" x14ac:dyDescent="0.2">
      <c r="A18631" s="733">
        <v>45341</v>
      </c>
      <c r="B18631" s="62" t="s">
        <v>11883</v>
      </c>
      <c r="C18631" s="62" t="s">
        <v>11532</v>
      </c>
      <c r="D18631" s="182" t="s">
        <v>12534</v>
      </c>
      <c r="E18631" s="125">
        <v>300000</v>
      </c>
      <c r="F18631" s="125"/>
      <c r="G18631" s="125">
        <f t="shared" si="297"/>
        <v>-300000</v>
      </c>
      <c r="H18631" s="704" t="s">
        <v>12364</v>
      </c>
      <c r="J18631" s="39"/>
    </row>
    <row r="18632" spans="1:10" ht="15" x14ac:dyDescent="0.2">
      <c r="A18632" s="733">
        <v>45341</v>
      </c>
      <c r="B18632" s="62" t="s">
        <v>11089</v>
      </c>
      <c r="C18632" s="550" t="s">
        <v>11740</v>
      </c>
      <c r="D18632" s="739" t="s">
        <v>12535</v>
      </c>
      <c r="E18632" s="551">
        <v>100000</v>
      </c>
      <c r="F18632" s="125"/>
      <c r="G18632" s="125">
        <f t="shared" si="297"/>
        <v>-100000</v>
      </c>
      <c r="H18632" s="704" t="s">
        <v>12364</v>
      </c>
      <c r="J18632" s="39"/>
    </row>
    <row r="18633" spans="1:10" ht="15" x14ac:dyDescent="0.2">
      <c r="A18633" s="733">
        <v>45341</v>
      </c>
      <c r="B18633" s="62" t="s">
        <v>10230</v>
      </c>
      <c r="C18633" s="550" t="s">
        <v>11740</v>
      </c>
      <c r="D18633" s="739" t="s">
        <v>12535</v>
      </c>
      <c r="E18633" s="551">
        <v>528670</v>
      </c>
      <c r="F18633" s="125"/>
      <c r="G18633" s="125">
        <f t="shared" si="297"/>
        <v>-528670</v>
      </c>
      <c r="H18633" s="704" t="s">
        <v>12364</v>
      </c>
      <c r="J18633" s="39"/>
    </row>
    <row r="18634" spans="1:10" ht="15" x14ac:dyDescent="0.2">
      <c r="A18634" s="733">
        <v>45341</v>
      </c>
      <c r="B18634" s="62" t="s">
        <v>11883</v>
      </c>
      <c r="C18634" s="62" t="s">
        <v>10989</v>
      </c>
      <c r="D18634" s="182" t="s">
        <v>12536</v>
      </c>
      <c r="E18634" s="125">
        <v>196890</v>
      </c>
      <c r="F18634" s="125"/>
      <c r="G18634" s="125">
        <f t="shared" si="297"/>
        <v>-196890</v>
      </c>
      <c r="H18634" s="704" t="s">
        <v>12364</v>
      </c>
      <c r="J18634" s="39"/>
    </row>
    <row r="18635" spans="1:10" ht="15" x14ac:dyDescent="0.2">
      <c r="A18635" s="733">
        <v>45341</v>
      </c>
      <c r="B18635" s="62" t="s">
        <v>11883</v>
      </c>
      <c r="C18635" s="62" t="s">
        <v>10989</v>
      </c>
      <c r="D18635" s="182" t="s">
        <v>12537</v>
      </c>
      <c r="E18635" s="125">
        <v>74950</v>
      </c>
      <c r="F18635" s="125"/>
      <c r="G18635" s="125">
        <f t="shared" si="297"/>
        <v>-74950</v>
      </c>
      <c r="H18635" s="704" t="s">
        <v>12364</v>
      </c>
      <c r="J18635" s="39"/>
    </row>
    <row r="18636" spans="1:10" ht="15" customHeight="1" x14ac:dyDescent="0.2">
      <c r="A18636" s="733">
        <v>45341</v>
      </c>
      <c r="B18636" s="62" t="s">
        <v>11131</v>
      </c>
      <c r="C18636" s="550" t="s">
        <v>10989</v>
      </c>
      <c r="D18636" s="739" t="s">
        <v>12538</v>
      </c>
      <c r="E18636" s="551">
        <v>80000</v>
      </c>
      <c r="F18636" s="125"/>
      <c r="G18636" s="125">
        <f t="shared" si="297"/>
        <v>-80000</v>
      </c>
      <c r="H18636" s="704" t="s">
        <v>12364</v>
      </c>
      <c r="J18636" s="39"/>
    </row>
    <row r="18637" spans="1:10" ht="15" x14ac:dyDescent="0.2">
      <c r="A18637" s="733">
        <v>45341</v>
      </c>
      <c r="B18637" s="62" t="s">
        <v>11883</v>
      </c>
      <c r="C18637" s="550" t="s">
        <v>10989</v>
      </c>
      <c r="D18637" s="739" t="s">
        <v>12538</v>
      </c>
      <c r="E18637" s="551">
        <v>224620</v>
      </c>
      <c r="F18637" s="125"/>
      <c r="G18637" s="125">
        <f t="shared" si="297"/>
        <v>-224620</v>
      </c>
      <c r="H18637" s="704" t="s">
        <v>12364</v>
      </c>
      <c r="J18637" s="39"/>
    </row>
    <row r="18638" spans="1:10" ht="15" x14ac:dyDescent="0.2">
      <c r="A18638" s="733">
        <v>45341</v>
      </c>
      <c r="B18638" s="62" t="s">
        <v>10906</v>
      </c>
      <c r="C18638" s="62" t="s">
        <v>7221</v>
      </c>
      <c r="D18638" s="182" t="s">
        <v>10719</v>
      </c>
      <c r="E18638" s="125">
        <v>300000</v>
      </c>
      <c r="F18638" s="125"/>
      <c r="G18638" s="125">
        <f t="shared" si="297"/>
        <v>-300000</v>
      </c>
      <c r="H18638" s="704" t="s">
        <v>12364</v>
      </c>
      <c r="J18638" s="39"/>
    </row>
    <row r="18639" spans="1:10" ht="15" x14ac:dyDescent="0.2">
      <c r="A18639" s="733">
        <v>45342</v>
      </c>
      <c r="B18639" s="62" t="s">
        <v>12410</v>
      </c>
      <c r="C18639" s="62" t="s">
        <v>10989</v>
      </c>
      <c r="D18639" s="182" t="s">
        <v>12539</v>
      </c>
      <c r="E18639" s="125">
        <v>700</v>
      </c>
      <c r="F18639" s="125"/>
      <c r="G18639" s="125">
        <f t="shared" si="297"/>
        <v>-700</v>
      </c>
      <c r="H18639" s="704" t="s">
        <v>12364</v>
      </c>
      <c r="J18639" s="39"/>
    </row>
    <row r="18640" spans="1:10" ht="15" x14ac:dyDescent="0.2">
      <c r="A18640" s="733">
        <v>45342</v>
      </c>
      <c r="B18640" s="62" t="s">
        <v>10906</v>
      </c>
      <c r="C18640" s="62" t="s">
        <v>371</v>
      </c>
      <c r="D18640" s="182" t="s">
        <v>2107</v>
      </c>
      <c r="E18640" s="125">
        <v>1000</v>
      </c>
      <c r="F18640" s="125"/>
      <c r="G18640" s="125">
        <f t="shared" si="297"/>
        <v>-1000</v>
      </c>
      <c r="H18640" s="704" t="s">
        <v>12364</v>
      </c>
      <c r="J18640" s="39"/>
    </row>
    <row r="18641" spans="1:10" ht="15" x14ac:dyDescent="0.2">
      <c r="A18641" s="733">
        <v>45342</v>
      </c>
      <c r="B18641" s="62" t="s">
        <v>10906</v>
      </c>
      <c r="C18641" s="62" t="s">
        <v>5740</v>
      </c>
      <c r="D18641" s="182" t="s">
        <v>369</v>
      </c>
      <c r="E18641" s="125">
        <v>2000</v>
      </c>
      <c r="F18641" s="125"/>
      <c r="G18641" s="125">
        <f t="shared" si="297"/>
        <v>-2000</v>
      </c>
      <c r="H18641" s="704" t="s">
        <v>12364</v>
      </c>
      <c r="J18641" s="39"/>
    </row>
    <row r="18642" spans="1:10" ht="15" x14ac:dyDescent="0.2">
      <c r="A18642" s="733">
        <v>45342</v>
      </c>
      <c r="B18642" s="62" t="s">
        <v>12350</v>
      </c>
      <c r="C18642" s="62" t="s">
        <v>391</v>
      </c>
      <c r="D18642" s="182" t="s">
        <v>12540</v>
      </c>
      <c r="E18642" s="125">
        <v>6000</v>
      </c>
      <c r="F18642" s="125"/>
      <c r="G18642" s="125">
        <f t="shared" si="297"/>
        <v>-6000</v>
      </c>
      <c r="H18642" s="704" t="s">
        <v>12364</v>
      </c>
      <c r="J18642" s="39"/>
    </row>
    <row r="18643" spans="1:10" ht="15" x14ac:dyDescent="0.2">
      <c r="A18643" s="733">
        <v>45342</v>
      </c>
      <c r="B18643" s="62" t="s">
        <v>103</v>
      </c>
      <c r="C18643" s="62" t="s">
        <v>103</v>
      </c>
      <c r="D18643" s="182" t="s">
        <v>12541</v>
      </c>
      <c r="E18643" s="125">
        <v>7000</v>
      </c>
      <c r="F18643" s="125"/>
      <c r="G18643" s="125">
        <f t="shared" si="297"/>
        <v>-7000</v>
      </c>
      <c r="H18643" s="704" t="s">
        <v>12364</v>
      </c>
      <c r="J18643" s="39"/>
    </row>
    <row r="18644" spans="1:10" ht="15" x14ac:dyDescent="0.2">
      <c r="A18644" s="733">
        <v>45342</v>
      </c>
      <c r="B18644" s="62" t="s">
        <v>11089</v>
      </c>
      <c r="C18644" s="62" t="s">
        <v>391</v>
      </c>
      <c r="D18644" s="182" t="s">
        <v>12532</v>
      </c>
      <c r="E18644" s="125">
        <v>3000</v>
      </c>
      <c r="F18644" s="125"/>
      <c r="G18644" s="125">
        <f t="shared" si="297"/>
        <v>-3000</v>
      </c>
      <c r="H18644" s="704" t="s">
        <v>12364</v>
      </c>
      <c r="J18644" s="39"/>
    </row>
    <row r="18645" spans="1:10" ht="15" x14ac:dyDescent="0.2">
      <c r="A18645" s="733">
        <v>45342</v>
      </c>
      <c r="B18645" s="62" t="s">
        <v>12350</v>
      </c>
      <c r="C18645" s="62" t="s">
        <v>5740</v>
      </c>
      <c r="D18645" s="182" t="s">
        <v>10335</v>
      </c>
      <c r="E18645" s="125">
        <v>400</v>
      </c>
      <c r="F18645" s="125"/>
      <c r="G18645" s="125">
        <f t="shared" si="297"/>
        <v>-400</v>
      </c>
      <c r="H18645" s="704" t="s">
        <v>12364</v>
      </c>
      <c r="J18645" s="39"/>
    </row>
    <row r="18646" spans="1:10" ht="15" x14ac:dyDescent="0.2">
      <c r="A18646" s="733">
        <v>45342</v>
      </c>
      <c r="B18646" s="62" t="s">
        <v>103</v>
      </c>
      <c r="C18646" s="62" t="s">
        <v>12486</v>
      </c>
      <c r="D18646" s="182" t="s">
        <v>369</v>
      </c>
      <c r="E18646" s="125">
        <v>1000</v>
      </c>
      <c r="F18646" s="125"/>
      <c r="G18646" s="125">
        <f t="shared" si="297"/>
        <v>-1000</v>
      </c>
      <c r="H18646" s="704" t="s">
        <v>12364</v>
      </c>
      <c r="J18646" s="39"/>
    </row>
    <row r="18647" spans="1:10" ht="15" x14ac:dyDescent="0.2">
      <c r="A18647" s="733">
        <v>45342</v>
      </c>
      <c r="B18647" s="62" t="s">
        <v>12192</v>
      </c>
      <c r="C18647" s="62" t="s">
        <v>391</v>
      </c>
      <c r="D18647" s="182" t="s">
        <v>12542</v>
      </c>
      <c r="E18647" s="125">
        <v>40000</v>
      </c>
      <c r="F18647" s="125"/>
      <c r="G18647" s="125">
        <f t="shared" si="297"/>
        <v>-40000</v>
      </c>
      <c r="H18647" s="704" t="s">
        <v>12364</v>
      </c>
      <c r="J18647" s="39"/>
    </row>
    <row r="18648" spans="1:10" ht="15" x14ac:dyDescent="0.2">
      <c r="A18648" s="733">
        <v>45342</v>
      </c>
      <c r="B18648" s="62" t="s">
        <v>8557</v>
      </c>
      <c r="C18648" s="62" t="s">
        <v>10989</v>
      </c>
      <c r="D18648" s="182" t="s">
        <v>12545</v>
      </c>
      <c r="E18648" s="125">
        <v>149000</v>
      </c>
      <c r="F18648" s="125"/>
      <c r="G18648" s="125">
        <f t="shared" si="297"/>
        <v>-149000</v>
      </c>
      <c r="H18648" s="704" t="s">
        <v>12364</v>
      </c>
      <c r="J18648" s="39"/>
    </row>
    <row r="18649" spans="1:10" ht="15" x14ac:dyDescent="0.2">
      <c r="A18649" s="733">
        <v>45342</v>
      </c>
      <c r="B18649" s="62" t="s">
        <v>12516</v>
      </c>
      <c r="C18649" s="62" t="s">
        <v>12543</v>
      </c>
      <c r="D18649" s="182" t="s">
        <v>12544</v>
      </c>
      <c r="E18649" s="125">
        <v>300000</v>
      </c>
      <c r="F18649" s="125"/>
      <c r="G18649" s="125">
        <f t="shared" si="297"/>
        <v>-300000</v>
      </c>
      <c r="H18649" s="704" t="s">
        <v>12364</v>
      </c>
      <c r="J18649" s="39"/>
    </row>
    <row r="18650" spans="1:10" ht="15" x14ac:dyDescent="0.2">
      <c r="A18650" s="733">
        <v>45343</v>
      </c>
      <c r="B18650" s="62" t="s">
        <v>11085</v>
      </c>
      <c r="C18650" s="62" t="s">
        <v>10989</v>
      </c>
      <c r="D18650" s="182" t="s">
        <v>12546</v>
      </c>
      <c r="E18650" s="125">
        <v>7300</v>
      </c>
      <c r="F18650" s="125"/>
      <c r="G18650" s="125">
        <f t="shared" si="297"/>
        <v>-7300</v>
      </c>
      <c r="H18650" s="704" t="s">
        <v>12364</v>
      </c>
      <c r="J18650" s="39"/>
    </row>
    <row r="18651" spans="1:10" ht="15" x14ac:dyDescent="0.2">
      <c r="A18651" s="733">
        <v>45343</v>
      </c>
      <c r="B18651" s="62" t="s">
        <v>8557</v>
      </c>
      <c r="C18651" s="62" t="s">
        <v>10989</v>
      </c>
      <c r="D18651" s="182" t="s">
        <v>12547</v>
      </c>
      <c r="E18651" s="125">
        <v>1100</v>
      </c>
      <c r="F18651" s="125"/>
      <c r="G18651" s="125">
        <f t="shared" si="297"/>
        <v>-1100</v>
      </c>
      <c r="H18651" s="704" t="s">
        <v>12364</v>
      </c>
      <c r="J18651" s="39"/>
    </row>
    <row r="18652" spans="1:10" ht="15" x14ac:dyDescent="0.2">
      <c r="A18652" s="733">
        <v>45343</v>
      </c>
      <c r="B18652" s="62" t="s">
        <v>10906</v>
      </c>
      <c r="C18652" s="62" t="s">
        <v>391</v>
      </c>
      <c r="D18652" s="182" t="s">
        <v>10304</v>
      </c>
      <c r="E18652" s="125">
        <v>1000</v>
      </c>
      <c r="F18652" s="125"/>
      <c r="G18652" s="125">
        <f t="shared" si="297"/>
        <v>-1000</v>
      </c>
      <c r="H18652" s="704" t="s">
        <v>12364</v>
      </c>
      <c r="J18652" s="39"/>
    </row>
    <row r="18653" spans="1:10" ht="15" x14ac:dyDescent="0.2">
      <c r="A18653" s="733">
        <v>45343</v>
      </c>
      <c r="B18653" s="62" t="s">
        <v>12350</v>
      </c>
      <c r="C18653" s="62" t="s">
        <v>5740</v>
      </c>
      <c r="D18653" s="182" t="s">
        <v>12548</v>
      </c>
      <c r="E18653" s="125">
        <v>500</v>
      </c>
      <c r="F18653" s="125"/>
      <c r="G18653" s="125">
        <f t="shared" si="297"/>
        <v>-500</v>
      </c>
      <c r="H18653" s="704" t="s">
        <v>12364</v>
      </c>
      <c r="J18653" s="39"/>
    </row>
    <row r="18654" spans="1:10" ht="15" x14ac:dyDescent="0.2">
      <c r="A18654" s="733">
        <v>45343</v>
      </c>
      <c r="B18654" s="62" t="s">
        <v>12350</v>
      </c>
      <c r="C18654" s="62" t="s">
        <v>5740</v>
      </c>
      <c r="D18654" s="182" t="s">
        <v>369</v>
      </c>
      <c r="E18654" s="125">
        <v>1800</v>
      </c>
      <c r="F18654" s="125"/>
      <c r="G18654" s="125">
        <f t="shared" si="297"/>
        <v>-1800</v>
      </c>
      <c r="H18654" s="704" t="s">
        <v>12364</v>
      </c>
      <c r="J18654" s="39"/>
    </row>
    <row r="18655" spans="1:10" ht="15" x14ac:dyDescent="0.2">
      <c r="A18655" s="733">
        <v>45343</v>
      </c>
      <c r="B18655" s="62" t="s">
        <v>103</v>
      </c>
      <c r="C18655" s="62" t="s">
        <v>103</v>
      </c>
      <c r="D18655" s="182" t="s">
        <v>12541</v>
      </c>
      <c r="E18655" s="125">
        <v>3000</v>
      </c>
      <c r="F18655" s="125"/>
      <c r="G18655" s="125">
        <f t="shared" si="297"/>
        <v>-3000</v>
      </c>
      <c r="H18655" s="704" t="s">
        <v>12364</v>
      </c>
      <c r="J18655" s="39"/>
    </row>
    <row r="18656" spans="1:10" ht="15" x14ac:dyDescent="0.2">
      <c r="A18656" s="733">
        <v>45343</v>
      </c>
      <c r="B18656" s="62" t="s">
        <v>10906</v>
      </c>
      <c r="C18656" s="62" t="s">
        <v>11106</v>
      </c>
      <c r="D18656" s="182" t="s">
        <v>12549</v>
      </c>
      <c r="E18656" s="125">
        <v>275000</v>
      </c>
      <c r="F18656" s="125"/>
      <c r="G18656" s="125">
        <f t="shared" si="297"/>
        <v>-275000</v>
      </c>
      <c r="H18656" s="704" t="s">
        <v>12364</v>
      </c>
      <c r="J18656" s="39"/>
    </row>
    <row r="18657" spans="1:10" ht="15" x14ac:dyDescent="0.2">
      <c r="A18657" s="733">
        <v>45343</v>
      </c>
      <c r="B18657" s="62" t="s">
        <v>11883</v>
      </c>
      <c r="C18657" s="62" t="s">
        <v>7465</v>
      </c>
      <c r="D18657" s="182" t="s">
        <v>12550</v>
      </c>
      <c r="E18657" s="125">
        <v>1000000</v>
      </c>
      <c r="F18657" s="125"/>
      <c r="G18657" s="125">
        <f t="shared" si="297"/>
        <v>-1000000</v>
      </c>
      <c r="H18657" s="704" t="s">
        <v>12364</v>
      </c>
      <c r="J18657" s="39"/>
    </row>
    <row r="18658" spans="1:10" ht="15" x14ac:dyDescent="0.2">
      <c r="A18658" s="733">
        <v>45344</v>
      </c>
      <c r="B18658" s="62" t="s">
        <v>103</v>
      </c>
      <c r="C18658" s="62" t="s">
        <v>2995</v>
      </c>
      <c r="D18658" s="182" t="s">
        <v>369</v>
      </c>
      <c r="E18658" s="125">
        <v>5330</v>
      </c>
      <c r="F18658" s="125"/>
      <c r="G18658" s="125">
        <f t="shared" si="297"/>
        <v>-5330</v>
      </c>
      <c r="H18658" s="704" t="s">
        <v>12364</v>
      </c>
      <c r="J18658" s="39"/>
    </row>
    <row r="18659" spans="1:10" ht="15" x14ac:dyDescent="0.2">
      <c r="A18659" s="733">
        <v>45344</v>
      </c>
      <c r="B18659" s="62" t="s">
        <v>8557</v>
      </c>
      <c r="C18659" s="62" t="s">
        <v>204</v>
      </c>
      <c r="D18659" s="182" t="s">
        <v>9917</v>
      </c>
      <c r="E18659" s="125">
        <v>1000</v>
      </c>
      <c r="F18659" s="125"/>
      <c r="G18659" s="125">
        <f t="shared" si="297"/>
        <v>-1000</v>
      </c>
      <c r="H18659" s="704" t="s">
        <v>12364</v>
      </c>
      <c r="J18659" s="39"/>
    </row>
    <row r="18660" spans="1:10" ht="15" x14ac:dyDescent="0.2">
      <c r="A18660" s="733">
        <v>45344</v>
      </c>
      <c r="B18660" s="62" t="s">
        <v>12516</v>
      </c>
      <c r="C18660" s="62" t="s">
        <v>12566</v>
      </c>
      <c r="D18660" s="182" t="s">
        <v>12567</v>
      </c>
      <c r="E18660" s="125">
        <v>2092916</v>
      </c>
      <c r="F18660" s="125"/>
      <c r="G18660" s="125">
        <f t="shared" si="297"/>
        <v>-2092916</v>
      </c>
      <c r="H18660" s="704" t="s">
        <v>12364</v>
      </c>
      <c r="J18660" s="39"/>
    </row>
    <row r="18661" spans="1:10" ht="15" x14ac:dyDescent="0.2">
      <c r="A18661" s="733">
        <v>45345</v>
      </c>
      <c r="B18661" s="62" t="s">
        <v>11085</v>
      </c>
      <c r="C18661" s="62" t="s">
        <v>12551</v>
      </c>
      <c r="D18661" s="182" t="s">
        <v>12552</v>
      </c>
      <c r="E18661" s="125">
        <v>195500</v>
      </c>
      <c r="F18661" s="125"/>
      <c r="G18661" s="125">
        <f t="shared" si="297"/>
        <v>-195500</v>
      </c>
      <c r="H18661" s="704" t="s">
        <v>12364</v>
      </c>
      <c r="J18661" s="39"/>
    </row>
    <row r="18662" spans="1:10" ht="24" x14ac:dyDescent="0.2">
      <c r="A18662" s="733">
        <v>45345</v>
      </c>
      <c r="B18662" s="62" t="s">
        <v>11085</v>
      </c>
      <c r="C18662" s="62" t="s">
        <v>10989</v>
      </c>
      <c r="D18662" s="182" t="s">
        <v>12553</v>
      </c>
      <c r="E18662" s="125">
        <v>21600</v>
      </c>
      <c r="F18662" s="125"/>
      <c r="G18662" s="125">
        <f t="shared" si="297"/>
        <v>-21600</v>
      </c>
      <c r="H18662" s="704" t="s">
        <v>12364</v>
      </c>
      <c r="J18662" s="39"/>
    </row>
    <row r="18663" spans="1:10" ht="15" x14ac:dyDescent="0.2">
      <c r="A18663" s="733">
        <v>45345</v>
      </c>
      <c r="B18663" s="62" t="s">
        <v>11085</v>
      </c>
      <c r="C18663" s="62" t="s">
        <v>10989</v>
      </c>
      <c r="D18663" s="182" t="s">
        <v>12554</v>
      </c>
      <c r="E18663" s="125">
        <v>78500</v>
      </c>
      <c r="F18663" s="125"/>
      <c r="G18663" s="125">
        <f t="shared" si="297"/>
        <v>-78500</v>
      </c>
      <c r="H18663" s="704" t="s">
        <v>12364</v>
      </c>
      <c r="J18663" s="39"/>
    </row>
    <row r="18664" spans="1:10" ht="15" x14ac:dyDescent="0.2">
      <c r="A18664" s="733">
        <v>45345</v>
      </c>
      <c r="B18664" s="62" t="s">
        <v>11726</v>
      </c>
      <c r="C18664" s="62" t="s">
        <v>10110</v>
      </c>
      <c r="D18664" s="182" t="s">
        <v>12555</v>
      </c>
      <c r="E18664" s="125">
        <v>200000</v>
      </c>
      <c r="F18664" s="125"/>
      <c r="G18664" s="125">
        <f t="shared" si="297"/>
        <v>-200000</v>
      </c>
      <c r="H18664" s="704" t="s">
        <v>12364</v>
      </c>
      <c r="J18664" s="39"/>
    </row>
    <row r="18665" spans="1:10" ht="15" x14ac:dyDescent="0.2">
      <c r="A18665" s="733">
        <v>45345</v>
      </c>
      <c r="B18665" s="62" t="s">
        <v>12516</v>
      </c>
      <c r="C18665" s="62" t="s">
        <v>12543</v>
      </c>
      <c r="D18665" s="182" t="s">
        <v>12556</v>
      </c>
      <c r="E18665" s="125">
        <v>200000</v>
      </c>
      <c r="F18665" s="125"/>
      <c r="G18665" s="125">
        <f t="shared" si="297"/>
        <v>-200000</v>
      </c>
      <c r="H18665" s="704" t="s">
        <v>12364</v>
      </c>
      <c r="J18665" s="39"/>
    </row>
    <row r="18666" spans="1:10" ht="15" x14ac:dyDescent="0.2">
      <c r="A18666" s="733">
        <v>45345</v>
      </c>
      <c r="B18666" s="62" t="s">
        <v>25</v>
      </c>
      <c r="C18666" s="62" t="s">
        <v>8148</v>
      </c>
      <c r="D18666" s="182" t="s">
        <v>6336</v>
      </c>
      <c r="E18666" s="125">
        <v>45290</v>
      </c>
      <c r="F18666" s="125"/>
      <c r="G18666" s="125">
        <f t="shared" si="297"/>
        <v>-45290</v>
      </c>
      <c r="H18666" s="704" t="s">
        <v>12364</v>
      </c>
      <c r="J18666" s="39"/>
    </row>
    <row r="18667" spans="1:10" ht="15" x14ac:dyDescent="0.2">
      <c r="A18667" s="733">
        <v>45345</v>
      </c>
      <c r="B18667" s="62" t="s">
        <v>103</v>
      </c>
      <c r="C18667" s="62" t="s">
        <v>8148</v>
      </c>
      <c r="D18667" s="182" t="s">
        <v>6336</v>
      </c>
      <c r="E18667" s="125">
        <v>17872</v>
      </c>
      <c r="F18667" s="125"/>
      <c r="G18667" s="125">
        <f t="shared" si="297"/>
        <v>-17872</v>
      </c>
      <c r="H18667" s="704" t="s">
        <v>12364</v>
      </c>
      <c r="J18667" s="39"/>
    </row>
    <row r="18668" spans="1:10" ht="15" x14ac:dyDescent="0.2">
      <c r="A18668" s="733">
        <v>45345</v>
      </c>
      <c r="B18668" s="62" t="s">
        <v>103</v>
      </c>
      <c r="C18668" s="62" t="s">
        <v>103</v>
      </c>
      <c r="D18668" s="182" t="s">
        <v>12541</v>
      </c>
      <c r="E18668" s="125">
        <v>3000</v>
      </c>
      <c r="F18668" s="125"/>
      <c r="G18668" s="125">
        <f t="shared" si="297"/>
        <v>-3000</v>
      </c>
      <c r="H18668" s="704" t="s">
        <v>12364</v>
      </c>
      <c r="J18668" s="39"/>
    </row>
    <row r="18669" spans="1:10" ht="15" x14ac:dyDescent="0.2">
      <c r="A18669" s="733">
        <v>45345</v>
      </c>
      <c r="B18669" s="62" t="s">
        <v>12410</v>
      </c>
      <c r="C18669" s="62" t="s">
        <v>285</v>
      </c>
      <c r="D18669" s="182" t="s">
        <v>9893</v>
      </c>
      <c r="E18669" s="125">
        <v>400</v>
      </c>
      <c r="F18669" s="125"/>
      <c r="G18669" s="125">
        <f t="shared" si="297"/>
        <v>-400</v>
      </c>
      <c r="H18669" s="704" t="s">
        <v>12364</v>
      </c>
      <c r="J18669" s="39"/>
    </row>
    <row r="18670" spans="1:10" ht="15" x14ac:dyDescent="0.2">
      <c r="A18670" s="733">
        <v>45345</v>
      </c>
      <c r="B18670" s="62" t="s">
        <v>10906</v>
      </c>
      <c r="C18670" s="62" t="s">
        <v>285</v>
      </c>
      <c r="D18670" s="182" t="s">
        <v>12583</v>
      </c>
      <c r="E18670" s="125">
        <v>20000</v>
      </c>
      <c r="F18670" s="125"/>
      <c r="G18670" s="125">
        <f t="shared" si="297"/>
        <v>-20000</v>
      </c>
      <c r="H18670" s="704" t="s">
        <v>12364</v>
      </c>
      <c r="J18670" s="39"/>
    </row>
    <row r="18671" spans="1:10" ht="15" x14ac:dyDescent="0.2">
      <c r="A18671" s="733">
        <v>45346</v>
      </c>
      <c r="B18671" s="62" t="s">
        <v>11883</v>
      </c>
      <c r="C18671" s="62" t="s">
        <v>8392</v>
      </c>
      <c r="D18671" s="182" t="s">
        <v>12303</v>
      </c>
      <c r="E18671" s="125">
        <v>500000</v>
      </c>
      <c r="F18671" s="125"/>
      <c r="G18671" s="125">
        <f t="shared" si="297"/>
        <v>-500000</v>
      </c>
      <c r="H18671" s="704" t="s">
        <v>12364</v>
      </c>
      <c r="J18671" s="39"/>
    </row>
    <row r="18672" spans="1:10" ht="15" x14ac:dyDescent="0.2">
      <c r="A18672" s="733">
        <v>45346</v>
      </c>
      <c r="B18672" s="62" t="s">
        <v>10377</v>
      </c>
      <c r="C18672" s="669" t="s">
        <v>255</v>
      </c>
      <c r="D18672" s="906" t="s">
        <v>12568</v>
      </c>
      <c r="E18672" s="671">
        <v>13760</v>
      </c>
      <c r="F18672" s="125"/>
      <c r="G18672" s="125">
        <f t="shared" si="297"/>
        <v>-13760</v>
      </c>
      <c r="H18672" s="704" t="s">
        <v>12364</v>
      </c>
      <c r="J18672" s="39"/>
    </row>
    <row r="18673" spans="1:10" ht="15" x14ac:dyDescent="0.2">
      <c r="A18673" s="733">
        <v>45346</v>
      </c>
      <c r="B18673" s="62" t="s">
        <v>10907</v>
      </c>
      <c r="C18673" s="669" t="s">
        <v>255</v>
      </c>
      <c r="D18673" s="906" t="s">
        <v>12568</v>
      </c>
      <c r="E18673" s="671">
        <v>164280</v>
      </c>
      <c r="F18673" s="125"/>
      <c r="G18673" s="125">
        <f t="shared" si="297"/>
        <v>-164280</v>
      </c>
      <c r="H18673" s="704" t="s">
        <v>12364</v>
      </c>
      <c r="J18673" s="39"/>
    </row>
    <row r="18674" spans="1:10" ht="15" x14ac:dyDescent="0.2">
      <c r="A18674" s="733">
        <v>45346</v>
      </c>
      <c r="B18674" s="62" t="s">
        <v>11605</v>
      </c>
      <c r="C18674" s="669" t="s">
        <v>255</v>
      </c>
      <c r="D18674" s="906" t="s">
        <v>12568</v>
      </c>
      <c r="E18674" s="671">
        <v>145230</v>
      </c>
      <c r="F18674" s="125"/>
      <c r="G18674" s="125">
        <f t="shared" si="297"/>
        <v>-145230</v>
      </c>
      <c r="H18674" s="704" t="s">
        <v>12364</v>
      </c>
      <c r="J18674" s="39"/>
    </row>
    <row r="18675" spans="1:10" ht="15" x14ac:dyDescent="0.2">
      <c r="A18675" s="733">
        <v>45346</v>
      </c>
      <c r="B18675" s="62" t="s">
        <v>11883</v>
      </c>
      <c r="C18675" s="669" t="s">
        <v>255</v>
      </c>
      <c r="D18675" s="906" t="s">
        <v>12568</v>
      </c>
      <c r="E18675" s="671">
        <v>176730</v>
      </c>
      <c r="F18675" s="125"/>
      <c r="G18675" s="125">
        <f t="shared" si="297"/>
        <v>-176730</v>
      </c>
      <c r="H18675" s="704" t="s">
        <v>12364</v>
      </c>
      <c r="J18675" s="39"/>
    </row>
    <row r="18676" spans="1:10" ht="15" x14ac:dyDescent="0.2">
      <c r="A18676" s="733">
        <v>45347</v>
      </c>
      <c r="B18676" s="62" t="s">
        <v>10906</v>
      </c>
      <c r="C18676" s="62" t="s">
        <v>391</v>
      </c>
      <c r="D18676" s="182" t="s">
        <v>3990</v>
      </c>
      <c r="E18676" s="125">
        <v>5670</v>
      </c>
      <c r="F18676" s="125"/>
      <c r="G18676" s="125">
        <f t="shared" si="297"/>
        <v>-5670</v>
      </c>
      <c r="H18676" s="704" t="s">
        <v>12364</v>
      </c>
      <c r="J18676" s="39"/>
    </row>
    <row r="18677" spans="1:10" ht="15" x14ac:dyDescent="0.2">
      <c r="A18677" s="733">
        <v>45347</v>
      </c>
      <c r="B18677" s="62" t="s">
        <v>8557</v>
      </c>
      <c r="C18677" s="62" t="s">
        <v>10989</v>
      </c>
      <c r="D18677" s="182" t="s">
        <v>5135</v>
      </c>
      <c r="E18677" s="125">
        <v>114974</v>
      </c>
      <c r="F18677" s="125"/>
      <c r="G18677" s="125">
        <f t="shared" si="297"/>
        <v>-114974</v>
      </c>
      <c r="H18677" s="704" t="s">
        <v>12364</v>
      </c>
      <c r="J18677" s="39"/>
    </row>
    <row r="18678" spans="1:10" ht="15" x14ac:dyDescent="0.2">
      <c r="A18678" s="733">
        <v>45347</v>
      </c>
      <c r="B18678" s="62" t="s">
        <v>11085</v>
      </c>
      <c r="C18678" s="62" t="s">
        <v>10989</v>
      </c>
      <c r="D18678" s="182" t="s">
        <v>5135</v>
      </c>
      <c r="E18678" s="125">
        <v>128521</v>
      </c>
      <c r="F18678" s="125"/>
      <c r="G18678" s="125">
        <f t="shared" si="297"/>
        <v>-128521</v>
      </c>
      <c r="H18678" s="704" t="s">
        <v>12364</v>
      </c>
      <c r="J18678" s="39"/>
    </row>
    <row r="18679" spans="1:10" ht="15" x14ac:dyDescent="0.2">
      <c r="A18679" s="733">
        <v>45347</v>
      </c>
      <c r="B18679" s="62" t="s">
        <v>11085</v>
      </c>
      <c r="C18679" s="62" t="s">
        <v>10989</v>
      </c>
      <c r="D18679" s="182" t="s">
        <v>12569</v>
      </c>
      <c r="E18679" s="125">
        <v>16000</v>
      </c>
      <c r="F18679" s="125"/>
      <c r="G18679" s="125">
        <f t="shared" si="297"/>
        <v>-16000</v>
      </c>
      <c r="H18679" s="704" t="s">
        <v>12364</v>
      </c>
      <c r="J18679" s="39"/>
    </row>
    <row r="18680" spans="1:10" ht="15" x14ac:dyDescent="0.2">
      <c r="A18680" s="733">
        <v>45347</v>
      </c>
      <c r="B18680" s="62" t="s">
        <v>103</v>
      </c>
      <c r="C18680" s="62" t="s">
        <v>12570</v>
      </c>
      <c r="D18680" s="182" t="s">
        <v>12571</v>
      </c>
      <c r="E18680" s="125">
        <v>100000</v>
      </c>
      <c r="F18680" s="125"/>
      <c r="G18680" s="125">
        <f t="shared" si="297"/>
        <v>-100000</v>
      </c>
      <c r="H18680" s="704" t="s">
        <v>12364</v>
      </c>
      <c r="J18680" s="39"/>
    </row>
    <row r="18681" spans="1:10" ht="15" x14ac:dyDescent="0.2">
      <c r="A18681" s="733">
        <v>45347</v>
      </c>
      <c r="B18681" s="62" t="s">
        <v>11883</v>
      </c>
      <c r="C18681" s="62" t="s">
        <v>8388</v>
      </c>
      <c r="D18681" s="182" t="s">
        <v>12573</v>
      </c>
      <c r="E18681" s="125">
        <v>33000</v>
      </c>
      <c r="F18681" s="125"/>
      <c r="G18681" s="125">
        <f t="shared" si="297"/>
        <v>-33000</v>
      </c>
      <c r="H18681" s="704" t="s">
        <v>12364</v>
      </c>
      <c r="J18681" s="39"/>
    </row>
    <row r="18682" spans="1:10" ht="15" x14ac:dyDescent="0.2">
      <c r="A18682" s="733">
        <v>45347</v>
      </c>
      <c r="B18682" s="62" t="s">
        <v>9984</v>
      </c>
      <c r="C18682" s="62" t="s">
        <v>6422</v>
      </c>
      <c r="D18682" s="182" t="s">
        <v>12572</v>
      </c>
      <c r="E18682" s="125">
        <v>50000</v>
      </c>
      <c r="F18682" s="125"/>
      <c r="G18682" s="125">
        <f t="shared" si="297"/>
        <v>-50000</v>
      </c>
      <c r="H18682" s="704" t="s">
        <v>12364</v>
      </c>
      <c r="J18682" s="39"/>
    </row>
    <row r="18683" spans="1:10" ht="15" x14ac:dyDescent="0.2">
      <c r="A18683" s="733">
        <v>45348</v>
      </c>
      <c r="B18683" s="62" t="s">
        <v>10230</v>
      </c>
      <c r="C18683" s="62" t="s">
        <v>11736</v>
      </c>
      <c r="D18683" s="182" t="s">
        <v>12574</v>
      </c>
      <c r="E18683" s="125">
        <v>146000</v>
      </c>
      <c r="F18683" s="125"/>
      <c r="G18683" s="125">
        <f t="shared" si="297"/>
        <v>-146000</v>
      </c>
      <c r="H18683" s="704" t="s">
        <v>12364</v>
      </c>
      <c r="J18683" s="39"/>
    </row>
    <row r="18684" spans="1:10" ht="15" x14ac:dyDescent="0.2">
      <c r="A18684" s="733">
        <v>45348</v>
      </c>
      <c r="B18684" s="62" t="s">
        <v>12516</v>
      </c>
      <c r="C18684" s="62" t="s">
        <v>10975</v>
      </c>
      <c r="D18684" s="182" t="s">
        <v>12575</v>
      </c>
      <c r="E18684" s="125">
        <v>135936</v>
      </c>
      <c r="F18684" s="125"/>
      <c r="G18684" s="125">
        <f t="shared" si="297"/>
        <v>-135936</v>
      </c>
      <c r="H18684" s="704" t="s">
        <v>12364</v>
      </c>
      <c r="J18684" s="39"/>
    </row>
    <row r="18685" spans="1:10" ht="15" x14ac:dyDescent="0.2">
      <c r="A18685" s="733">
        <v>45348</v>
      </c>
      <c r="B18685" s="62" t="s">
        <v>3945</v>
      </c>
      <c r="C18685" s="62" t="s">
        <v>391</v>
      </c>
      <c r="D18685" s="182" t="s">
        <v>12576</v>
      </c>
      <c r="E18685" s="125">
        <v>11000</v>
      </c>
      <c r="F18685" s="125"/>
      <c r="G18685" s="125">
        <f t="shared" si="297"/>
        <v>-11000</v>
      </c>
      <c r="H18685" s="704" t="s">
        <v>12364</v>
      </c>
      <c r="J18685" s="39"/>
    </row>
    <row r="18686" spans="1:10" ht="15" x14ac:dyDescent="0.2">
      <c r="A18686" s="733">
        <v>45348</v>
      </c>
      <c r="B18686" s="62" t="s">
        <v>9407</v>
      </c>
      <c r="C18686" s="62" t="s">
        <v>5740</v>
      </c>
      <c r="D18686" s="182" t="s">
        <v>369</v>
      </c>
      <c r="E18686" s="125">
        <v>5000</v>
      </c>
      <c r="F18686" s="125"/>
      <c r="G18686" s="125">
        <f t="shared" si="297"/>
        <v>-5000</v>
      </c>
      <c r="H18686" s="704" t="s">
        <v>12364</v>
      </c>
      <c r="J18686" s="39"/>
    </row>
    <row r="18687" spans="1:10" ht="15" x14ac:dyDescent="0.2">
      <c r="A18687" s="733">
        <v>45348</v>
      </c>
      <c r="B18687" s="62" t="s">
        <v>11883</v>
      </c>
      <c r="C18687" s="1082" t="s">
        <v>793</v>
      </c>
      <c r="D18687" s="1085" t="s">
        <v>12203</v>
      </c>
      <c r="E18687" s="1084">
        <v>25000</v>
      </c>
      <c r="F18687" s="125"/>
      <c r="G18687" s="125">
        <f t="shared" ref="G18687:G18750" si="298">F18687-E18687</f>
        <v>-25000</v>
      </c>
      <c r="H18687" s="704" t="s">
        <v>12364</v>
      </c>
      <c r="J18687" s="39"/>
    </row>
    <row r="18688" spans="1:10" ht="15" x14ac:dyDescent="0.2">
      <c r="A18688" s="733">
        <v>45348</v>
      </c>
      <c r="B18688" s="62" t="s">
        <v>11085</v>
      </c>
      <c r="C18688" s="1082" t="s">
        <v>793</v>
      </c>
      <c r="D18688" s="1085" t="s">
        <v>12203</v>
      </c>
      <c r="E18688" s="1084">
        <v>25000</v>
      </c>
      <c r="F18688" s="125"/>
      <c r="G18688" s="125">
        <f t="shared" si="298"/>
        <v>-25000</v>
      </c>
      <c r="H18688" s="704" t="s">
        <v>12364</v>
      </c>
      <c r="J18688" s="39"/>
    </row>
    <row r="18689" spans="1:10" ht="15" x14ac:dyDescent="0.2">
      <c r="A18689" s="733">
        <v>45348</v>
      </c>
      <c r="B18689" s="62" t="s">
        <v>10906</v>
      </c>
      <c r="C18689" s="1082" t="s">
        <v>793</v>
      </c>
      <c r="D18689" s="1085" t="s">
        <v>12204</v>
      </c>
      <c r="E18689" s="1084">
        <v>25000</v>
      </c>
      <c r="F18689" s="125"/>
      <c r="G18689" s="125">
        <f t="shared" si="298"/>
        <v>-25000</v>
      </c>
      <c r="H18689" s="704" t="s">
        <v>12364</v>
      </c>
      <c r="J18689" s="39"/>
    </row>
    <row r="18690" spans="1:10" ht="15" x14ac:dyDescent="0.2">
      <c r="A18690" s="733">
        <v>45348</v>
      </c>
      <c r="B18690" s="62" t="s">
        <v>10230</v>
      </c>
      <c r="C18690" s="1082" t="s">
        <v>793</v>
      </c>
      <c r="D18690" s="1085" t="s">
        <v>12204</v>
      </c>
      <c r="E18690" s="1084">
        <v>25000</v>
      </c>
      <c r="F18690" s="125"/>
      <c r="G18690" s="125">
        <f t="shared" si="298"/>
        <v>-25000</v>
      </c>
      <c r="H18690" s="704" t="s">
        <v>12364</v>
      </c>
      <c r="J18690" s="39"/>
    </row>
    <row r="18691" spans="1:10" ht="15" x14ac:dyDescent="0.2">
      <c r="A18691" s="733">
        <v>45348</v>
      </c>
      <c r="B18691" s="62" t="s">
        <v>25</v>
      </c>
      <c r="C18691" s="1082" t="s">
        <v>793</v>
      </c>
      <c r="D18691" s="1085" t="s">
        <v>12205</v>
      </c>
      <c r="E18691" s="1084">
        <v>105000</v>
      </c>
      <c r="F18691" s="125"/>
      <c r="G18691" s="125">
        <f t="shared" si="298"/>
        <v>-105000</v>
      </c>
      <c r="H18691" s="704" t="s">
        <v>12364</v>
      </c>
      <c r="J18691" s="39"/>
    </row>
    <row r="18692" spans="1:10" ht="15" x14ac:dyDescent="0.2">
      <c r="A18692" s="733">
        <v>45348</v>
      </c>
      <c r="B18692" s="1082" t="s">
        <v>11085</v>
      </c>
      <c r="C18692" s="1082" t="s">
        <v>793</v>
      </c>
      <c r="D18692" s="1085" t="s">
        <v>11834</v>
      </c>
      <c r="E18692" s="1084">
        <v>46250</v>
      </c>
      <c r="F18692" s="125"/>
      <c r="G18692" s="125">
        <f t="shared" si="298"/>
        <v>-46250</v>
      </c>
      <c r="H18692" s="704" t="s">
        <v>12364</v>
      </c>
      <c r="J18692" s="39"/>
    </row>
    <row r="18693" spans="1:10" ht="15" x14ac:dyDescent="0.2">
      <c r="A18693" s="733">
        <v>45348</v>
      </c>
      <c r="B18693" s="1082" t="s">
        <v>11131</v>
      </c>
      <c r="C18693" s="1082" t="s">
        <v>793</v>
      </c>
      <c r="D18693" s="1085" t="s">
        <v>10116</v>
      </c>
      <c r="E18693" s="1084">
        <v>36050</v>
      </c>
      <c r="F18693" s="125"/>
      <c r="G18693" s="125">
        <f t="shared" si="298"/>
        <v>-36050</v>
      </c>
      <c r="H18693" s="704" t="s">
        <v>12364</v>
      </c>
      <c r="J18693" s="39"/>
    </row>
    <row r="18694" spans="1:10" ht="15" x14ac:dyDescent="0.2">
      <c r="A18694" s="733">
        <v>45348</v>
      </c>
      <c r="B18694" s="1082" t="s">
        <v>103</v>
      </c>
      <c r="C18694" s="1082" t="s">
        <v>793</v>
      </c>
      <c r="D18694" s="1085" t="s">
        <v>10135</v>
      </c>
      <c r="E18694" s="1084">
        <v>267000</v>
      </c>
      <c r="F18694" s="125"/>
      <c r="G18694" s="125">
        <f t="shared" si="298"/>
        <v>-267000</v>
      </c>
      <c r="H18694" s="704" t="s">
        <v>12364</v>
      </c>
      <c r="J18694" s="39"/>
    </row>
    <row r="18695" spans="1:10" ht="15" x14ac:dyDescent="0.2">
      <c r="A18695" s="733">
        <v>45348</v>
      </c>
      <c r="B18695" s="1082" t="s">
        <v>8557</v>
      </c>
      <c r="C18695" s="1082" t="s">
        <v>793</v>
      </c>
      <c r="D18695" s="1085" t="s">
        <v>11837</v>
      </c>
      <c r="E18695" s="1084">
        <v>50430</v>
      </c>
      <c r="F18695" s="125"/>
      <c r="G18695" s="125">
        <f t="shared" si="298"/>
        <v>-50430</v>
      </c>
      <c r="H18695" s="704" t="s">
        <v>12364</v>
      </c>
      <c r="J18695" s="39"/>
    </row>
    <row r="18696" spans="1:10" ht="15" x14ac:dyDescent="0.2">
      <c r="A18696" s="733">
        <v>45348</v>
      </c>
      <c r="B18696" s="1082" t="s">
        <v>3945</v>
      </c>
      <c r="C18696" s="1082" t="s">
        <v>793</v>
      </c>
      <c r="D18696" s="1085" t="s">
        <v>12091</v>
      </c>
      <c r="E18696" s="1084">
        <v>131915.94827586209</v>
      </c>
      <c r="F18696" s="125"/>
      <c r="G18696" s="125">
        <f t="shared" si="298"/>
        <v>-131915.94827586209</v>
      </c>
      <c r="H18696" s="704" t="s">
        <v>12364</v>
      </c>
      <c r="J18696" s="39"/>
    </row>
    <row r="18697" spans="1:10" ht="15" x14ac:dyDescent="0.2">
      <c r="A18697" s="733">
        <v>45348</v>
      </c>
      <c r="B18697" s="1082" t="s">
        <v>11131</v>
      </c>
      <c r="C18697" s="1082" t="s">
        <v>793</v>
      </c>
      <c r="D18697" s="1085" t="s">
        <v>12635</v>
      </c>
      <c r="E18697" s="1084">
        <v>88680</v>
      </c>
      <c r="F18697" s="125"/>
      <c r="G18697" s="125">
        <f t="shared" si="298"/>
        <v>-88680</v>
      </c>
      <c r="H18697" s="704" t="s">
        <v>12364</v>
      </c>
      <c r="J18697" s="39"/>
    </row>
    <row r="18698" spans="1:10" ht="15" x14ac:dyDescent="0.2">
      <c r="A18698" s="733">
        <v>45348</v>
      </c>
      <c r="B18698" s="1082" t="s">
        <v>12618</v>
      </c>
      <c r="C18698" s="1082" t="s">
        <v>793</v>
      </c>
      <c r="D18698" s="1085" t="s">
        <v>12636</v>
      </c>
      <c r="E18698" s="1084">
        <v>71890</v>
      </c>
      <c r="F18698" s="125"/>
      <c r="G18698" s="125">
        <f t="shared" si="298"/>
        <v>-71890</v>
      </c>
      <c r="H18698" s="704" t="s">
        <v>12364</v>
      </c>
      <c r="J18698" s="39"/>
    </row>
    <row r="18699" spans="1:10" ht="15" x14ac:dyDescent="0.2">
      <c r="A18699" s="733">
        <v>45348</v>
      </c>
      <c r="B18699" s="1082" t="s">
        <v>10906</v>
      </c>
      <c r="C18699" s="1082" t="s">
        <v>793</v>
      </c>
      <c r="D18699" s="1085" t="s">
        <v>11833</v>
      </c>
      <c r="E18699" s="1084">
        <v>13800</v>
      </c>
      <c r="F18699" s="125"/>
      <c r="G18699" s="125">
        <f t="shared" si="298"/>
        <v>-13800</v>
      </c>
      <c r="H18699" s="704" t="s">
        <v>12364</v>
      </c>
      <c r="J18699" s="39"/>
    </row>
    <row r="18700" spans="1:10" ht="15" x14ac:dyDescent="0.2">
      <c r="A18700" s="733">
        <v>45348</v>
      </c>
      <c r="B18700" s="1082" t="s">
        <v>37</v>
      </c>
      <c r="C18700" s="1082" t="s">
        <v>793</v>
      </c>
      <c r="D18700" s="1085" t="s">
        <v>11832</v>
      </c>
      <c r="E18700" s="1084">
        <v>164698.27586206899</v>
      </c>
      <c r="F18700" s="125"/>
      <c r="G18700" s="125">
        <f t="shared" si="298"/>
        <v>-164698.27586206899</v>
      </c>
      <c r="H18700" s="704" t="s">
        <v>12364</v>
      </c>
      <c r="J18700" s="39"/>
    </row>
    <row r="18701" spans="1:10" ht="15" x14ac:dyDescent="0.2">
      <c r="A18701" s="733">
        <v>45348</v>
      </c>
      <c r="B18701" s="1082" t="s">
        <v>11883</v>
      </c>
      <c r="C18701" s="1082" t="s">
        <v>793</v>
      </c>
      <c r="D18701" s="1085" t="s">
        <v>12402</v>
      </c>
      <c r="E18701" s="1084">
        <v>70000</v>
      </c>
      <c r="F18701" s="125"/>
      <c r="G18701" s="125">
        <f t="shared" si="298"/>
        <v>-70000</v>
      </c>
      <c r="H18701" s="704" t="s">
        <v>12364</v>
      </c>
      <c r="J18701" s="39"/>
    </row>
    <row r="18702" spans="1:10" ht="15" x14ac:dyDescent="0.2">
      <c r="A18702" s="733">
        <v>45348</v>
      </c>
      <c r="B18702" s="1082" t="s">
        <v>10906</v>
      </c>
      <c r="C18702" s="1082" t="s">
        <v>793</v>
      </c>
      <c r="D18702" s="1085" t="s">
        <v>10747</v>
      </c>
      <c r="E18702" s="1084">
        <v>83000</v>
      </c>
      <c r="F18702" s="125"/>
      <c r="G18702" s="125">
        <f t="shared" si="298"/>
        <v>-83000</v>
      </c>
      <c r="H18702" s="704" t="s">
        <v>12364</v>
      </c>
      <c r="J18702" s="39"/>
    </row>
    <row r="18703" spans="1:10" ht="15" x14ac:dyDescent="0.2">
      <c r="A18703" s="733">
        <v>45348</v>
      </c>
      <c r="B18703" s="1082" t="s">
        <v>11085</v>
      </c>
      <c r="C18703" s="1082" t="s">
        <v>793</v>
      </c>
      <c r="D18703" s="1085" t="s">
        <v>10736</v>
      </c>
      <c r="E18703" s="1084">
        <v>20700</v>
      </c>
      <c r="F18703" s="125"/>
      <c r="G18703" s="125">
        <f t="shared" si="298"/>
        <v>-20700</v>
      </c>
      <c r="H18703" s="704" t="s">
        <v>12364</v>
      </c>
      <c r="J18703" s="39"/>
    </row>
    <row r="18704" spans="1:10" ht="15" x14ac:dyDescent="0.2">
      <c r="A18704" s="733">
        <v>45348</v>
      </c>
      <c r="B18704" s="1082" t="s">
        <v>11085</v>
      </c>
      <c r="C18704" s="1082" t="s">
        <v>793</v>
      </c>
      <c r="D18704" s="1085" t="s">
        <v>12638</v>
      </c>
      <c r="E18704" s="1084">
        <v>39100</v>
      </c>
      <c r="F18704" s="125"/>
      <c r="G18704" s="125">
        <f t="shared" si="298"/>
        <v>-39100</v>
      </c>
      <c r="H18704" s="704" t="s">
        <v>12364</v>
      </c>
      <c r="J18704" s="39"/>
    </row>
    <row r="18705" spans="1:10" ht="15" x14ac:dyDescent="0.2">
      <c r="A18705" s="733">
        <v>45348</v>
      </c>
      <c r="B18705" s="1082" t="s">
        <v>11085</v>
      </c>
      <c r="C18705" s="1082" t="s">
        <v>793</v>
      </c>
      <c r="D18705" s="1085" t="s">
        <v>12639</v>
      </c>
      <c r="E18705" s="1084">
        <v>34300</v>
      </c>
      <c r="F18705" s="125"/>
      <c r="G18705" s="125">
        <f t="shared" si="298"/>
        <v>-34300</v>
      </c>
      <c r="H18705" s="704" t="s">
        <v>12364</v>
      </c>
      <c r="J18705" s="39"/>
    </row>
    <row r="18706" spans="1:10" ht="15" x14ac:dyDescent="0.2">
      <c r="A18706" s="733">
        <v>45348</v>
      </c>
      <c r="B18706" s="1082" t="s">
        <v>3944</v>
      </c>
      <c r="C18706" s="1082" t="s">
        <v>793</v>
      </c>
      <c r="D18706" s="1085" t="s">
        <v>12400</v>
      </c>
      <c r="E18706" s="1084">
        <v>140338.36206896551</v>
      </c>
      <c r="F18706" s="125"/>
      <c r="G18706" s="125">
        <f t="shared" si="298"/>
        <v>-140338.36206896551</v>
      </c>
      <c r="H18706" s="704" t="s">
        <v>12364</v>
      </c>
      <c r="J18706" s="39"/>
    </row>
    <row r="18707" spans="1:10" ht="15" x14ac:dyDescent="0.2">
      <c r="A18707" s="733">
        <v>45348</v>
      </c>
      <c r="B18707" s="1082" t="s">
        <v>10906</v>
      </c>
      <c r="C18707" s="1082" t="s">
        <v>793</v>
      </c>
      <c r="D18707" s="1085" t="s">
        <v>12162</v>
      </c>
      <c r="E18707" s="1084">
        <v>57930</v>
      </c>
      <c r="F18707" s="125"/>
      <c r="G18707" s="125">
        <f t="shared" si="298"/>
        <v>-57930</v>
      </c>
      <c r="H18707" s="704" t="s">
        <v>12364</v>
      </c>
      <c r="J18707" s="39"/>
    </row>
    <row r="18708" spans="1:10" ht="15" x14ac:dyDescent="0.2">
      <c r="A18708" s="733">
        <v>45348</v>
      </c>
      <c r="B18708" s="1082" t="s">
        <v>10906</v>
      </c>
      <c r="C18708" s="1082" t="s">
        <v>793</v>
      </c>
      <c r="D18708" s="1085" t="s">
        <v>11868</v>
      </c>
      <c r="E18708" s="1084">
        <v>28500</v>
      </c>
      <c r="F18708" s="125"/>
      <c r="G18708" s="125">
        <f t="shared" si="298"/>
        <v>-28500</v>
      </c>
      <c r="H18708" s="704" t="s">
        <v>12364</v>
      </c>
      <c r="J18708" s="39"/>
    </row>
    <row r="18709" spans="1:10" ht="15" x14ac:dyDescent="0.2">
      <c r="A18709" s="733">
        <v>45348</v>
      </c>
      <c r="B18709" s="1082" t="s">
        <v>11883</v>
      </c>
      <c r="C18709" s="1082" t="s">
        <v>793</v>
      </c>
      <c r="D18709" s="1085" t="s">
        <v>12403</v>
      </c>
      <c r="E18709" s="1084">
        <v>60000</v>
      </c>
      <c r="F18709" s="125"/>
      <c r="G18709" s="125">
        <f t="shared" si="298"/>
        <v>-60000</v>
      </c>
      <c r="H18709" s="704" t="s">
        <v>12364</v>
      </c>
      <c r="J18709" s="39"/>
    </row>
    <row r="18710" spans="1:10" ht="15" x14ac:dyDescent="0.2">
      <c r="A18710" s="733">
        <v>45348</v>
      </c>
      <c r="B18710" s="1082" t="s">
        <v>10906</v>
      </c>
      <c r="C18710" s="1082" t="s">
        <v>793</v>
      </c>
      <c r="D18710" s="1085" t="s">
        <v>11585</v>
      </c>
      <c r="E18710" s="1084">
        <v>40650</v>
      </c>
      <c r="F18710" s="125"/>
      <c r="G18710" s="125">
        <f t="shared" si="298"/>
        <v>-40650</v>
      </c>
      <c r="H18710" s="704" t="s">
        <v>12364</v>
      </c>
      <c r="J18710" s="39"/>
    </row>
    <row r="18711" spans="1:10" ht="15" x14ac:dyDescent="0.2">
      <c r="A18711" s="733">
        <v>45348</v>
      </c>
      <c r="B18711" s="1082" t="s">
        <v>3945</v>
      </c>
      <c r="C18711" s="1082" t="s">
        <v>793</v>
      </c>
      <c r="D18711" s="1085" t="s">
        <v>12674</v>
      </c>
      <c r="E18711" s="1084">
        <v>28000</v>
      </c>
      <c r="F18711" s="125"/>
      <c r="G18711" s="125">
        <f t="shared" si="298"/>
        <v>-28000</v>
      </c>
      <c r="H18711" s="704" t="s">
        <v>12364</v>
      </c>
      <c r="J18711" s="39"/>
    </row>
    <row r="18712" spans="1:10" ht="15" x14ac:dyDescent="0.2">
      <c r="A18712" s="733">
        <v>45348</v>
      </c>
      <c r="B18712" s="1082" t="s">
        <v>8557</v>
      </c>
      <c r="C18712" s="1082" t="s">
        <v>793</v>
      </c>
      <c r="D18712" s="1085" t="s">
        <v>10745</v>
      </c>
      <c r="E18712" s="1084">
        <v>51750</v>
      </c>
      <c r="F18712" s="125"/>
      <c r="G18712" s="125">
        <f t="shared" si="298"/>
        <v>-51750</v>
      </c>
      <c r="H18712" s="704" t="s">
        <v>12364</v>
      </c>
      <c r="J18712" s="39"/>
    </row>
    <row r="18713" spans="1:10" ht="15" x14ac:dyDescent="0.2">
      <c r="A18713" s="733">
        <v>45348</v>
      </c>
      <c r="B18713" s="1082" t="s">
        <v>11883</v>
      </c>
      <c r="C18713" s="1082" t="s">
        <v>793</v>
      </c>
      <c r="D18713" s="1085" t="s">
        <v>12675</v>
      </c>
      <c r="E18713" s="1084">
        <v>64150</v>
      </c>
      <c r="F18713" s="125"/>
      <c r="G18713" s="125">
        <f t="shared" si="298"/>
        <v>-64150</v>
      </c>
      <c r="H18713" s="704" t="s">
        <v>12364</v>
      </c>
      <c r="J18713" s="39"/>
    </row>
    <row r="18714" spans="1:10" ht="15" x14ac:dyDescent="0.2">
      <c r="A18714" s="733">
        <v>45348</v>
      </c>
      <c r="B18714" s="1082" t="s">
        <v>11726</v>
      </c>
      <c r="C18714" s="1082" t="s">
        <v>793</v>
      </c>
      <c r="D18714" s="1085" t="s">
        <v>12395</v>
      </c>
      <c r="E18714" s="1084">
        <v>678905.17241379316</v>
      </c>
      <c r="F18714" s="125"/>
      <c r="G18714" s="125">
        <f t="shared" si="298"/>
        <v>-678905.17241379316</v>
      </c>
      <c r="H18714" s="704" t="s">
        <v>12364</v>
      </c>
      <c r="J18714" s="39"/>
    </row>
    <row r="18715" spans="1:10" ht="15" x14ac:dyDescent="0.2">
      <c r="A18715" s="733">
        <v>45348</v>
      </c>
      <c r="B18715" s="1082" t="s">
        <v>12516</v>
      </c>
      <c r="C18715" s="1082" t="s">
        <v>793</v>
      </c>
      <c r="D18715" s="1085" t="s">
        <v>11835</v>
      </c>
      <c r="E18715" s="1084">
        <v>76200</v>
      </c>
      <c r="F18715" s="125"/>
      <c r="G18715" s="125">
        <f t="shared" si="298"/>
        <v>-76200</v>
      </c>
      <c r="H18715" s="704" t="s">
        <v>12364</v>
      </c>
      <c r="J18715" s="39"/>
    </row>
    <row r="18716" spans="1:10" ht="15" x14ac:dyDescent="0.2">
      <c r="A18716" s="733">
        <v>45348</v>
      </c>
      <c r="B18716" s="1082" t="s">
        <v>10177</v>
      </c>
      <c r="C18716" s="1082" t="s">
        <v>793</v>
      </c>
      <c r="D18716" s="1085" t="s">
        <v>8429</v>
      </c>
      <c r="E18716" s="1084">
        <v>5000</v>
      </c>
      <c r="F18716" s="125"/>
      <c r="G18716" s="125">
        <f t="shared" si="298"/>
        <v>-5000</v>
      </c>
      <c r="H18716" s="704" t="s">
        <v>12364</v>
      </c>
      <c r="J18716" s="39"/>
    </row>
    <row r="18717" spans="1:10" ht="15" customHeight="1" x14ac:dyDescent="0.2">
      <c r="A18717" s="733">
        <v>45348</v>
      </c>
      <c r="B18717" s="1082" t="s">
        <v>11726</v>
      </c>
      <c r="C18717" s="1082" t="s">
        <v>793</v>
      </c>
      <c r="D18717" s="1085" t="s">
        <v>12725</v>
      </c>
      <c r="E18717" s="1084">
        <v>3500</v>
      </c>
      <c r="F18717" s="125"/>
      <c r="G18717" s="125">
        <f t="shared" si="298"/>
        <v>-3500</v>
      </c>
      <c r="H18717" s="704" t="s">
        <v>12364</v>
      </c>
      <c r="J18717" s="39"/>
    </row>
    <row r="18718" spans="1:10" ht="15" customHeight="1" x14ac:dyDescent="0.2">
      <c r="A18718" s="733">
        <v>45348</v>
      </c>
      <c r="B18718" s="1082" t="s">
        <v>11726</v>
      </c>
      <c r="C18718" s="1082" t="s">
        <v>793</v>
      </c>
      <c r="D18718" s="1085" t="s">
        <v>12726</v>
      </c>
      <c r="E18718" s="1084">
        <v>32500</v>
      </c>
      <c r="F18718" s="125"/>
      <c r="G18718" s="125">
        <f t="shared" si="298"/>
        <v>-32500</v>
      </c>
      <c r="H18718" s="704" t="s">
        <v>12364</v>
      </c>
      <c r="J18718" s="39"/>
    </row>
    <row r="18719" spans="1:10" ht="15" customHeight="1" x14ac:dyDescent="0.2">
      <c r="A18719" s="733">
        <v>45348</v>
      </c>
      <c r="B18719" s="62" t="s">
        <v>11089</v>
      </c>
      <c r="C18719" s="62" t="s">
        <v>10989</v>
      </c>
      <c r="D18719" s="182" t="s">
        <v>12577</v>
      </c>
      <c r="E18719" s="125">
        <v>1350</v>
      </c>
      <c r="F18719" s="125"/>
      <c r="G18719" s="125">
        <f t="shared" si="298"/>
        <v>-1350</v>
      </c>
      <c r="H18719" s="704" t="s">
        <v>12364</v>
      </c>
      <c r="J18719" s="39"/>
    </row>
    <row r="18720" spans="1:10" ht="15" customHeight="1" x14ac:dyDescent="0.2">
      <c r="A18720" s="733">
        <v>45348</v>
      </c>
      <c r="B18720" s="62" t="s">
        <v>11883</v>
      </c>
      <c r="C18720" s="62" t="s">
        <v>10989</v>
      </c>
      <c r="D18720" s="182" t="s">
        <v>11264</v>
      </c>
      <c r="E18720" s="125">
        <v>3450</v>
      </c>
      <c r="F18720" s="125"/>
      <c r="G18720" s="125">
        <f t="shared" si="298"/>
        <v>-3450</v>
      </c>
      <c r="H18720" s="704" t="s">
        <v>12364</v>
      </c>
      <c r="J18720" s="39"/>
    </row>
    <row r="18721" spans="1:10" ht="15" x14ac:dyDescent="0.2">
      <c r="A18721" s="733">
        <v>45348</v>
      </c>
      <c r="B18721" s="62" t="s">
        <v>10906</v>
      </c>
      <c r="C18721" s="62" t="s">
        <v>10989</v>
      </c>
      <c r="D18721" s="182" t="s">
        <v>12578</v>
      </c>
      <c r="E18721" s="125">
        <v>1950</v>
      </c>
      <c r="F18721" s="125"/>
      <c r="G18721" s="125">
        <f t="shared" si="298"/>
        <v>-1950</v>
      </c>
      <c r="H18721" s="704" t="s">
        <v>12364</v>
      </c>
      <c r="J18721" s="39"/>
    </row>
    <row r="18722" spans="1:10" ht="15" x14ac:dyDescent="0.2">
      <c r="A18722" s="733">
        <v>45348</v>
      </c>
      <c r="B18722" s="62" t="s">
        <v>103</v>
      </c>
      <c r="C18722" s="62" t="s">
        <v>103</v>
      </c>
      <c r="D18722" s="182" t="s">
        <v>12541</v>
      </c>
      <c r="E18722" s="125">
        <v>5500</v>
      </c>
      <c r="F18722" s="125"/>
      <c r="G18722" s="125">
        <f t="shared" si="298"/>
        <v>-5500</v>
      </c>
      <c r="H18722" s="704" t="s">
        <v>12364</v>
      </c>
      <c r="J18722" s="39"/>
    </row>
    <row r="18723" spans="1:10" ht="15" x14ac:dyDescent="0.2">
      <c r="A18723" s="733">
        <v>45349</v>
      </c>
      <c r="B18723" s="62" t="s">
        <v>8557</v>
      </c>
      <c r="C18723" s="62" t="s">
        <v>12579</v>
      </c>
      <c r="D18723" s="182" t="s">
        <v>12580</v>
      </c>
      <c r="E18723" s="125">
        <v>30000</v>
      </c>
      <c r="F18723" s="125"/>
      <c r="G18723" s="125">
        <f t="shared" si="298"/>
        <v>-30000</v>
      </c>
      <c r="H18723" s="704" t="s">
        <v>12364</v>
      </c>
      <c r="J18723" s="39"/>
    </row>
    <row r="18724" spans="1:10" ht="36" x14ac:dyDescent="0.2">
      <c r="A18724" s="733">
        <v>45349</v>
      </c>
      <c r="B18724" s="62" t="s">
        <v>10906</v>
      </c>
      <c r="C18724" s="62" t="s">
        <v>10851</v>
      </c>
      <c r="D18724" s="182" t="s">
        <v>12581</v>
      </c>
      <c r="E18724" s="125">
        <v>200000</v>
      </c>
      <c r="F18724" s="125"/>
      <c r="G18724" s="125">
        <f t="shared" si="298"/>
        <v>-200000</v>
      </c>
      <c r="H18724" s="704" t="s">
        <v>12364</v>
      </c>
      <c r="J18724" s="39"/>
    </row>
    <row r="18725" spans="1:10" ht="15" x14ac:dyDescent="0.2">
      <c r="A18725" s="733">
        <v>45349</v>
      </c>
      <c r="B18725" s="62" t="s">
        <v>10230</v>
      </c>
      <c r="C18725" s="62" t="s">
        <v>8370</v>
      </c>
      <c r="D18725" s="182" t="s">
        <v>369</v>
      </c>
      <c r="E18725" s="125">
        <v>7600</v>
      </c>
      <c r="F18725" s="125"/>
      <c r="G18725" s="125">
        <f t="shared" si="298"/>
        <v>-7600</v>
      </c>
      <c r="H18725" s="704" t="s">
        <v>12364</v>
      </c>
      <c r="J18725" s="39"/>
    </row>
    <row r="18726" spans="1:10" ht="15" x14ac:dyDescent="0.2">
      <c r="A18726" s="733">
        <v>45349</v>
      </c>
      <c r="B18726" s="62" t="s">
        <v>11085</v>
      </c>
      <c r="C18726" s="62" t="s">
        <v>11621</v>
      </c>
      <c r="D18726" s="182" t="s">
        <v>12596</v>
      </c>
      <c r="E18726" s="125">
        <v>6500</v>
      </c>
      <c r="F18726" s="125"/>
      <c r="G18726" s="125">
        <f t="shared" si="298"/>
        <v>-6500</v>
      </c>
      <c r="H18726" s="704" t="s">
        <v>12364</v>
      </c>
      <c r="J18726" s="39"/>
    </row>
    <row r="18727" spans="1:10" ht="15" x14ac:dyDescent="0.2">
      <c r="A18727" s="733">
        <v>45349</v>
      </c>
      <c r="B18727" s="62" t="s">
        <v>11883</v>
      </c>
      <c r="C18727" s="62" t="s">
        <v>7465</v>
      </c>
      <c r="D18727" s="182" t="s">
        <v>11311</v>
      </c>
      <c r="E18727" s="125">
        <v>1000000</v>
      </c>
      <c r="F18727" s="125"/>
      <c r="G18727" s="125">
        <f t="shared" si="298"/>
        <v>-1000000</v>
      </c>
      <c r="H18727" s="704" t="s">
        <v>12364</v>
      </c>
      <c r="J18727" s="39"/>
    </row>
    <row r="18728" spans="1:10" ht="15" x14ac:dyDescent="0.2">
      <c r="A18728" s="733">
        <v>45349</v>
      </c>
      <c r="B18728" s="62" t="s">
        <v>11883</v>
      </c>
      <c r="C18728" s="62" t="s">
        <v>10856</v>
      </c>
      <c r="D18728" s="182" t="s">
        <v>12598</v>
      </c>
      <c r="E18728" s="125">
        <v>1333000</v>
      </c>
      <c r="F18728" s="125"/>
      <c r="G18728" s="125">
        <f t="shared" si="298"/>
        <v>-1333000</v>
      </c>
      <c r="H18728" s="704" t="s">
        <v>12364</v>
      </c>
      <c r="J18728" s="39"/>
    </row>
    <row r="18729" spans="1:10" ht="15" x14ac:dyDescent="0.2">
      <c r="A18729" s="733">
        <v>45349</v>
      </c>
      <c r="B18729" s="62" t="s">
        <v>12350</v>
      </c>
      <c r="C18729" s="62" t="s">
        <v>11095</v>
      </c>
      <c r="D18729" s="182" t="s">
        <v>10719</v>
      </c>
      <c r="E18729" s="125">
        <v>50000</v>
      </c>
      <c r="F18729" s="125"/>
      <c r="G18729" s="125">
        <f t="shared" si="298"/>
        <v>-50000</v>
      </c>
      <c r="H18729" s="704" t="s">
        <v>12364</v>
      </c>
      <c r="J18729" s="39"/>
    </row>
    <row r="18730" spans="1:10" ht="15" x14ac:dyDescent="0.2">
      <c r="A18730" s="733">
        <v>45350</v>
      </c>
      <c r="B18730" s="62" t="s">
        <v>8874</v>
      </c>
      <c r="C18730" s="62" t="s">
        <v>391</v>
      </c>
      <c r="D18730" s="182" t="s">
        <v>12599</v>
      </c>
      <c r="E18730" s="125">
        <v>6000</v>
      </c>
      <c r="F18730" s="125"/>
      <c r="G18730" s="125">
        <f t="shared" si="298"/>
        <v>-6000</v>
      </c>
      <c r="H18730" s="704" t="s">
        <v>12364</v>
      </c>
      <c r="J18730" s="39"/>
    </row>
    <row r="18731" spans="1:10" ht="15" customHeight="1" x14ac:dyDescent="0.2">
      <c r="A18731" s="733">
        <v>45350</v>
      </c>
      <c r="B18731" s="62" t="s">
        <v>37</v>
      </c>
      <c r="C18731" s="62" t="s">
        <v>391</v>
      </c>
      <c r="D18731" s="182" t="s">
        <v>12600</v>
      </c>
      <c r="E18731" s="125">
        <v>5000</v>
      </c>
      <c r="F18731" s="125"/>
      <c r="G18731" s="125">
        <f t="shared" si="298"/>
        <v>-5000</v>
      </c>
      <c r="H18731" s="704" t="s">
        <v>12364</v>
      </c>
      <c r="J18731" s="39"/>
    </row>
    <row r="18732" spans="1:10" ht="15" x14ac:dyDescent="0.2">
      <c r="A18732" s="733">
        <v>45350</v>
      </c>
      <c r="B18732" s="62" t="s">
        <v>11623</v>
      </c>
      <c r="C18732" s="62" t="s">
        <v>391</v>
      </c>
      <c r="D18732" s="182" t="s">
        <v>12601</v>
      </c>
      <c r="E18732" s="125">
        <v>5000</v>
      </c>
      <c r="F18732" s="125"/>
      <c r="G18732" s="125">
        <f t="shared" si="298"/>
        <v>-5000</v>
      </c>
      <c r="H18732" s="704" t="s">
        <v>12364</v>
      </c>
      <c r="J18732" s="39"/>
    </row>
    <row r="18733" spans="1:10" ht="15" customHeight="1" x14ac:dyDescent="0.2">
      <c r="A18733" s="733">
        <v>45350</v>
      </c>
      <c r="B18733" s="62" t="s">
        <v>10149</v>
      </c>
      <c r="C18733" s="62" t="s">
        <v>391</v>
      </c>
      <c r="D18733" s="182" t="s">
        <v>12602</v>
      </c>
      <c r="E18733" s="125">
        <v>5500</v>
      </c>
      <c r="F18733" s="125"/>
      <c r="G18733" s="125">
        <f t="shared" si="298"/>
        <v>-5500</v>
      </c>
      <c r="H18733" s="704" t="s">
        <v>12364</v>
      </c>
      <c r="J18733" s="39"/>
    </row>
    <row r="18734" spans="1:10" ht="15" x14ac:dyDescent="0.2">
      <c r="A18734" s="733">
        <v>45350</v>
      </c>
      <c r="B18734" s="62" t="s">
        <v>11085</v>
      </c>
      <c r="C18734" s="62" t="s">
        <v>391</v>
      </c>
      <c r="D18734" s="182" t="s">
        <v>12603</v>
      </c>
      <c r="E18734" s="125">
        <v>12000</v>
      </c>
      <c r="F18734" s="125"/>
      <c r="G18734" s="125">
        <f t="shared" si="298"/>
        <v>-12000</v>
      </c>
      <c r="H18734" s="704" t="s">
        <v>12364</v>
      </c>
      <c r="J18734" s="39"/>
    </row>
    <row r="18735" spans="1:10" ht="15" x14ac:dyDescent="0.2">
      <c r="A18735" s="733">
        <v>45350</v>
      </c>
      <c r="B18735" s="62" t="s">
        <v>103</v>
      </c>
      <c r="C18735" s="62" t="s">
        <v>391</v>
      </c>
      <c r="D18735" s="182" t="s">
        <v>12604</v>
      </c>
      <c r="E18735" s="125">
        <v>3150</v>
      </c>
      <c r="F18735" s="125"/>
      <c r="G18735" s="125">
        <f t="shared" si="298"/>
        <v>-3150</v>
      </c>
      <c r="H18735" s="704" t="s">
        <v>12364</v>
      </c>
      <c r="J18735" s="39"/>
    </row>
    <row r="18736" spans="1:10" ht="15" x14ac:dyDescent="0.2">
      <c r="A18736" s="733">
        <v>45350</v>
      </c>
      <c r="B18736" s="62" t="s">
        <v>12516</v>
      </c>
      <c r="C18736" s="62" t="s">
        <v>391</v>
      </c>
      <c r="D18736" s="182" t="s">
        <v>12605</v>
      </c>
      <c r="E18736" s="125">
        <v>13000</v>
      </c>
      <c r="F18736" s="125"/>
      <c r="G18736" s="125">
        <f t="shared" si="298"/>
        <v>-13000</v>
      </c>
      <c r="H18736" s="704" t="s">
        <v>12364</v>
      </c>
      <c r="J18736" s="39"/>
    </row>
    <row r="18737" spans="1:10" ht="15" x14ac:dyDescent="0.2">
      <c r="A18737" s="733">
        <v>45350</v>
      </c>
      <c r="B18737" s="62" t="s">
        <v>103</v>
      </c>
      <c r="C18737" s="62" t="s">
        <v>5740</v>
      </c>
      <c r="D18737" s="182" t="s">
        <v>10335</v>
      </c>
      <c r="E18737" s="125">
        <v>250</v>
      </c>
      <c r="F18737" s="125"/>
      <c r="G18737" s="125">
        <f t="shared" si="298"/>
        <v>-250</v>
      </c>
      <c r="H18737" s="704" t="s">
        <v>12364</v>
      </c>
      <c r="J18737" s="39"/>
    </row>
    <row r="18738" spans="1:10" ht="15" x14ac:dyDescent="0.2">
      <c r="A18738" s="733">
        <v>45350</v>
      </c>
      <c r="B18738" s="62" t="s">
        <v>103</v>
      </c>
      <c r="C18738" s="62" t="s">
        <v>103</v>
      </c>
      <c r="D18738" s="182" t="s">
        <v>12541</v>
      </c>
      <c r="E18738" s="125">
        <v>1000</v>
      </c>
      <c r="F18738" s="125"/>
      <c r="G18738" s="125">
        <f t="shared" si="298"/>
        <v>-1000</v>
      </c>
      <c r="H18738" s="704" t="s">
        <v>12364</v>
      </c>
      <c r="J18738" s="39"/>
    </row>
    <row r="18739" spans="1:10" ht="15" x14ac:dyDescent="0.2">
      <c r="A18739" s="733">
        <v>45350</v>
      </c>
      <c r="B18739" s="62" t="s">
        <v>11883</v>
      </c>
      <c r="C18739" s="62" t="s">
        <v>11382</v>
      </c>
      <c r="D18739" s="182" t="s">
        <v>10719</v>
      </c>
      <c r="E18739" s="125">
        <v>70000</v>
      </c>
      <c r="F18739" s="125"/>
      <c r="G18739" s="125">
        <f t="shared" si="298"/>
        <v>-70000</v>
      </c>
      <c r="H18739" s="704" t="s">
        <v>12364</v>
      </c>
      <c r="J18739" s="39"/>
    </row>
    <row r="18740" spans="1:10" ht="15" x14ac:dyDescent="0.2">
      <c r="A18740" s="733">
        <v>45350</v>
      </c>
      <c r="B18740" s="62" t="s">
        <v>11883</v>
      </c>
      <c r="C18740" s="62" t="s">
        <v>11382</v>
      </c>
      <c r="D18740" s="182" t="s">
        <v>10719</v>
      </c>
      <c r="E18740" s="125">
        <v>130000</v>
      </c>
      <c r="F18740" s="125"/>
      <c r="G18740" s="125">
        <f t="shared" si="298"/>
        <v>-130000</v>
      </c>
      <c r="H18740" s="704" t="s">
        <v>12364</v>
      </c>
      <c r="J18740" s="39"/>
    </row>
    <row r="18741" spans="1:10" ht="15" x14ac:dyDescent="0.2">
      <c r="A18741" s="733">
        <v>45350</v>
      </c>
      <c r="B18741" s="62" t="s">
        <v>10906</v>
      </c>
      <c r="C18741" s="62" t="s">
        <v>10989</v>
      </c>
      <c r="D18741" s="182" t="s">
        <v>12445</v>
      </c>
      <c r="E18741" s="125">
        <v>54400</v>
      </c>
      <c r="F18741" s="125"/>
      <c r="G18741" s="125">
        <f t="shared" si="298"/>
        <v>-54400</v>
      </c>
      <c r="H18741" s="704" t="s">
        <v>12364</v>
      </c>
      <c r="J18741" s="39"/>
    </row>
    <row r="18742" spans="1:10" ht="15" x14ac:dyDescent="0.2">
      <c r="A18742" s="733">
        <v>45350</v>
      </c>
      <c r="B18742" s="62" t="s">
        <v>11085</v>
      </c>
      <c r="C18742" s="62" t="s">
        <v>11713</v>
      </c>
      <c r="D18742" s="182" t="s">
        <v>12445</v>
      </c>
      <c r="E18742" s="125">
        <v>100000</v>
      </c>
      <c r="F18742" s="125"/>
      <c r="G18742" s="125">
        <f t="shared" si="298"/>
        <v>-100000</v>
      </c>
      <c r="H18742" s="704" t="s">
        <v>12364</v>
      </c>
      <c r="J18742" s="39"/>
    </row>
    <row r="18743" spans="1:10" ht="15" x14ac:dyDescent="0.2">
      <c r="A18743" s="733">
        <v>45351</v>
      </c>
      <c r="B18743" s="62" t="s">
        <v>11883</v>
      </c>
      <c r="C18743" s="62" t="s">
        <v>11025</v>
      </c>
      <c r="D18743" s="182" t="s">
        <v>12612</v>
      </c>
      <c r="E18743" s="125">
        <v>100000</v>
      </c>
      <c r="F18743" s="125"/>
      <c r="G18743" s="125">
        <f t="shared" si="298"/>
        <v>-100000</v>
      </c>
      <c r="H18743" s="704" t="s">
        <v>12364</v>
      </c>
      <c r="J18743" s="39"/>
    </row>
    <row r="18744" spans="1:10" ht="24" x14ac:dyDescent="0.2">
      <c r="A18744" s="733">
        <v>45351</v>
      </c>
      <c r="B18744" s="62" t="s">
        <v>10149</v>
      </c>
      <c r="C18744" s="62" t="s">
        <v>12611</v>
      </c>
      <c r="D18744" s="182" t="s">
        <v>12613</v>
      </c>
      <c r="E18744" s="125">
        <v>70000</v>
      </c>
      <c r="F18744" s="125"/>
      <c r="G18744" s="125">
        <f t="shared" si="298"/>
        <v>-70000</v>
      </c>
      <c r="H18744" s="704" t="s">
        <v>12364</v>
      </c>
      <c r="J18744" s="39"/>
    </row>
    <row r="18745" spans="1:10" ht="15" x14ac:dyDescent="0.2">
      <c r="A18745" s="733">
        <v>45351</v>
      </c>
      <c r="B18745" s="62" t="s">
        <v>103</v>
      </c>
      <c r="C18745" s="62" t="s">
        <v>103</v>
      </c>
      <c r="D18745" s="182" t="s">
        <v>12541</v>
      </c>
      <c r="E18745" s="125">
        <v>7000</v>
      </c>
      <c r="F18745" s="125"/>
      <c r="G18745" s="125">
        <f t="shared" si="298"/>
        <v>-7000</v>
      </c>
      <c r="H18745" s="704" t="s">
        <v>12364</v>
      </c>
      <c r="J18745" s="39"/>
    </row>
    <row r="18746" spans="1:10" ht="15" x14ac:dyDescent="0.2">
      <c r="A18746" s="733">
        <v>45351</v>
      </c>
      <c r="B18746" s="62" t="s">
        <v>11085</v>
      </c>
      <c r="C18746" s="62" t="s">
        <v>5740</v>
      </c>
      <c r="D18746" s="182" t="s">
        <v>369</v>
      </c>
      <c r="E18746" s="125">
        <v>3000</v>
      </c>
      <c r="F18746" s="125"/>
      <c r="G18746" s="125">
        <f t="shared" si="298"/>
        <v>-3000</v>
      </c>
      <c r="H18746" s="704" t="s">
        <v>12364</v>
      </c>
      <c r="J18746" s="39"/>
    </row>
    <row r="18747" spans="1:10" ht="15" x14ac:dyDescent="0.2">
      <c r="A18747" s="733">
        <v>45351</v>
      </c>
      <c r="B18747" s="62" t="s">
        <v>12494</v>
      </c>
      <c r="C18747" s="62" t="s">
        <v>391</v>
      </c>
      <c r="D18747" s="182" t="s">
        <v>12614</v>
      </c>
      <c r="E18747" s="125">
        <v>450</v>
      </c>
      <c r="F18747" s="125"/>
      <c r="G18747" s="125">
        <f t="shared" si="298"/>
        <v>-450</v>
      </c>
      <c r="H18747" s="704" t="s">
        <v>12364</v>
      </c>
      <c r="J18747" s="39"/>
    </row>
    <row r="18748" spans="1:10" ht="15" x14ac:dyDescent="0.2">
      <c r="A18748" s="733">
        <v>45351</v>
      </c>
      <c r="B18748" s="62" t="s">
        <v>10906</v>
      </c>
      <c r="C18748" s="62" t="s">
        <v>10989</v>
      </c>
      <c r="D18748" s="182" t="s">
        <v>12615</v>
      </c>
      <c r="E18748" s="125">
        <v>17400</v>
      </c>
      <c r="F18748" s="125"/>
      <c r="G18748" s="125">
        <f t="shared" si="298"/>
        <v>-17400</v>
      </c>
      <c r="H18748" s="704" t="s">
        <v>12364</v>
      </c>
      <c r="J18748" s="39"/>
    </row>
    <row r="18749" spans="1:10" ht="15" x14ac:dyDescent="0.2">
      <c r="A18749" s="733">
        <v>45351</v>
      </c>
      <c r="B18749" s="62" t="s">
        <v>10230</v>
      </c>
      <c r="C18749" s="62" t="s">
        <v>10989</v>
      </c>
      <c r="D18749" s="182" t="s">
        <v>12616</v>
      </c>
      <c r="E18749" s="125">
        <v>9500</v>
      </c>
      <c r="F18749" s="125"/>
      <c r="G18749" s="125">
        <f t="shared" si="298"/>
        <v>-9500</v>
      </c>
      <c r="H18749" s="704" t="s">
        <v>12364</v>
      </c>
      <c r="J18749" s="39"/>
    </row>
    <row r="18750" spans="1:10" ht="15" x14ac:dyDescent="0.2">
      <c r="A18750" s="733">
        <v>45351</v>
      </c>
      <c r="B18750" s="62" t="s">
        <v>10906</v>
      </c>
      <c r="C18750" s="62" t="s">
        <v>285</v>
      </c>
      <c r="D18750" s="182" t="s">
        <v>12617</v>
      </c>
      <c r="E18750" s="125">
        <v>1000</v>
      </c>
      <c r="F18750" s="125"/>
      <c r="G18750" s="125">
        <f t="shared" si="298"/>
        <v>-1000</v>
      </c>
      <c r="H18750" s="704" t="s">
        <v>12364</v>
      </c>
      <c r="J18750" s="39"/>
    </row>
    <row r="18751" spans="1:10" ht="15" x14ac:dyDescent="0.2">
      <c r="A18751" s="733">
        <v>45351</v>
      </c>
      <c r="B18751" s="62" t="s">
        <v>12618</v>
      </c>
      <c r="C18751" s="62" t="s">
        <v>4007</v>
      </c>
      <c r="D18751" s="182" t="s">
        <v>12619</v>
      </c>
      <c r="E18751" s="125">
        <v>50000</v>
      </c>
      <c r="F18751" s="125"/>
      <c r="G18751" s="125">
        <f t="shared" ref="G18751:G18814" si="299">F18751-E18751</f>
        <v>-50000</v>
      </c>
      <c r="H18751" s="704" t="s">
        <v>12364</v>
      </c>
      <c r="J18751" s="39"/>
    </row>
    <row r="18752" spans="1:10" ht="15" x14ac:dyDescent="0.2">
      <c r="A18752" s="733">
        <v>45351</v>
      </c>
      <c r="B18752" s="62" t="s">
        <v>12618</v>
      </c>
      <c r="C18752" s="62" t="s">
        <v>391</v>
      </c>
      <c r="D18752" s="182" t="s">
        <v>12620</v>
      </c>
      <c r="E18752" s="125">
        <v>10000</v>
      </c>
      <c r="F18752" s="125"/>
      <c r="G18752" s="125">
        <f t="shared" si="299"/>
        <v>-10000</v>
      </c>
      <c r="H18752" s="704" t="s">
        <v>12364</v>
      </c>
      <c r="J18752" s="39"/>
    </row>
    <row r="18753" spans="1:10" ht="15" x14ac:dyDescent="0.2">
      <c r="A18753" s="733">
        <v>45351</v>
      </c>
      <c r="B18753" s="62" t="s">
        <v>12618</v>
      </c>
      <c r="C18753" s="62" t="s">
        <v>285</v>
      </c>
      <c r="D18753" s="182" t="s">
        <v>12621</v>
      </c>
      <c r="E18753" s="125">
        <v>5000</v>
      </c>
      <c r="F18753" s="125"/>
      <c r="G18753" s="125">
        <f t="shared" si="299"/>
        <v>-5000</v>
      </c>
      <c r="H18753" s="704" t="s">
        <v>12364</v>
      </c>
      <c r="J18753" s="39"/>
    </row>
    <row r="18754" spans="1:10" ht="15" x14ac:dyDescent="0.2">
      <c r="A18754" s="733">
        <v>45351</v>
      </c>
      <c r="B18754" s="62" t="s">
        <v>11883</v>
      </c>
      <c r="C18754" s="62" t="s">
        <v>391</v>
      </c>
      <c r="D18754" s="182" t="s">
        <v>12622</v>
      </c>
      <c r="E18754" s="125">
        <v>1000</v>
      </c>
      <c r="F18754" s="125"/>
      <c r="G18754" s="125">
        <f t="shared" si="299"/>
        <v>-1000</v>
      </c>
      <c r="H18754" s="704" t="s">
        <v>12364</v>
      </c>
      <c r="J18754" s="39"/>
    </row>
    <row r="18755" spans="1:10" ht="15" x14ac:dyDescent="0.2">
      <c r="A18755" s="733">
        <v>45351</v>
      </c>
      <c r="B18755" s="62" t="s">
        <v>11883</v>
      </c>
      <c r="C18755" s="62" t="s">
        <v>5740</v>
      </c>
      <c r="D18755" s="182" t="s">
        <v>369</v>
      </c>
      <c r="E18755" s="125">
        <v>270</v>
      </c>
      <c r="F18755" s="125"/>
      <c r="G18755" s="125">
        <f t="shared" si="299"/>
        <v>-270</v>
      </c>
      <c r="H18755" s="704" t="s">
        <v>12364</v>
      </c>
      <c r="J18755" s="39"/>
    </row>
    <row r="18756" spans="1:10" ht="15" x14ac:dyDescent="0.2">
      <c r="A18756" s="733">
        <v>45351</v>
      </c>
      <c r="B18756" s="62" t="s">
        <v>11085</v>
      </c>
      <c r="C18756" s="62" t="s">
        <v>12456</v>
      </c>
      <c r="D18756" s="182" t="s">
        <v>1156</v>
      </c>
      <c r="E18756" s="125">
        <v>10000</v>
      </c>
      <c r="F18756" s="125"/>
      <c r="G18756" s="125">
        <f t="shared" si="299"/>
        <v>-10000</v>
      </c>
      <c r="H18756" s="704" t="s">
        <v>12364</v>
      </c>
      <c r="J18756" s="39"/>
    </row>
    <row r="18757" spans="1:10" ht="15" x14ac:dyDescent="0.2">
      <c r="A18757" s="733">
        <v>45351</v>
      </c>
      <c r="B18757" s="62" t="s">
        <v>11089</v>
      </c>
      <c r="C18757" s="62" t="s">
        <v>10989</v>
      </c>
      <c r="D18757" s="182" t="s">
        <v>4965</v>
      </c>
      <c r="E18757" s="125">
        <v>18480</v>
      </c>
      <c r="F18757" s="125"/>
      <c r="G18757" s="125">
        <f t="shared" si="299"/>
        <v>-18480</v>
      </c>
      <c r="H18757" s="704" t="s">
        <v>12364</v>
      </c>
      <c r="J18757" s="39"/>
    </row>
    <row r="18758" spans="1:10" ht="15" x14ac:dyDescent="0.2">
      <c r="A18758" s="733">
        <v>45351</v>
      </c>
      <c r="B18758" s="62" t="s">
        <v>12516</v>
      </c>
      <c r="C18758" s="62" t="s">
        <v>10989</v>
      </c>
      <c r="D18758" s="182" t="s">
        <v>4965</v>
      </c>
      <c r="E18758" s="125">
        <v>7700</v>
      </c>
      <c r="F18758" s="125"/>
      <c r="G18758" s="125">
        <f t="shared" si="299"/>
        <v>-7700</v>
      </c>
      <c r="H18758" s="704" t="s">
        <v>12364</v>
      </c>
      <c r="J18758" s="39"/>
    </row>
    <row r="18759" spans="1:10" ht="15" x14ac:dyDescent="0.2">
      <c r="A18759" s="733">
        <v>45351</v>
      </c>
      <c r="B18759" s="62" t="s">
        <v>12516</v>
      </c>
      <c r="C18759" s="62" t="s">
        <v>10989</v>
      </c>
      <c r="D18759" s="182" t="s">
        <v>4965</v>
      </c>
      <c r="E18759" s="125">
        <v>135454</v>
      </c>
      <c r="F18759" s="125"/>
      <c r="G18759" s="125">
        <f t="shared" si="299"/>
        <v>-135454</v>
      </c>
      <c r="H18759" s="704" t="s">
        <v>12364</v>
      </c>
      <c r="J18759" s="39"/>
    </row>
    <row r="18760" spans="1:10" ht="15" x14ac:dyDescent="0.2">
      <c r="A18760" s="733">
        <v>45351</v>
      </c>
      <c r="B18760" s="62" t="s">
        <v>10906</v>
      </c>
      <c r="C18760" s="62" t="s">
        <v>10989</v>
      </c>
      <c r="D18760" s="182" t="s">
        <v>4965</v>
      </c>
      <c r="E18760" s="125">
        <v>690</v>
      </c>
      <c r="F18760" s="125"/>
      <c r="G18760" s="125">
        <f t="shared" si="299"/>
        <v>-690</v>
      </c>
      <c r="H18760" s="704" t="s">
        <v>12364</v>
      </c>
      <c r="J18760" s="39"/>
    </row>
    <row r="18761" spans="1:10" ht="15" x14ac:dyDescent="0.2">
      <c r="A18761" s="733">
        <v>45351</v>
      </c>
      <c r="B18761" s="62" t="s">
        <v>12516</v>
      </c>
      <c r="C18761" s="62" t="s">
        <v>10989</v>
      </c>
      <c r="D18761" s="182" t="s">
        <v>4965</v>
      </c>
      <c r="E18761" s="125">
        <v>46440</v>
      </c>
      <c r="F18761" s="125"/>
      <c r="G18761" s="125">
        <f t="shared" si="299"/>
        <v>-46440</v>
      </c>
      <c r="H18761" s="704" t="s">
        <v>12364</v>
      </c>
      <c r="J18761" s="39"/>
    </row>
    <row r="18762" spans="1:10" ht="15" x14ac:dyDescent="0.2">
      <c r="A18762" s="733">
        <v>45351</v>
      </c>
      <c r="B18762" s="62" t="s">
        <v>103</v>
      </c>
      <c r="C18762" s="62" t="s">
        <v>2995</v>
      </c>
      <c r="D18762" s="182" t="s">
        <v>12623</v>
      </c>
      <c r="E18762" s="125">
        <v>5330</v>
      </c>
      <c r="F18762" s="125"/>
      <c r="G18762" s="125">
        <f t="shared" si="299"/>
        <v>-5330</v>
      </c>
      <c r="H18762" s="704" t="s">
        <v>12364</v>
      </c>
      <c r="J18762" s="39"/>
    </row>
    <row r="18763" spans="1:10" ht="15" x14ac:dyDescent="0.2">
      <c r="A18763" s="733">
        <v>45351</v>
      </c>
      <c r="B18763" s="62" t="s">
        <v>12350</v>
      </c>
      <c r="C18763" s="62" t="s">
        <v>11424</v>
      </c>
      <c r="D18763" s="182" t="s">
        <v>10719</v>
      </c>
      <c r="E18763" s="125">
        <v>100000</v>
      </c>
      <c r="F18763" s="125"/>
      <c r="G18763" s="125">
        <f t="shared" si="299"/>
        <v>-100000</v>
      </c>
      <c r="H18763" s="704" t="s">
        <v>12364</v>
      </c>
      <c r="J18763" s="39"/>
    </row>
    <row r="18764" spans="1:10" ht="15" x14ac:dyDescent="0.2">
      <c r="A18764" s="732">
        <v>45328</v>
      </c>
      <c r="B18764" s="173" t="s">
        <v>12608</v>
      </c>
      <c r="C18764" s="173" t="s">
        <v>12380</v>
      </c>
      <c r="D18764" s="227" t="s">
        <v>12381</v>
      </c>
      <c r="E18764" s="235">
        <v>330000</v>
      </c>
      <c r="F18764" s="235"/>
      <c r="G18764" s="235">
        <f t="shared" si="299"/>
        <v>-330000</v>
      </c>
      <c r="H18764" s="708" t="s">
        <v>12364</v>
      </c>
    </row>
    <row r="18765" spans="1:10" ht="15" x14ac:dyDescent="0.2">
      <c r="A18765" s="732">
        <v>45328</v>
      </c>
      <c r="B18765" s="173" t="s">
        <v>11605</v>
      </c>
      <c r="C18765" s="173" t="s">
        <v>11871</v>
      </c>
      <c r="D18765" s="227" t="s">
        <v>12382</v>
      </c>
      <c r="E18765" s="235">
        <v>81000</v>
      </c>
      <c r="F18765" s="235"/>
      <c r="G18765" s="235">
        <f t="shared" si="299"/>
        <v>-81000</v>
      </c>
      <c r="H18765" s="708" t="s">
        <v>12364</v>
      </c>
    </row>
    <row r="18766" spans="1:10" ht="15" x14ac:dyDescent="0.2">
      <c r="A18766" s="732">
        <v>45328</v>
      </c>
      <c r="B18766" s="173" t="s">
        <v>11883</v>
      </c>
      <c r="C18766" s="173" t="s">
        <v>11287</v>
      </c>
      <c r="D18766" s="227" t="s">
        <v>12383</v>
      </c>
      <c r="E18766" s="235">
        <v>200000</v>
      </c>
      <c r="F18766" s="235"/>
      <c r="G18766" s="235">
        <f t="shared" si="299"/>
        <v>-200000</v>
      </c>
      <c r="H18766" s="708" t="s">
        <v>12364</v>
      </c>
    </row>
    <row r="18767" spans="1:10" ht="24" x14ac:dyDescent="0.2">
      <c r="A18767" s="732">
        <v>45341</v>
      </c>
      <c r="B18767" s="173" t="s">
        <v>103</v>
      </c>
      <c r="C18767" s="173" t="s">
        <v>12557</v>
      </c>
      <c r="D18767" s="227" t="s">
        <v>12559</v>
      </c>
      <c r="E18767" s="235">
        <v>100000</v>
      </c>
      <c r="F18767" s="235"/>
      <c r="G18767" s="235">
        <f t="shared" si="299"/>
        <v>-100000</v>
      </c>
      <c r="H18767" s="708" t="s">
        <v>12364</v>
      </c>
    </row>
    <row r="18768" spans="1:10" ht="15" x14ac:dyDescent="0.2">
      <c r="A18768" s="732">
        <v>45341</v>
      </c>
      <c r="B18768" s="173" t="s">
        <v>10469</v>
      </c>
      <c r="C18768" s="173" t="s">
        <v>9458</v>
      </c>
      <c r="D18768" s="227" t="s">
        <v>12558</v>
      </c>
      <c r="E18768" s="235">
        <v>90000</v>
      </c>
      <c r="F18768" s="235"/>
      <c r="G18768" s="235">
        <f t="shared" si="299"/>
        <v>-90000</v>
      </c>
      <c r="H18768" s="708" t="s">
        <v>12364</v>
      </c>
    </row>
    <row r="18769" spans="1:8" ht="15" x14ac:dyDescent="0.2">
      <c r="A18769" s="732">
        <v>45341</v>
      </c>
      <c r="B18769" s="173" t="s">
        <v>12350</v>
      </c>
      <c r="C18769" s="173" t="s">
        <v>12036</v>
      </c>
      <c r="D18769" s="227" t="s">
        <v>12561</v>
      </c>
      <c r="E18769" s="235">
        <v>653892</v>
      </c>
      <c r="F18769" s="235"/>
      <c r="G18769" s="235">
        <f t="shared" si="299"/>
        <v>-653892</v>
      </c>
      <c r="H18769" s="708" t="s">
        <v>12364</v>
      </c>
    </row>
    <row r="18770" spans="1:8" ht="15" x14ac:dyDescent="0.2">
      <c r="A18770" s="732">
        <v>45342</v>
      </c>
      <c r="B18770" s="173" t="s">
        <v>9767</v>
      </c>
      <c r="C18770" s="173" t="s">
        <v>11424</v>
      </c>
      <c r="D18770" s="227" t="s">
        <v>12562</v>
      </c>
      <c r="E18770" s="235">
        <v>100000</v>
      </c>
      <c r="F18770" s="235"/>
      <c r="G18770" s="235">
        <f t="shared" si="299"/>
        <v>-100000</v>
      </c>
      <c r="H18770" s="708" t="s">
        <v>12364</v>
      </c>
    </row>
    <row r="18771" spans="1:8" ht="15" x14ac:dyDescent="0.2">
      <c r="A18771" s="732">
        <v>45342</v>
      </c>
      <c r="B18771" s="173" t="s">
        <v>12350</v>
      </c>
      <c r="C18771" s="173" t="s">
        <v>11424</v>
      </c>
      <c r="D18771" s="227" t="s">
        <v>12563</v>
      </c>
      <c r="E18771" s="235">
        <v>145000</v>
      </c>
      <c r="F18771" s="235"/>
      <c r="G18771" s="235">
        <f t="shared" si="299"/>
        <v>-145000</v>
      </c>
      <c r="H18771" s="708" t="s">
        <v>12364</v>
      </c>
    </row>
    <row r="18772" spans="1:8" ht="15" x14ac:dyDescent="0.2">
      <c r="A18772" s="732">
        <v>45343</v>
      </c>
      <c r="B18772" s="173" t="s">
        <v>12608</v>
      </c>
      <c r="C18772" s="173" t="s">
        <v>9547</v>
      </c>
      <c r="D18772" s="227" t="s">
        <v>12564</v>
      </c>
      <c r="E18772" s="235">
        <v>50000</v>
      </c>
      <c r="F18772" s="235"/>
      <c r="G18772" s="235">
        <f t="shared" si="299"/>
        <v>-50000</v>
      </c>
      <c r="H18772" s="708" t="s">
        <v>12364</v>
      </c>
    </row>
    <row r="18773" spans="1:8" ht="24" x14ac:dyDescent="0.2">
      <c r="A18773" s="732">
        <v>45343</v>
      </c>
      <c r="B18773" s="173" t="s">
        <v>103</v>
      </c>
      <c r="C18773" s="173" t="s">
        <v>12557</v>
      </c>
      <c r="D18773" s="227" t="s">
        <v>12565</v>
      </c>
      <c r="E18773" s="235">
        <v>150000</v>
      </c>
      <c r="F18773" s="235"/>
      <c r="G18773" s="235">
        <f t="shared" si="299"/>
        <v>-150000</v>
      </c>
      <c r="H18773" s="708" t="s">
        <v>12364</v>
      </c>
    </row>
    <row r="18774" spans="1:8" ht="15" x14ac:dyDescent="0.2">
      <c r="A18774" s="732">
        <v>45348</v>
      </c>
      <c r="B18774" s="173" t="s">
        <v>12192</v>
      </c>
      <c r="C18774" s="173" t="s">
        <v>11102</v>
      </c>
      <c r="D18774" s="227" t="s">
        <v>12584</v>
      </c>
      <c r="E18774" s="235">
        <v>35400</v>
      </c>
      <c r="F18774" s="235"/>
      <c r="G18774" s="235">
        <f t="shared" si="299"/>
        <v>-35400</v>
      </c>
      <c r="H18774" s="708" t="s">
        <v>12364</v>
      </c>
    </row>
    <row r="18775" spans="1:8" ht="24" x14ac:dyDescent="0.2">
      <c r="A18775" s="732">
        <v>45350</v>
      </c>
      <c r="B18775" s="173" t="s">
        <v>11085</v>
      </c>
      <c r="C18775" s="173" t="s">
        <v>1197</v>
      </c>
      <c r="D18775" s="227" t="s">
        <v>12606</v>
      </c>
      <c r="E18775" s="235">
        <v>638634</v>
      </c>
      <c r="F18775" s="235"/>
      <c r="G18775" s="235">
        <f t="shared" si="299"/>
        <v>-638634</v>
      </c>
      <c r="H18775" s="708" t="s">
        <v>12364</v>
      </c>
    </row>
    <row r="18776" spans="1:8" ht="15" x14ac:dyDescent="0.2">
      <c r="A18776" s="729">
        <v>45324</v>
      </c>
      <c r="B18776" s="93" t="s">
        <v>37</v>
      </c>
      <c r="C18776" s="93" t="s">
        <v>558</v>
      </c>
      <c r="D18776" s="891" t="s">
        <v>12365</v>
      </c>
      <c r="E18776" s="175"/>
      <c r="F18776" s="175">
        <v>246087</v>
      </c>
      <c r="G18776" s="175">
        <f t="shared" si="299"/>
        <v>246087</v>
      </c>
      <c r="H18776" s="701" t="s">
        <v>12364</v>
      </c>
    </row>
    <row r="18777" spans="1:8" ht="15" x14ac:dyDescent="0.2">
      <c r="A18777" s="729">
        <v>45324</v>
      </c>
      <c r="B18777" s="93" t="s">
        <v>37</v>
      </c>
      <c r="C18777" s="93" t="s">
        <v>558</v>
      </c>
      <c r="D18777" s="891" t="s">
        <v>12366</v>
      </c>
      <c r="E18777" s="175"/>
      <c r="F18777" s="175">
        <v>246087</v>
      </c>
      <c r="G18777" s="175">
        <f t="shared" si="299"/>
        <v>246087</v>
      </c>
      <c r="H18777" s="701" t="s">
        <v>12364</v>
      </c>
    </row>
    <row r="18778" spans="1:8" ht="15" x14ac:dyDescent="0.2">
      <c r="A18778" s="729">
        <v>45324</v>
      </c>
      <c r="B18778" s="93" t="s">
        <v>37</v>
      </c>
      <c r="C18778" s="93" t="s">
        <v>558</v>
      </c>
      <c r="D18778" s="891" t="s">
        <v>12367</v>
      </c>
      <c r="E18778" s="175"/>
      <c r="F18778" s="175">
        <v>246087</v>
      </c>
      <c r="G18778" s="175">
        <f t="shared" si="299"/>
        <v>246087</v>
      </c>
      <c r="H18778" s="701" t="s">
        <v>12364</v>
      </c>
    </row>
    <row r="18779" spans="1:8" ht="15" x14ac:dyDescent="0.2">
      <c r="A18779" s="729">
        <v>45324</v>
      </c>
      <c r="B18779" s="93" t="s">
        <v>37</v>
      </c>
      <c r="C18779" s="93" t="s">
        <v>558</v>
      </c>
      <c r="D18779" s="891" t="s">
        <v>12368</v>
      </c>
      <c r="E18779" s="175"/>
      <c r="F18779" s="175">
        <v>178973</v>
      </c>
      <c r="G18779" s="175">
        <f t="shared" si="299"/>
        <v>178973</v>
      </c>
      <c r="H18779" s="701" t="s">
        <v>12364</v>
      </c>
    </row>
    <row r="18780" spans="1:8" ht="15" x14ac:dyDescent="0.2">
      <c r="A18780" s="729">
        <v>45329</v>
      </c>
      <c r="B18780" s="93" t="s">
        <v>9407</v>
      </c>
      <c r="C18780" s="93" t="s">
        <v>558</v>
      </c>
      <c r="D18780" s="891" t="s">
        <v>12647</v>
      </c>
      <c r="E18780" s="175"/>
      <c r="F18780" s="175">
        <v>677861</v>
      </c>
      <c r="G18780" s="175">
        <f t="shared" si="299"/>
        <v>677861</v>
      </c>
      <c r="H18780" s="701" t="s">
        <v>12364</v>
      </c>
    </row>
    <row r="18781" spans="1:8" ht="15" x14ac:dyDescent="0.2">
      <c r="A18781" s="729">
        <v>45332</v>
      </c>
      <c r="B18781" s="93" t="s">
        <v>3944</v>
      </c>
      <c r="C18781" s="93" t="s">
        <v>558</v>
      </c>
      <c r="D18781" s="891" t="s">
        <v>12416</v>
      </c>
      <c r="E18781" s="175"/>
      <c r="F18781" s="175">
        <v>333522</v>
      </c>
      <c r="G18781" s="175">
        <f t="shared" si="299"/>
        <v>333522</v>
      </c>
      <c r="H18781" s="701" t="s">
        <v>12364</v>
      </c>
    </row>
    <row r="18782" spans="1:8" ht="15" x14ac:dyDescent="0.2">
      <c r="A18782" s="729">
        <v>45336</v>
      </c>
      <c r="B18782" s="93" t="s">
        <v>3945</v>
      </c>
      <c r="C18782" s="93" t="s">
        <v>558</v>
      </c>
      <c r="D18782" s="891" t="s">
        <v>12610</v>
      </c>
      <c r="E18782" s="175"/>
      <c r="F18782" s="175">
        <v>359992</v>
      </c>
      <c r="G18782" s="175">
        <f t="shared" si="299"/>
        <v>359992</v>
      </c>
      <c r="H18782" s="701" t="s">
        <v>12364</v>
      </c>
    </row>
    <row r="18783" spans="1:8" ht="15" x14ac:dyDescent="0.2">
      <c r="A18783" s="729">
        <v>45342</v>
      </c>
      <c r="B18783" s="93" t="s">
        <v>8041</v>
      </c>
      <c r="C18783" s="93" t="s">
        <v>558</v>
      </c>
      <c r="D18783" s="891" t="s">
        <v>12505</v>
      </c>
      <c r="E18783" s="175"/>
      <c r="F18783" s="175">
        <v>5000000</v>
      </c>
      <c r="G18783" s="175">
        <f t="shared" si="299"/>
        <v>5000000</v>
      </c>
      <c r="H18783" s="701" t="s">
        <v>12364</v>
      </c>
    </row>
    <row r="18784" spans="1:8" ht="15" x14ac:dyDescent="0.2">
      <c r="A18784" s="729">
        <v>45344</v>
      </c>
      <c r="B18784" s="93" t="s">
        <v>9984</v>
      </c>
      <c r="C18784" s="93" t="s">
        <v>558</v>
      </c>
      <c r="D18784" s="891" t="s">
        <v>12506</v>
      </c>
      <c r="E18784" s="175"/>
      <c r="F18784" s="175">
        <v>1800000</v>
      </c>
      <c r="G18784" s="175">
        <f t="shared" si="299"/>
        <v>1800000</v>
      </c>
      <c r="H18784" s="701" t="s">
        <v>12364</v>
      </c>
    </row>
    <row r="18785" spans="1:10" ht="24" x14ac:dyDescent="0.2">
      <c r="A18785" s="729">
        <v>45344</v>
      </c>
      <c r="B18785" s="93" t="s">
        <v>11089</v>
      </c>
      <c r="C18785" s="93" t="s">
        <v>558</v>
      </c>
      <c r="D18785" s="801" t="s">
        <v>12507</v>
      </c>
      <c r="E18785" s="175"/>
      <c r="F18785" s="175">
        <v>2092916</v>
      </c>
      <c r="G18785" s="175">
        <f t="shared" si="299"/>
        <v>2092916</v>
      </c>
      <c r="H18785" s="701" t="s">
        <v>12364</v>
      </c>
    </row>
    <row r="18786" spans="1:10" ht="15" x14ac:dyDescent="0.2">
      <c r="A18786" s="729">
        <v>45344</v>
      </c>
      <c r="B18786" s="93" t="s">
        <v>37</v>
      </c>
      <c r="C18786" s="93" t="s">
        <v>558</v>
      </c>
      <c r="D18786" s="891" t="s">
        <v>12508</v>
      </c>
      <c r="E18786" s="175"/>
      <c r="F18786" s="175">
        <v>246087</v>
      </c>
      <c r="G18786" s="175">
        <f t="shared" si="299"/>
        <v>246087</v>
      </c>
      <c r="H18786" s="701" t="s">
        <v>12364</v>
      </c>
    </row>
    <row r="18787" spans="1:10" ht="15" x14ac:dyDescent="0.2">
      <c r="A18787" s="729">
        <v>45345</v>
      </c>
      <c r="B18787" s="93" t="s">
        <v>9984</v>
      </c>
      <c r="C18787" s="93" t="s">
        <v>558</v>
      </c>
      <c r="D18787" s="891" t="s">
        <v>12506</v>
      </c>
      <c r="E18787" s="175"/>
      <c r="F18787" s="175">
        <v>900000</v>
      </c>
      <c r="G18787" s="175">
        <f t="shared" si="299"/>
        <v>900000</v>
      </c>
      <c r="H18787" s="701" t="s">
        <v>12364</v>
      </c>
    </row>
    <row r="18788" spans="1:10" ht="15" x14ac:dyDescent="0.2">
      <c r="A18788" s="729">
        <v>45345</v>
      </c>
      <c r="B18788" s="93" t="s">
        <v>9984</v>
      </c>
      <c r="C18788" s="93" t="s">
        <v>558</v>
      </c>
      <c r="D18788" s="891" t="s">
        <v>12506</v>
      </c>
      <c r="E18788" s="175"/>
      <c r="F18788" s="175">
        <v>900000</v>
      </c>
      <c r="G18788" s="175">
        <f t="shared" si="299"/>
        <v>900000</v>
      </c>
      <c r="H18788" s="701" t="s">
        <v>12364</v>
      </c>
    </row>
    <row r="18789" spans="1:10" ht="24" x14ac:dyDescent="0.2">
      <c r="A18789" s="729">
        <v>45345</v>
      </c>
      <c r="B18789" s="93" t="s">
        <v>11726</v>
      </c>
      <c r="C18789" s="93" t="s">
        <v>558</v>
      </c>
      <c r="D18789" s="801" t="s">
        <v>12795</v>
      </c>
      <c r="E18789" s="175"/>
      <c r="F18789" s="175">
        <v>1460000</v>
      </c>
      <c r="G18789" s="175">
        <f t="shared" si="299"/>
        <v>1460000</v>
      </c>
      <c r="H18789" s="701" t="s">
        <v>12364</v>
      </c>
    </row>
    <row r="18790" spans="1:10" ht="36" x14ac:dyDescent="0.2">
      <c r="A18790" s="729">
        <v>45349</v>
      </c>
      <c r="B18790" s="93" t="s">
        <v>11499</v>
      </c>
      <c r="C18790" s="93" t="s">
        <v>558</v>
      </c>
      <c r="D18790" s="801" t="s">
        <v>12582</v>
      </c>
      <c r="E18790" s="175"/>
      <c r="F18790" s="175">
        <v>200000</v>
      </c>
      <c r="G18790" s="175">
        <f t="shared" si="299"/>
        <v>200000</v>
      </c>
      <c r="H18790" s="701" t="s">
        <v>12364</v>
      </c>
    </row>
    <row r="18791" spans="1:10" ht="24" customHeight="1" x14ac:dyDescent="0.2">
      <c r="A18791" s="729">
        <v>45351</v>
      </c>
      <c r="B18791" s="93" t="s">
        <v>11089</v>
      </c>
      <c r="C18791" s="93" t="s">
        <v>558</v>
      </c>
      <c r="D18791" s="801" t="s">
        <v>12606</v>
      </c>
      <c r="E18791" s="175"/>
      <c r="F18791" s="175">
        <v>638634</v>
      </c>
      <c r="G18791" s="175">
        <f t="shared" si="299"/>
        <v>638634</v>
      </c>
      <c r="H18791" s="701" t="s">
        <v>12364</v>
      </c>
    </row>
    <row r="18792" spans="1:10" ht="15" customHeight="1" x14ac:dyDescent="0.2">
      <c r="A18792" s="733">
        <v>45353</v>
      </c>
      <c r="B18792" s="62" t="s">
        <v>11089</v>
      </c>
      <c r="C18792" s="62" t="s">
        <v>9547</v>
      </c>
      <c r="D18792" s="182" t="s">
        <v>8199</v>
      </c>
      <c r="E18792" s="125">
        <v>2000</v>
      </c>
      <c r="F18792" s="125"/>
      <c r="G18792" s="125">
        <f t="shared" si="299"/>
        <v>-2000</v>
      </c>
      <c r="H18792" s="704" t="s">
        <v>12643</v>
      </c>
      <c r="J18792" s="39"/>
    </row>
    <row r="18793" spans="1:10" ht="15" customHeight="1" x14ac:dyDescent="0.2">
      <c r="A18793" s="733">
        <v>45353</v>
      </c>
      <c r="B18793" s="62" t="s">
        <v>103</v>
      </c>
      <c r="C18793" s="62" t="s">
        <v>103</v>
      </c>
      <c r="D18793" s="182" t="s">
        <v>12541</v>
      </c>
      <c r="E18793" s="125">
        <v>6000</v>
      </c>
      <c r="F18793" s="125"/>
      <c r="G18793" s="125">
        <f t="shared" si="299"/>
        <v>-6000</v>
      </c>
      <c r="H18793" s="704" t="s">
        <v>12643</v>
      </c>
      <c r="J18793" s="39"/>
    </row>
    <row r="18794" spans="1:10" ht="15" customHeight="1" x14ac:dyDescent="0.2">
      <c r="A18794" s="733">
        <v>45353</v>
      </c>
      <c r="B18794" s="62" t="s">
        <v>10230</v>
      </c>
      <c r="C18794" s="62" t="s">
        <v>5740</v>
      </c>
      <c r="D18794" s="182" t="s">
        <v>10335</v>
      </c>
      <c r="E18794" s="125">
        <v>400</v>
      </c>
      <c r="F18794" s="125"/>
      <c r="G18794" s="125">
        <f t="shared" si="299"/>
        <v>-400</v>
      </c>
      <c r="H18794" s="704" t="s">
        <v>12643</v>
      </c>
      <c r="J18794" s="39"/>
    </row>
    <row r="18795" spans="1:10" ht="15" customHeight="1" x14ac:dyDescent="0.2">
      <c r="A18795" s="733">
        <v>45353</v>
      </c>
      <c r="B18795" s="62" t="s">
        <v>10230</v>
      </c>
      <c r="C18795" s="62" t="s">
        <v>8370</v>
      </c>
      <c r="D18795" s="182" t="s">
        <v>369</v>
      </c>
      <c r="E18795" s="125">
        <v>200</v>
      </c>
      <c r="F18795" s="125"/>
      <c r="G18795" s="125">
        <f t="shared" si="299"/>
        <v>-200</v>
      </c>
      <c r="H18795" s="704" t="s">
        <v>12643</v>
      </c>
      <c r="J18795" s="39"/>
    </row>
    <row r="18796" spans="1:10" ht="15" x14ac:dyDescent="0.2">
      <c r="A18796" s="733">
        <v>45353</v>
      </c>
      <c r="B18796" s="62" t="s">
        <v>11883</v>
      </c>
      <c r="C18796" s="62" t="s">
        <v>5740</v>
      </c>
      <c r="D18796" s="182" t="s">
        <v>12624</v>
      </c>
      <c r="E18796" s="125">
        <v>5000</v>
      </c>
      <c r="F18796" s="125"/>
      <c r="G18796" s="125">
        <f t="shared" si="299"/>
        <v>-5000</v>
      </c>
      <c r="H18796" s="704" t="s">
        <v>12643</v>
      </c>
      <c r="J18796" s="39"/>
    </row>
    <row r="18797" spans="1:10" ht="24" x14ac:dyDescent="0.2">
      <c r="A18797" s="733">
        <v>45353</v>
      </c>
      <c r="B18797" s="62" t="s">
        <v>12516</v>
      </c>
      <c r="C18797" s="62" t="s">
        <v>12625</v>
      </c>
      <c r="D18797" s="182" t="s">
        <v>12626</v>
      </c>
      <c r="E18797" s="125">
        <v>50000</v>
      </c>
      <c r="F18797" s="125"/>
      <c r="G18797" s="125">
        <f t="shared" si="299"/>
        <v>-50000</v>
      </c>
      <c r="H18797" s="704" t="s">
        <v>12643</v>
      </c>
      <c r="J18797" s="39"/>
    </row>
    <row r="18798" spans="1:10" ht="15" x14ac:dyDescent="0.2">
      <c r="A18798" s="733">
        <v>45353</v>
      </c>
      <c r="B18798" s="62" t="s">
        <v>11726</v>
      </c>
      <c r="C18798" s="62" t="s">
        <v>10989</v>
      </c>
      <c r="D18798" s="182" t="s">
        <v>6485</v>
      </c>
      <c r="E18798" s="125">
        <v>14460</v>
      </c>
      <c r="F18798" s="125"/>
      <c r="G18798" s="125">
        <f t="shared" si="299"/>
        <v>-14460</v>
      </c>
      <c r="H18798" s="704" t="s">
        <v>12643</v>
      </c>
      <c r="J18798" s="39"/>
    </row>
    <row r="18799" spans="1:10" ht="15" x14ac:dyDescent="0.2">
      <c r="A18799" s="733">
        <v>45353</v>
      </c>
      <c r="B18799" s="62" t="s">
        <v>103</v>
      </c>
      <c r="C18799" s="62" t="s">
        <v>12627</v>
      </c>
      <c r="D18799" s="182" t="s">
        <v>12628</v>
      </c>
      <c r="E18799" s="125">
        <v>3000</v>
      </c>
      <c r="F18799" s="125"/>
      <c r="G18799" s="125">
        <f t="shared" si="299"/>
        <v>-3000</v>
      </c>
      <c r="H18799" s="704" t="s">
        <v>12643</v>
      </c>
      <c r="J18799" s="39"/>
    </row>
    <row r="18800" spans="1:10" ht="15" x14ac:dyDescent="0.2">
      <c r="A18800" s="733">
        <v>45353</v>
      </c>
      <c r="B18800" s="62" t="s">
        <v>11085</v>
      </c>
      <c r="C18800" s="62" t="s">
        <v>5740</v>
      </c>
      <c r="D18800" s="182" t="s">
        <v>369</v>
      </c>
      <c r="E18800" s="125">
        <v>1200</v>
      </c>
      <c r="F18800" s="125"/>
      <c r="G18800" s="125">
        <f t="shared" si="299"/>
        <v>-1200</v>
      </c>
      <c r="H18800" s="704" t="s">
        <v>12643</v>
      </c>
      <c r="J18800" s="39"/>
    </row>
    <row r="18801" spans="1:10" ht="15" x14ac:dyDescent="0.2">
      <c r="A18801" s="733">
        <v>45355</v>
      </c>
      <c r="B18801" s="62" t="s">
        <v>25</v>
      </c>
      <c r="C18801" s="62" t="s">
        <v>8148</v>
      </c>
      <c r="D18801" s="182" t="s">
        <v>6309</v>
      </c>
      <c r="E18801" s="125">
        <v>865</v>
      </c>
      <c r="F18801" s="125"/>
      <c r="G18801" s="125">
        <f t="shared" si="299"/>
        <v>-865</v>
      </c>
      <c r="H18801" s="704" t="s">
        <v>12643</v>
      </c>
      <c r="J18801" s="39"/>
    </row>
    <row r="18802" spans="1:10" ht="15" x14ac:dyDescent="0.2">
      <c r="A18802" s="733">
        <v>45355</v>
      </c>
      <c r="B18802" s="62" t="s">
        <v>103</v>
      </c>
      <c r="C18802" s="62" t="s">
        <v>8148</v>
      </c>
      <c r="D18802" s="182" t="s">
        <v>6309</v>
      </c>
      <c r="E18802" s="125">
        <v>745</v>
      </c>
      <c r="F18802" s="125"/>
      <c r="G18802" s="125">
        <f t="shared" si="299"/>
        <v>-745</v>
      </c>
      <c r="H18802" s="704" t="s">
        <v>12643</v>
      </c>
      <c r="J18802" s="39"/>
    </row>
    <row r="18803" spans="1:10" ht="15" x14ac:dyDescent="0.2">
      <c r="A18803" s="733">
        <v>45355</v>
      </c>
      <c r="B18803" s="62" t="s">
        <v>103</v>
      </c>
      <c r="C18803" s="62" t="s">
        <v>103</v>
      </c>
      <c r="D18803" s="182" t="s">
        <v>12541</v>
      </c>
      <c r="E18803" s="125">
        <v>3000</v>
      </c>
      <c r="F18803" s="125"/>
      <c r="G18803" s="125">
        <f t="shared" si="299"/>
        <v>-3000</v>
      </c>
      <c r="H18803" s="704" t="s">
        <v>12643</v>
      </c>
      <c r="J18803" s="39"/>
    </row>
    <row r="18804" spans="1:10" ht="15" x14ac:dyDescent="0.2">
      <c r="A18804" s="733">
        <v>45355</v>
      </c>
      <c r="B18804" s="62" t="s">
        <v>11085</v>
      </c>
      <c r="C18804" s="62" t="s">
        <v>12629</v>
      </c>
      <c r="D18804" s="182" t="s">
        <v>1156</v>
      </c>
      <c r="E18804" s="125">
        <v>10000</v>
      </c>
      <c r="F18804" s="125"/>
      <c r="G18804" s="125">
        <f t="shared" si="299"/>
        <v>-10000</v>
      </c>
      <c r="H18804" s="704" t="s">
        <v>12643</v>
      </c>
      <c r="J18804" s="39"/>
    </row>
    <row r="18805" spans="1:10" ht="15" x14ac:dyDescent="0.2">
      <c r="A18805" s="733">
        <v>45355</v>
      </c>
      <c r="B18805" s="62" t="s">
        <v>11883</v>
      </c>
      <c r="C18805" s="62" t="s">
        <v>430</v>
      </c>
      <c r="D18805" s="182" t="s">
        <v>12630</v>
      </c>
      <c r="E18805" s="125">
        <v>225000</v>
      </c>
      <c r="F18805" s="125"/>
      <c r="G18805" s="125">
        <f t="shared" si="299"/>
        <v>-225000</v>
      </c>
      <c r="H18805" s="704" t="s">
        <v>12643</v>
      </c>
      <c r="J18805" s="39"/>
    </row>
    <row r="18806" spans="1:10" ht="15" x14ac:dyDescent="0.2">
      <c r="A18806" s="733">
        <v>45355</v>
      </c>
      <c r="B18806" s="62" t="s">
        <v>11883</v>
      </c>
      <c r="C18806" s="62" t="s">
        <v>10989</v>
      </c>
      <c r="D18806" s="182" t="s">
        <v>12631</v>
      </c>
      <c r="E18806" s="125">
        <v>10000</v>
      </c>
      <c r="F18806" s="125"/>
      <c r="G18806" s="125">
        <f t="shared" si="299"/>
        <v>-10000</v>
      </c>
      <c r="H18806" s="704" t="s">
        <v>12643</v>
      </c>
      <c r="J18806" s="39"/>
    </row>
    <row r="18807" spans="1:10" ht="15" x14ac:dyDescent="0.2">
      <c r="A18807" s="733">
        <v>45355</v>
      </c>
      <c r="B18807" s="62" t="s">
        <v>11883</v>
      </c>
      <c r="C18807" s="62" t="s">
        <v>5386</v>
      </c>
      <c r="D18807" s="182" t="s">
        <v>12632</v>
      </c>
      <c r="E18807" s="125">
        <v>6000</v>
      </c>
      <c r="F18807" s="125"/>
      <c r="G18807" s="125">
        <f t="shared" si="299"/>
        <v>-6000</v>
      </c>
      <c r="H18807" s="704" t="s">
        <v>12643</v>
      </c>
      <c r="J18807" s="39"/>
    </row>
    <row r="18808" spans="1:10" ht="15" x14ac:dyDescent="0.2">
      <c r="A18808" s="733">
        <v>45355</v>
      </c>
      <c r="B18808" s="62" t="s">
        <v>103</v>
      </c>
      <c r="C18808" s="62" t="s">
        <v>10587</v>
      </c>
      <c r="D18808" s="182" t="s">
        <v>1156</v>
      </c>
      <c r="E18808" s="125">
        <v>7000</v>
      </c>
      <c r="F18808" s="125"/>
      <c r="G18808" s="125">
        <f t="shared" si="299"/>
        <v>-7000</v>
      </c>
      <c r="H18808" s="704" t="s">
        <v>12643</v>
      </c>
      <c r="J18808" s="39"/>
    </row>
    <row r="18809" spans="1:10" ht="15" x14ac:dyDescent="0.2">
      <c r="A18809" s="733">
        <v>45355</v>
      </c>
      <c r="B18809" s="62" t="s">
        <v>103</v>
      </c>
      <c r="C18809" s="62" t="s">
        <v>103</v>
      </c>
      <c r="D18809" s="182" t="s">
        <v>12406</v>
      </c>
      <c r="E18809" s="125">
        <v>1000</v>
      </c>
      <c r="F18809" s="125"/>
      <c r="G18809" s="125">
        <f t="shared" si="299"/>
        <v>-1000</v>
      </c>
      <c r="H18809" s="704" t="s">
        <v>12643</v>
      </c>
      <c r="J18809" s="39"/>
    </row>
    <row r="18810" spans="1:10" ht="15" x14ac:dyDescent="0.2">
      <c r="A18810" s="733">
        <v>45356</v>
      </c>
      <c r="B18810" s="62" t="s">
        <v>12608</v>
      </c>
      <c r="C18810" s="62" t="s">
        <v>10989</v>
      </c>
      <c r="D18810" s="182" t="s">
        <v>12633</v>
      </c>
      <c r="E18810" s="125">
        <v>4800</v>
      </c>
      <c r="F18810" s="125"/>
      <c r="G18810" s="125">
        <f t="shared" si="299"/>
        <v>-4800</v>
      </c>
      <c r="H18810" s="704" t="s">
        <v>12643</v>
      </c>
      <c r="J18810" s="39"/>
    </row>
    <row r="18811" spans="1:10" ht="15" x14ac:dyDescent="0.2">
      <c r="A18811" s="733">
        <v>45356</v>
      </c>
      <c r="B18811" s="62" t="s">
        <v>10906</v>
      </c>
      <c r="C18811" s="62" t="s">
        <v>285</v>
      </c>
      <c r="D18811" s="182" t="s">
        <v>8661</v>
      </c>
      <c r="E18811" s="125">
        <v>500</v>
      </c>
      <c r="F18811" s="125"/>
      <c r="G18811" s="125">
        <f t="shared" si="299"/>
        <v>-500</v>
      </c>
      <c r="H18811" s="704" t="s">
        <v>12643</v>
      </c>
      <c r="J18811" s="39"/>
    </row>
    <row r="18812" spans="1:10" ht="15" x14ac:dyDescent="0.2">
      <c r="A18812" s="733">
        <v>45356</v>
      </c>
      <c r="B18812" s="62" t="s">
        <v>103</v>
      </c>
      <c r="C18812" s="62" t="s">
        <v>103</v>
      </c>
      <c r="D18812" s="182" t="s">
        <v>12541</v>
      </c>
      <c r="E18812" s="125">
        <v>4000</v>
      </c>
      <c r="F18812" s="125"/>
      <c r="G18812" s="125">
        <f t="shared" si="299"/>
        <v>-4000</v>
      </c>
      <c r="H18812" s="704" t="s">
        <v>12643</v>
      </c>
      <c r="J18812" s="39"/>
    </row>
    <row r="18813" spans="1:10" ht="15" x14ac:dyDescent="0.2">
      <c r="A18813" s="733">
        <v>45356</v>
      </c>
      <c r="B18813" s="62" t="s">
        <v>11726</v>
      </c>
      <c r="C18813" s="62" t="s">
        <v>10989</v>
      </c>
      <c r="D18813" s="182" t="s">
        <v>12634</v>
      </c>
      <c r="E18813" s="125">
        <v>2400</v>
      </c>
      <c r="F18813" s="125"/>
      <c r="G18813" s="125">
        <f t="shared" si="299"/>
        <v>-2400</v>
      </c>
      <c r="H18813" s="704" t="s">
        <v>12643</v>
      </c>
      <c r="J18813" s="39"/>
    </row>
    <row r="18814" spans="1:10" ht="15" x14ac:dyDescent="0.2">
      <c r="A18814" s="733">
        <v>45356</v>
      </c>
      <c r="B18814" s="62" t="s">
        <v>12350</v>
      </c>
      <c r="C18814" s="62" t="s">
        <v>11095</v>
      </c>
      <c r="D18814" s="182" t="s">
        <v>1156</v>
      </c>
      <c r="E18814" s="125">
        <v>22000</v>
      </c>
      <c r="F18814" s="125"/>
      <c r="G18814" s="125">
        <f t="shared" si="299"/>
        <v>-22000</v>
      </c>
      <c r="H18814" s="704" t="s">
        <v>12643</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12643</v>
      </c>
      <c r="J18815" s="39"/>
    </row>
    <row r="18816" spans="1:10" ht="15" x14ac:dyDescent="0.2">
      <c r="A18816" s="733">
        <v>45356</v>
      </c>
      <c r="B18816" s="62" t="s">
        <v>12608</v>
      </c>
      <c r="C18816" s="62" t="s">
        <v>391</v>
      </c>
      <c r="D18816" s="182" t="s">
        <v>12637</v>
      </c>
      <c r="E18816" s="125">
        <v>12800</v>
      </c>
      <c r="F18816" s="125"/>
      <c r="G18816" s="125">
        <f t="shared" si="300"/>
        <v>-12800</v>
      </c>
      <c r="H18816" s="704" t="s">
        <v>12643</v>
      </c>
      <c r="J18816" s="39"/>
    </row>
    <row r="18817" spans="1:10" ht="15" x14ac:dyDescent="0.2">
      <c r="A18817" s="733">
        <v>45356</v>
      </c>
      <c r="B18817" s="62" t="s">
        <v>37</v>
      </c>
      <c r="C18817" s="62" t="s">
        <v>391</v>
      </c>
      <c r="D18817" s="182" t="s">
        <v>12714</v>
      </c>
      <c r="E18817" s="125">
        <v>5000</v>
      </c>
      <c r="F18817" s="125"/>
      <c r="G18817" s="125">
        <f t="shared" si="300"/>
        <v>-5000</v>
      </c>
      <c r="H18817" s="704" t="s">
        <v>12643</v>
      </c>
      <c r="J18817" s="39"/>
    </row>
    <row r="18818" spans="1:10" ht="15" x14ac:dyDescent="0.2">
      <c r="A18818" s="733">
        <v>45357</v>
      </c>
      <c r="B18818" s="62" t="s">
        <v>10774</v>
      </c>
      <c r="C18818" s="62" t="s">
        <v>391</v>
      </c>
      <c r="D18818" s="182" t="s">
        <v>12715</v>
      </c>
      <c r="E18818" s="125">
        <v>5000</v>
      </c>
      <c r="F18818" s="125"/>
      <c r="G18818" s="125">
        <f t="shared" si="300"/>
        <v>-5000</v>
      </c>
      <c r="H18818" s="704" t="s">
        <v>12643</v>
      </c>
      <c r="J18818" s="39"/>
    </row>
    <row r="18819" spans="1:10" ht="15" x14ac:dyDescent="0.2">
      <c r="A18819" s="733">
        <v>45357</v>
      </c>
      <c r="B18819" s="62" t="s">
        <v>103</v>
      </c>
      <c r="C18819" s="62" t="s">
        <v>103</v>
      </c>
      <c r="D18819" s="182" t="s">
        <v>12541</v>
      </c>
      <c r="E18819" s="125">
        <v>5000</v>
      </c>
      <c r="F18819" s="125"/>
      <c r="G18819" s="125">
        <f t="shared" si="300"/>
        <v>-5000</v>
      </c>
      <c r="H18819" s="704" t="s">
        <v>12643</v>
      </c>
      <c r="J18819" s="39"/>
    </row>
    <row r="18820" spans="1:10" ht="15" x14ac:dyDescent="0.2">
      <c r="A18820" s="733">
        <v>45357</v>
      </c>
      <c r="B18820" s="62" t="s">
        <v>103</v>
      </c>
      <c r="C18820" s="62" t="s">
        <v>12486</v>
      </c>
      <c r="D18820" s="182" t="s">
        <v>369</v>
      </c>
      <c r="E18820" s="125">
        <v>6000</v>
      </c>
      <c r="F18820" s="125"/>
      <c r="G18820" s="125">
        <f t="shared" si="300"/>
        <v>-6000</v>
      </c>
      <c r="H18820" s="704" t="s">
        <v>12643</v>
      </c>
      <c r="J18820" s="39"/>
    </row>
    <row r="18821" spans="1:10" ht="15" x14ac:dyDescent="0.2">
      <c r="A18821" s="733">
        <v>45357</v>
      </c>
      <c r="B18821" s="62" t="s">
        <v>103</v>
      </c>
      <c r="C18821" s="62" t="s">
        <v>1494</v>
      </c>
      <c r="D18821" s="182" t="s">
        <v>369</v>
      </c>
      <c r="E18821" s="125">
        <v>1700</v>
      </c>
      <c r="F18821" s="125"/>
      <c r="G18821" s="125">
        <f t="shared" si="300"/>
        <v>-1700</v>
      </c>
      <c r="H18821" s="704" t="s">
        <v>12643</v>
      </c>
      <c r="J18821" s="39"/>
    </row>
    <row r="18822" spans="1:10" ht="15" x14ac:dyDescent="0.2">
      <c r="A18822" s="733">
        <v>45357</v>
      </c>
      <c r="B18822" s="62" t="s">
        <v>11085</v>
      </c>
      <c r="C18822" s="62" t="s">
        <v>5740</v>
      </c>
      <c r="D18822" s="182" t="s">
        <v>369</v>
      </c>
      <c r="E18822" s="125">
        <v>1400</v>
      </c>
      <c r="F18822" s="125"/>
      <c r="G18822" s="125">
        <f t="shared" si="300"/>
        <v>-1400</v>
      </c>
      <c r="H18822" s="704" t="s">
        <v>12643</v>
      </c>
      <c r="J18822" s="39"/>
    </row>
    <row r="18823" spans="1:10" ht="15" x14ac:dyDescent="0.2">
      <c r="A18823" s="733">
        <v>45357</v>
      </c>
      <c r="B18823" s="62" t="s">
        <v>11085</v>
      </c>
      <c r="C18823" s="62" t="s">
        <v>10989</v>
      </c>
      <c r="D18823" s="182" t="s">
        <v>12640</v>
      </c>
      <c r="E18823" s="125">
        <v>950</v>
      </c>
      <c r="F18823" s="125"/>
      <c r="G18823" s="125">
        <f t="shared" si="300"/>
        <v>-950</v>
      </c>
      <c r="H18823" s="704" t="s">
        <v>12643</v>
      </c>
      <c r="J18823" s="39"/>
    </row>
    <row r="18824" spans="1:10" ht="15" x14ac:dyDescent="0.2">
      <c r="A18824" s="733">
        <v>45357</v>
      </c>
      <c r="B18824" s="62" t="s">
        <v>11085</v>
      </c>
      <c r="C18824" s="62" t="s">
        <v>10989</v>
      </c>
      <c r="D18824" s="182" t="s">
        <v>12677</v>
      </c>
      <c r="E18824" s="125">
        <v>21000</v>
      </c>
      <c r="F18824" s="125"/>
      <c r="G18824" s="125">
        <f t="shared" si="300"/>
        <v>-21000</v>
      </c>
      <c r="H18824" s="704" t="s">
        <v>12643</v>
      </c>
      <c r="J18824" s="39"/>
    </row>
    <row r="18825" spans="1:10" ht="15" x14ac:dyDescent="0.2">
      <c r="A18825" s="733">
        <v>45357</v>
      </c>
      <c r="B18825" s="62" t="s">
        <v>25</v>
      </c>
      <c r="C18825" s="62" t="s">
        <v>2427</v>
      </c>
      <c r="D18825" s="182" t="s">
        <v>12641</v>
      </c>
      <c r="E18825" s="125">
        <v>150000</v>
      </c>
      <c r="F18825" s="125"/>
      <c r="G18825" s="125">
        <f t="shared" si="300"/>
        <v>-150000</v>
      </c>
      <c r="H18825" s="704" t="s">
        <v>12643</v>
      </c>
      <c r="J18825" s="39"/>
    </row>
    <row r="18826" spans="1:10" ht="15" x14ac:dyDescent="0.2">
      <c r="A18826" s="733">
        <v>45357</v>
      </c>
      <c r="B18826" s="62" t="s">
        <v>11726</v>
      </c>
      <c r="C18826" s="62" t="s">
        <v>10989</v>
      </c>
      <c r="D18826" s="182" t="s">
        <v>12642</v>
      </c>
      <c r="E18826" s="125">
        <v>21000</v>
      </c>
      <c r="F18826" s="125"/>
      <c r="G18826" s="125">
        <f t="shared" si="300"/>
        <v>-21000</v>
      </c>
      <c r="H18826" s="704" t="s">
        <v>12643</v>
      </c>
      <c r="J18826" s="39"/>
    </row>
    <row r="18827" spans="1:10" ht="15" x14ac:dyDescent="0.2">
      <c r="A18827" s="733">
        <v>45357</v>
      </c>
      <c r="B18827" s="62" t="s">
        <v>11726</v>
      </c>
      <c r="C18827" s="62" t="s">
        <v>12682</v>
      </c>
      <c r="D18827" s="182" t="s">
        <v>10719</v>
      </c>
      <c r="E18827" s="125">
        <v>40000</v>
      </c>
      <c r="F18827" s="125"/>
      <c r="G18827" s="125">
        <f t="shared" si="300"/>
        <v>-40000</v>
      </c>
      <c r="H18827" s="704" t="s">
        <v>12643</v>
      </c>
      <c r="J18827" s="39"/>
    </row>
    <row r="18828" spans="1:10" ht="15" x14ac:dyDescent="0.2">
      <c r="A18828" s="733">
        <v>45358</v>
      </c>
      <c r="B18828" s="62" t="s">
        <v>11726</v>
      </c>
      <c r="C18828" s="62" t="s">
        <v>10989</v>
      </c>
      <c r="D18828" s="182" t="s">
        <v>12642</v>
      </c>
      <c r="E18828" s="125">
        <v>9000</v>
      </c>
      <c r="F18828" s="125"/>
      <c r="G18828" s="125">
        <f t="shared" si="300"/>
        <v>-9000</v>
      </c>
      <c r="H18828" s="704" t="s">
        <v>12643</v>
      </c>
      <c r="J18828" s="39"/>
    </row>
    <row r="18829" spans="1:10" ht="15" x14ac:dyDescent="0.2">
      <c r="A18829" s="733">
        <v>45357</v>
      </c>
      <c r="B18829" s="62" t="s">
        <v>10906</v>
      </c>
      <c r="C18829" s="62" t="s">
        <v>10989</v>
      </c>
      <c r="D18829" s="182" t="s">
        <v>12678</v>
      </c>
      <c r="E18829" s="125">
        <v>15500</v>
      </c>
      <c r="F18829" s="125"/>
      <c r="G18829" s="125">
        <f t="shared" si="300"/>
        <v>-15500</v>
      </c>
      <c r="H18829" s="704" t="s">
        <v>12643</v>
      </c>
      <c r="J18829" s="39"/>
    </row>
    <row r="18830" spans="1:10" ht="15" x14ac:dyDescent="0.2">
      <c r="A18830" s="733">
        <v>45358</v>
      </c>
      <c r="B18830" s="62" t="s">
        <v>10906</v>
      </c>
      <c r="C18830" s="62" t="s">
        <v>285</v>
      </c>
      <c r="D18830" s="182" t="s">
        <v>12673</v>
      </c>
      <c r="E18830" s="125">
        <v>650</v>
      </c>
      <c r="F18830" s="125"/>
      <c r="G18830" s="125">
        <f t="shared" si="300"/>
        <v>-650</v>
      </c>
      <c r="H18830" s="704" t="s">
        <v>12643</v>
      </c>
      <c r="J18830" s="39"/>
    </row>
    <row r="18831" spans="1:10" ht="15" x14ac:dyDescent="0.2">
      <c r="A18831" s="733">
        <v>45358</v>
      </c>
      <c r="B18831" s="62" t="s">
        <v>8557</v>
      </c>
      <c r="C18831" s="62" t="s">
        <v>11961</v>
      </c>
      <c r="D18831" s="182" t="s">
        <v>12676</v>
      </c>
      <c r="E18831" s="125">
        <v>20000</v>
      </c>
      <c r="F18831" s="125"/>
      <c r="G18831" s="125">
        <f t="shared" si="300"/>
        <v>-20000</v>
      </c>
      <c r="H18831" s="704" t="s">
        <v>12643</v>
      </c>
      <c r="J18831" s="39"/>
    </row>
    <row r="18832" spans="1:10" ht="15" x14ac:dyDescent="0.2">
      <c r="A18832" s="733">
        <v>45358</v>
      </c>
      <c r="B18832" s="62" t="s">
        <v>11085</v>
      </c>
      <c r="C18832" s="62" t="s">
        <v>5740</v>
      </c>
      <c r="D18832" s="182" t="s">
        <v>369</v>
      </c>
      <c r="E18832" s="125">
        <v>800</v>
      </c>
      <c r="F18832" s="125"/>
      <c r="G18832" s="125">
        <f t="shared" si="300"/>
        <v>-800</v>
      </c>
      <c r="H18832" s="704" t="s">
        <v>12643</v>
      </c>
      <c r="J18832" s="39"/>
    </row>
    <row r="18833" spans="1:10" ht="15" x14ac:dyDescent="0.2">
      <c r="A18833" s="733">
        <v>45359</v>
      </c>
      <c r="B18833" s="62" t="s">
        <v>103</v>
      </c>
      <c r="C18833" s="62" t="s">
        <v>103</v>
      </c>
      <c r="D18833" s="182" t="s">
        <v>12541</v>
      </c>
      <c r="E18833" s="125">
        <v>4000</v>
      </c>
      <c r="F18833" s="125"/>
      <c r="G18833" s="125">
        <f t="shared" si="300"/>
        <v>-4000</v>
      </c>
      <c r="H18833" s="704" t="s">
        <v>12643</v>
      </c>
      <c r="J18833" s="39"/>
    </row>
    <row r="18834" spans="1:10" ht="15" x14ac:dyDescent="0.2">
      <c r="A18834" s="733">
        <v>45359</v>
      </c>
      <c r="B18834" s="62" t="s">
        <v>12679</v>
      </c>
      <c r="C18834" s="62" t="s">
        <v>10989</v>
      </c>
      <c r="D18834" s="182" t="s">
        <v>12680</v>
      </c>
      <c r="E18834" s="125">
        <v>182980</v>
      </c>
      <c r="F18834" s="125"/>
      <c r="G18834" s="125">
        <f t="shared" si="300"/>
        <v>-182980</v>
      </c>
      <c r="H18834" s="704" t="s">
        <v>12643</v>
      </c>
      <c r="J18834" s="39"/>
    </row>
    <row r="18835" spans="1:10" ht="15" x14ac:dyDescent="0.2">
      <c r="A18835" s="733">
        <v>45359</v>
      </c>
      <c r="B18835" s="62" t="s">
        <v>12679</v>
      </c>
      <c r="C18835" s="62" t="s">
        <v>5740</v>
      </c>
      <c r="D18835" s="182" t="s">
        <v>369</v>
      </c>
      <c r="E18835" s="125">
        <v>500</v>
      </c>
      <c r="F18835" s="125"/>
      <c r="G18835" s="125">
        <f t="shared" si="300"/>
        <v>-500</v>
      </c>
      <c r="H18835" s="704" t="s">
        <v>12643</v>
      </c>
      <c r="J18835" s="39"/>
    </row>
    <row r="18836" spans="1:10" ht="15" x14ac:dyDescent="0.2">
      <c r="A18836" s="733">
        <v>45359</v>
      </c>
      <c r="B18836" s="62" t="s">
        <v>12679</v>
      </c>
      <c r="C18836" s="62" t="s">
        <v>285</v>
      </c>
      <c r="D18836" s="182" t="s">
        <v>8661</v>
      </c>
      <c r="E18836" s="125">
        <v>500</v>
      </c>
      <c r="F18836" s="125"/>
      <c r="G18836" s="125">
        <f t="shared" si="300"/>
        <v>-500</v>
      </c>
      <c r="H18836" s="704" t="s">
        <v>12643</v>
      </c>
      <c r="J18836" s="39"/>
    </row>
    <row r="18837" spans="1:10" ht="15" x14ac:dyDescent="0.2">
      <c r="A18837" s="733">
        <v>45359</v>
      </c>
      <c r="B18837" s="62" t="s">
        <v>12679</v>
      </c>
      <c r="C18837" s="62" t="s">
        <v>11871</v>
      </c>
      <c r="D18837" s="182" t="s">
        <v>12681</v>
      </c>
      <c r="E18837" s="125">
        <v>10000</v>
      </c>
      <c r="F18837" s="125"/>
      <c r="G18837" s="125">
        <f t="shared" si="300"/>
        <v>-10000</v>
      </c>
      <c r="H18837" s="704" t="s">
        <v>12643</v>
      </c>
      <c r="J18837" s="39"/>
    </row>
    <row r="18838" spans="1:10" ht="15" x14ac:dyDescent="0.2">
      <c r="A18838" s="733">
        <v>45359</v>
      </c>
      <c r="B18838" s="62" t="s">
        <v>12679</v>
      </c>
      <c r="C18838" s="62" t="s">
        <v>5740</v>
      </c>
      <c r="D18838" s="182" t="s">
        <v>369</v>
      </c>
      <c r="E18838" s="125">
        <v>1500</v>
      </c>
      <c r="F18838" s="125"/>
      <c r="G18838" s="125">
        <f t="shared" si="300"/>
        <v>-1500</v>
      </c>
      <c r="H18838" s="704" t="s">
        <v>12643</v>
      </c>
      <c r="J18838" s="39"/>
    </row>
    <row r="18839" spans="1:10" ht="15" x14ac:dyDescent="0.2">
      <c r="A18839" s="733">
        <v>45359</v>
      </c>
      <c r="B18839" s="62" t="s">
        <v>11085</v>
      </c>
      <c r="C18839" s="62" t="s">
        <v>10989</v>
      </c>
      <c r="D18839" s="182" t="s">
        <v>12683</v>
      </c>
      <c r="E18839" s="125">
        <v>233500</v>
      </c>
      <c r="F18839" s="125"/>
      <c r="G18839" s="125">
        <f t="shared" si="300"/>
        <v>-233500</v>
      </c>
      <c r="H18839" s="704" t="s">
        <v>12643</v>
      </c>
      <c r="J18839" s="39"/>
    </row>
    <row r="18840" spans="1:10" ht="15" x14ac:dyDescent="0.2">
      <c r="A18840" s="733">
        <v>45359</v>
      </c>
      <c r="B18840" s="62" t="s">
        <v>11085</v>
      </c>
      <c r="C18840" s="62" t="s">
        <v>10989</v>
      </c>
      <c r="D18840" s="182" t="s">
        <v>12684</v>
      </c>
      <c r="E18840" s="125">
        <v>35600</v>
      </c>
      <c r="F18840" s="125"/>
      <c r="G18840" s="125">
        <f t="shared" si="300"/>
        <v>-35600</v>
      </c>
      <c r="H18840" s="704" t="s">
        <v>12643</v>
      </c>
      <c r="J18840" s="39"/>
    </row>
    <row r="18841" spans="1:10" ht="15" x14ac:dyDescent="0.2">
      <c r="A18841" s="733">
        <v>45359</v>
      </c>
      <c r="B18841" s="62" t="s">
        <v>11883</v>
      </c>
      <c r="C18841" s="62" t="s">
        <v>10989</v>
      </c>
      <c r="D18841" s="182" t="s">
        <v>12685</v>
      </c>
      <c r="E18841" s="125">
        <v>32000</v>
      </c>
      <c r="F18841" s="125"/>
      <c r="G18841" s="125">
        <f t="shared" si="300"/>
        <v>-32000</v>
      </c>
      <c r="H18841" s="704" t="s">
        <v>12643</v>
      </c>
      <c r="J18841" s="39"/>
    </row>
    <row r="18842" spans="1:10" ht="15" x14ac:dyDescent="0.2">
      <c r="A18842" s="733">
        <v>45359</v>
      </c>
      <c r="B18842" s="62" t="s">
        <v>11085</v>
      </c>
      <c r="C18842" s="62" t="s">
        <v>10989</v>
      </c>
      <c r="D18842" s="182" t="s">
        <v>12686</v>
      </c>
      <c r="E18842" s="125">
        <v>12000</v>
      </c>
      <c r="F18842" s="125"/>
      <c r="G18842" s="125">
        <f t="shared" si="300"/>
        <v>-12000</v>
      </c>
      <c r="H18842" s="704" t="s">
        <v>12643</v>
      </c>
      <c r="J18842" s="39"/>
    </row>
    <row r="18843" spans="1:10" ht="15" x14ac:dyDescent="0.2">
      <c r="A18843" s="733">
        <v>45360</v>
      </c>
      <c r="B18843" s="62" t="s">
        <v>103</v>
      </c>
      <c r="C18843" s="62" t="s">
        <v>103</v>
      </c>
      <c r="D18843" s="182" t="s">
        <v>12541</v>
      </c>
      <c r="E18843" s="125">
        <v>3000</v>
      </c>
      <c r="F18843" s="125"/>
      <c r="G18843" s="125">
        <f t="shared" si="300"/>
        <v>-3000</v>
      </c>
      <c r="H18843" s="704" t="s">
        <v>12643</v>
      </c>
      <c r="J18843" s="39"/>
    </row>
    <row r="18844" spans="1:10" ht="15" x14ac:dyDescent="0.2">
      <c r="A18844" s="733">
        <v>45360</v>
      </c>
      <c r="B18844" s="62" t="s">
        <v>8557</v>
      </c>
      <c r="C18844" s="62" t="s">
        <v>3103</v>
      </c>
      <c r="D18844" s="182" t="s">
        <v>12741</v>
      </c>
      <c r="E18844" s="125">
        <v>10000</v>
      </c>
      <c r="F18844" s="125"/>
      <c r="G18844" s="125">
        <f t="shared" si="300"/>
        <v>-10000</v>
      </c>
      <c r="H18844" s="704" t="s">
        <v>12643</v>
      </c>
      <c r="J18844" s="39"/>
    </row>
    <row r="18845" spans="1:10" ht="15" x14ac:dyDescent="0.2">
      <c r="A18845" s="733">
        <v>45360</v>
      </c>
      <c r="B18845" s="62" t="s">
        <v>11085</v>
      </c>
      <c r="C18845" s="62" t="s">
        <v>10989</v>
      </c>
      <c r="D18845" s="182" t="s">
        <v>12687</v>
      </c>
      <c r="E18845" s="125">
        <v>1050</v>
      </c>
      <c r="F18845" s="125"/>
      <c r="G18845" s="125">
        <f t="shared" si="300"/>
        <v>-1050</v>
      </c>
      <c r="H18845" s="704" t="s">
        <v>12643</v>
      </c>
      <c r="J18845" s="39"/>
    </row>
    <row r="18846" spans="1:10" ht="15" x14ac:dyDescent="0.2">
      <c r="A18846" s="733">
        <v>45360</v>
      </c>
      <c r="B18846" s="62" t="s">
        <v>11085</v>
      </c>
      <c r="C18846" s="62" t="s">
        <v>103</v>
      </c>
      <c r="D18846" s="182" t="s">
        <v>12688</v>
      </c>
      <c r="E18846" s="125">
        <v>12000</v>
      </c>
      <c r="F18846" s="125"/>
      <c r="G18846" s="125">
        <f t="shared" si="300"/>
        <v>-12000</v>
      </c>
      <c r="H18846" s="704" t="s">
        <v>12643</v>
      </c>
      <c r="J18846" s="39"/>
    </row>
    <row r="18847" spans="1:10" ht="15" x14ac:dyDescent="0.2">
      <c r="A18847" s="733">
        <v>45360</v>
      </c>
      <c r="B18847" s="62" t="s">
        <v>11883</v>
      </c>
      <c r="C18847" s="62" t="s">
        <v>11025</v>
      </c>
      <c r="D18847" s="182" t="s">
        <v>10719</v>
      </c>
      <c r="E18847" s="125">
        <v>100000</v>
      </c>
      <c r="F18847" s="125"/>
      <c r="G18847" s="125">
        <f t="shared" si="300"/>
        <v>-100000</v>
      </c>
      <c r="H18847" s="704" t="s">
        <v>12643</v>
      </c>
      <c r="J18847" s="39"/>
    </row>
    <row r="18848" spans="1:10" ht="15" x14ac:dyDescent="0.2">
      <c r="A18848" s="733">
        <v>45360</v>
      </c>
      <c r="B18848" s="62" t="s">
        <v>9984</v>
      </c>
      <c r="C18848" s="62" t="s">
        <v>6422</v>
      </c>
      <c r="D18848" s="182" t="s">
        <v>12445</v>
      </c>
      <c r="E18848" s="125">
        <v>40000</v>
      </c>
      <c r="F18848" s="125"/>
      <c r="G18848" s="125">
        <f t="shared" si="300"/>
        <v>-40000</v>
      </c>
      <c r="H18848" s="704" t="s">
        <v>12643</v>
      </c>
      <c r="J18848" s="39"/>
    </row>
    <row r="18849" spans="1:10" ht="15" x14ac:dyDescent="0.2">
      <c r="A18849" s="733">
        <v>45360</v>
      </c>
      <c r="B18849" s="62" t="s">
        <v>11085</v>
      </c>
      <c r="C18849" s="62" t="s">
        <v>12456</v>
      </c>
      <c r="D18849" s="182" t="s">
        <v>12697</v>
      </c>
      <c r="E18849" s="125">
        <v>10000</v>
      </c>
      <c r="F18849" s="125"/>
      <c r="G18849" s="125">
        <f t="shared" si="300"/>
        <v>-10000</v>
      </c>
      <c r="H18849" s="704" t="s">
        <v>12643</v>
      </c>
      <c r="J18849" s="39"/>
    </row>
    <row r="18850" spans="1:10" ht="15" x14ac:dyDescent="0.2">
      <c r="A18850" s="733">
        <v>45362</v>
      </c>
      <c r="B18850" s="62" t="s">
        <v>3945</v>
      </c>
      <c r="C18850" s="62" t="s">
        <v>5740</v>
      </c>
      <c r="D18850" s="182" t="s">
        <v>12689</v>
      </c>
      <c r="E18850" s="125">
        <v>3000</v>
      </c>
      <c r="F18850" s="125"/>
      <c r="G18850" s="125">
        <f t="shared" si="300"/>
        <v>-3000</v>
      </c>
      <c r="H18850" s="704" t="s">
        <v>12643</v>
      </c>
      <c r="J18850" s="39"/>
    </row>
    <row r="18851" spans="1:10" ht="15" x14ac:dyDescent="0.2">
      <c r="A18851" s="733">
        <v>45362</v>
      </c>
      <c r="B18851" s="62" t="s">
        <v>11085</v>
      </c>
      <c r="C18851" s="62" t="s">
        <v>10989</v>
      </c>
      <c r="D18851" s="182" t="s">
        <v>9915</v>
      </c>
      <c r="E18851" s="125">
        <v>19650</v>
      </c>
      <c r="F18851" s="125"/>
      <c r="G18851" s="125">
        <f t="shared" si="300"/>
        <v>-19650</v>
      </c>
      <c r="H18851" s="704" t="s">
        <v>12643</v>
      </c>
      <c r="J18851" s="39"/>
    </row>
    <row r="18852" spans="1:10" ht="15" x14ac:dyDescent="0.2">
      <c r="A18852" s="733">
        <v>45362</v>
      </c>
      <c r="B18852" s="62" t="s">
        <v>11085</v>
      </c>
      <c r="C18852" s="62" t="s">
        <v>6782</v>
      </c>
      <c r="D18852" s="182" t="s">
        <v>12287</v>
      </c>
      <c r="E18852" s="125">
        <v>250000</v>
      </c>
      <c r="F18852" s="125"/>
      <c r="G18852" s="125">
        <f t="shared" si="300"/>
        <v>-250000</v>
      </c>
      <c r="H18852" s="704" t="s">
        <v>12643</v>
      </c>
      <c r="J18852" s="39"/>
    </row>
    <row r="18853" spans="1:10" ht="15" x14ac:dyDescent="0.2">
      <c r="A18853" s="733">
        <v>45362</v>
      </c>
      <c r="B18853" s="62" t="s">
        <v>10906</v>
      </c>
      <c r="C18853" s="62" t="s">
        <v>391</v>
      </c>
      <c r="D18853" s="182" t="s">
        <v>3990</v>
      </c>
      <c r="E18853" s="125">
        <v>2800</v>
      </c>
      <c r="F18853" s="125"/>
      <c r="G18853" s="125">
        <f t="shared" si="300"/>
        <v>-2800</v>
      </c>
      <c r="H18853" s="704" t="s">
        <v>12643</v>
      </c>
      <c r="J18853" s="39"/>
    </row>
    <row r="18854" spans="1:10" ht="15" x14ac:dyDescent="0.2">
      <c r="A18854" s="733">
        <v>45362</v>
      </c>
      <c r="B18854" s="62" t="s">
        <v>11883</v>
      </c>
      <c r="C18854" s="62" t="s">
        <v>11382</v>
      </c>
      <c r="D18854" s="182" t="s">
        <v>12287</v>
      </c>
      <c r="E18854" s="125">
        <v>125000</v>
      </c>
      <c r="F18854" s="125"/>
      <c r="G18854" s="125">
        <f t="shared" si="300"/>
        <v>-125000</v>
      </c>
      <c r="H18854" s="704" t="s">
        <v>12643</v>
      </c>
      <c r="J18854" s="39"/>
    </row>
    <row r="18855" spans="1:10" ht="15" x14ac:dyDescent="0.2">
      <c r="A18855" s="733">
        <v>45362</v>
      </c>
      <c r="B18855" s="62" t="s">
        <v>11883</v>
      </c>
      <c r="C18855" s="62" t="s">
        <v>10989</v>
      </c>
      <c r="D18855" s="182" t="s">
        <v>12704</v>
      </c>
      <c r="E18855" s="125">
        <v>47000</v>
      </c>
      <c r="F18855" s="125"/>
      <c r="G18855" s="125">
        <f t="shared" si="300"/>
        <v>-47000</v>
      </c>
      <c r="H18855" s="704" t="s">
        <v>12643</v>
      </c>
      <c r="J18855" s="39"/>
    </row>
    <row r="18856" spans="1:10" ht="15" x14ac:dyDescent="0.2">
      <c r="A18856" s="733">
        <v>45362</v>
      </c>
      <c r="B18856" s="62" t="s">
        <v>3945</v>
      </c>
      <c r="C18856" s="62" t="s">
        <v>5740</v>
      </c>
      <c r="D18856" s="182" t="s">
        <v>12689</v>
      </c>
      <c r="E18856" s="125">
        <v>3000</v>
      </c>
      <c r="F18856" s="125"/>
      <c r="G18856" s="125">
        <f t="shared" si="300"/>
        <v>-3000</v>
      </c>
      <c r="H18856" s="704" t="s">
        <v>12643</v>
      </c>
      <c r="J18856" s="39"/>
    </row>
    <row r="18857" spans="1:10" ht="15" x14ac:dyDescent="0.2">
      <c r="A18857" s="733">
        <v>45362</v>
      </c>
      <c r="B18857" s="62" t="s">
        <v>11883</v>
      </c>
      <c r="C18857" s="62" t="s">
        <v>5740</v>
      </c>
      <c r="D18857" s="182" t="s">
        <v>369</v>
      </c>
      <c r="E18857" s="125">
        <v>2000</v>
      </c>
      <c r="F18857" s="125"/>
      <c r="G18857" s="125">
        <f t="shared" si="300"/>
        <v>-2000</v>
      </c>
      <c r="H18857" s="704" t="s">
        <v>12643</v>
      </c>
      <c r="J18857" s="39"/>
    </row>
    <row r="18858" spans="1:10" ht="15" x14ac:dyDescent="0.2">
      <c r="A18858" s="733">
        <v>45362</v>
      </c>
      <c r="B18858" s="62" t="s">
        <v>103</v>
      </c>
      <c r="C18858" s="62" t="s">
        <v>103</v>
      </c>
      <c r="D18858" s="182" t="s">
        <v>12541</v>
      </c>
      <c r="E18858" s="125">
        <v>2000</v>
      </c>
      <c r="F18858" s="125"/>
      <c r="G18858" s="125">
        <f t="shared" si="300"/>
        <v>-2000</v>
      </c>
      <c r="H18858" s="704" t="s">
        <v>12643</v>
      </c>
      <c r="J18858" s="39"/>
    </row>
    <row r="18859" spans="1:10" ht="15" x14ac:dyDescent="0.2">
      <c r="A18859" s="733">
        <v>45362</v>
      </c>
      <c r="B18859" s="62" t="s">
        <v>12618</v>
      </c>
      <c r="C18859" s="62" t="s">
        <v>5740</v>
      </c>
      <c r="D18859" s="182" t="s">
        <v>12705</v>
      </c>
      <c r="E18859" s="125">
        <v>500</v>
      </c>
      <c r="F18859" s="125"/>
      <c r="G18859" s="125">
        <f t="shared" si="300"/>
        <v>-500</v>
      </c>
      <c r="H18859" s="704" t="s">
        <v>12643</v>
      </c>
      <c r="J18859" s="39"/>
    </row>
    <row r="18860" spans="1:10" ht="15" x14ac:dyDescent="0.2">
      <c r="A18860" s="733">
        <v>45362</v>
      </c>
      <c r="B18860" s="62" t="s">
        <v>13311</v>
      </c>
      <c r="C18860" s="62" t="s">
        <v>5740</v>
      </c>
      <c r="D18860" s="182" t="s">
        <v>12705</v>
      </c>
      <c r="E18860" s="125">
        <v>550</v>
      </c>
      <c r="F18860" s="125"/>
      <c r="G18860" s="125">
        <f t="shared" si="300"/>
        <v>-550</v>
      </c>
      <c r="H18860" s="704" t="s">
        <v>12643</v>
      </c>
      <c r="J18860" s="39"/>
    </row>
    <row r="18861" spans="1:10" ht="15" x14ac:dyDescent="0.2">
      <c r="A18861" s="733">
        <v>45362</v>
      </c>
      <c r="B18861" s="62" t="s">
        <v>11883</v>
      </c>
      <c r="C18861" s="62" t="s">
        <v>10989</v>
      </c>
      <c r="D18861" s="182" t="s">
        <v>9544</v>
      </c>
      <c r="E18861" s="125">
        <v>2500</v>
      </c>
      <c r="F18861" s="125"/>
      <c r="G18861" s="125">
        <f t="shared" si="300"/>
        <v>-2500</v>
      </c>
      <c r="H18861" s="704" t="s">
        <v>12643</v>
      </c>
      <c r="J18861" s="39"/>
    </row>
    <row r="18862" spans="1:10" ht="15" x14ac:dyDescent="0.2">
      <c r="A18862" s="733">
        <v>45362</v>
      </c>
      <c r="B18862" s="62" t="s">
        <v>11883</v>
      </c>
      <c r="C18862" s="62" t="s">
        <v>5740</v>
      </c>
      <c r="D18862" s="182" t="s">
        <v>12707</v>
      </c>
      <c r="E18862" s="125">
        <v>1500</v>
      </c>
      <c r="F18862" s="125"/>
      <c r="G18862" s="125">
        <f t="shared" si="300"/>
        <v>-1500</v>
      </c>
      <c r="H18862" s="704" t="s">
        <v>12643</v>
      </c>
      <c r="J18862" s="39"/>
    </row>
    <row r="18863" spans="1:10" ht="15" x14ac:dyDescent="0.2">
      <c r="A18863" s="733">
        <v>45362</v>
      </c>
      <c r="B18863" s="62" t="s">
        <v>11131</v>
      </c>
      <c r="C18863" s="62" t="s">
        <v>10989</v>
      </c>
      <c r="D18863" s="182" t="s">
        <v>12708</v>
      </c>
      <c r="E18863" s="125">
        <v>2000</v>
      </c>
      <c r="F18863" s="125"/>
      <c r="G18863" s="125">
        <f t="shared" si="300"/>
        <v>-2000</v>
      </c>
      <c r="H18863" s="704" t="s">
        <v>12643</v>
      </c>
      <c r="J18863" s="39"/>
    </row>
    <row r="18864" spans="1:10" ht="15" x14ac:dyDescent="0.2">
      <c r="A18864" s="733">
        <v>45362</v>
      </c>
      <c r="B18864" s="62" t="s">
        <v>103</v>
      </c>
      <c r="C18864" s="62" t="s">
        <v>103</v>
      </c>
      <c r="D18864" s="182" t="s">
        <v>12709</v>
      </c>
      <c r="E18864" s="125">
        <v>8000</v>
      </c>
      <c r="F18864" s="125"/>
      <c r="G18864" s="125">
        <f t="shared" si="300"/>
        <v>-8000</v>
      </c>
      <c r="H18864" s="704" t="s">
        <v>12643</v>
      </c>
      <c r="J18864" s="39"/>
    </row>
    <row r="18865" spans="1:10" ht="15" x14ac:dyDescent="0.2">
      <c r="A18865" s="733">
        <v>45362</v>
      </c>
      <c r="B18865" s="62" t="s">
        <v>12696</v>
      </c>
      <c r="C18865" s="62" t="s">
        <v>5409</v>
      </c>
      <c r="D18865" s="182" t="s">
        <v>12710</v>
      </c>
      <c r="E18865" s="125">
        <v>5000</v>
      </c>
      <c r="F18865" s="125"/>
      <c r="G18865" s="125">
        <f t="shared" si="300"/>
        <v>-5000</v>
      </c>
      <c r="H18865" s="704" t="s">
        <v>12643</v>
      </c>
      <c r="J18865" s="39"/>
    </row>
    <row r="18866" spans="1:10" ht="15" x14ac:dyDescent="0.2">
      <c r="A18866" s="733">
        <v>45363</v>
      </c>
      <c r="B18866" s="62" t="s">
        <v>11085</v>
      </c>
      <c r="C18866" s="62" t="s">
        <v>11548</v>
      </c>
      <c r="D18866" s="182" t="s">
        <v>12711</v>
      </c>
      <c r="E18866" s="125">
        <v>60600</v>
      </c>
      <c r="F18866" s="125"/>
      <c r="G18866" s="125">
        <f t="shared" si="300"/>
        <v>-60600</v>
      </c>
      <c r="H18866" s="704" t="s">
        <v>12643</v>
      </c>
      <c r="J18866" s="39"/>
    </row>
    <row r="18867" spans="1:10" ht="15" x14ac:dyDescent="0.2">
      <c r="A18867" s="733">
        <v>45363</v>
      </c>
      <c r="B18867" s="62" t="s">
        <v>11085</v>
      </c>
      <c r="C18867" s="62" t="s">
        <v>10989</v>
      </c>
      <c r="D18867" s="182" t="s">
        <v>12712</v>
      </c>
      <c r="E18867" s="125">
        <v>9600</v>
      </c>
      <c r="F18867" s="125"/>
      <c r="G18867" s="125">
        <f t="shared" si="300"/>
        <v>-9600</v>
      </c>
      <c r="H18867" s="704" t="s">
        <v>12643</v>
      </c>
      <c r="J18867" s="39"/>
    </row>
    <row r="18868" spans="1:10" ht="15" x14ac:dyDescent="0.2">
      <c r="A18868" s="733">
        <v>45363</v>
      </c>
      <c r="B18868" s="62" t="s">
        <v>11883</v>
      </c>
      <c r="C18868" s="62" t="s">
        <v>10989</v>
      </c>
      <c r="D18868" s="182" t="s">
        <v>12713</v>
      </c>
      <c r="E18868" s="125">
        <v>39950</v>
      </c>
      <c r="F18868" s="125"/>
      <c r="G18868" s="125">
        <f t="shared" si="300"/>
        <v>-39950</v>
      </c>
      <c r="H18868" s="704" t="s">
        <v>12643</v>
      </c>
      <c r="J18868" s="39"/>
    </row>
    <row r="18869" spans="1:10" ht="15" x14ac:dyDescent="0.2">
      <c r="A18869" s="733">
        <v>45363</v>
      </c>
      <c r="B18869" s="62" t="s">
        <v>11883</v>
      </c>
      <c r="C18869" s="62" t="s">
        <v>5740</v>
      </c>
      <c r="D18869" s="182" t="s">
        <v>369</v>
      </c>
      <c r="E18869" s="125">
        <v>2000</v>
      </c>
      <c r="F18869" s="125"/>
      <c r="G18869" s="125">
        <f t="shared" si="300"/>
        <v>-2000</v>
      </c>
      <c r="H18869" s="704" t="s">
        <v>12643</v>
      </c>
      <c r="J18869" s="39"/>
    </row>
    <row r="18870" spans="1:10" ht="15" x14ac:dyDescent="0.2">
      <c r="A18870" s="733">
        <v>45363</v>
      </c>
      <c r="B18870" s="62" t="s">
        <v>11085</v>
      </c>
      <c r="C18870" s="62" t="s">
        <v>5740</v>
      </c>
      <c r="D18870" s="182" t="s">
        <v>369</v>
      </c>
      <c r="E18870" s="125">
        <v>1500</v>
      </c>
      <c r="F18870" s="125"/>
      <c r="G18870" s="125">
        <f t="shared" si="300"/>
        <v>-1500</v>
      </c>
      <c r="H18870" s="704" t="s">
        <v>12643</v>
      </c>
      <c r="J18870" s="39"/>
    </row>
    <row r="18871" spans="1:10" ht="15" x14ac:dyDescent="0.2">
      <c r="A18871" s="733">
        <v>45363</v>
      </c>
      <c r="B18871" s="62" t="s">
        <v>11085</v>
      </c>
      <c r="C18871" s="62" t="s">
        <v>10989</v>
      </c>
      <c r="D18871" s="182" t="s">
        <v>12717</v>
      </c>
      <c r="E18871" s="125">
        <v>18000</v>
      </c>
      <c r="F18871" s="125"/>
      <c r="G18871" s="125">
        <f t="shared" si="300"/>
        <v>-18000</v>
      </c>
      <c r="H18871" s="704" t="s">
        <v>12643</v>
      </c>
      <c r="J18871" s="39"/>
    </row>
    <row r="18872" spans="1:10" ht="15" x14ac:dyDescent="0.2">
      <c r="A18872" s="733">
        <v>45364</v>
      </c>
      <c r="B18872" s="62" t="s">
        <v>11883</v>
      </c>
      <c r="C18872" s="62" t="s">
        <v>5386</v>
      </c>
      <c r="D18872" s="182" t="s">
        <v>12718</v>
      </c>
      <c r="E18872" s="125">
        <v>2400</v>
      </c>
      <c r="F18872" s="125"/>
      <c r="G18872" s="125">
        <f t="shared" si="300"/>
        <v>-2400</v>
      </c>
      <c r="H18872" s="704" t="s">
        <v>12643</v>
      </c>
      <c r="J18872" s="39"/>
    </row>
    <row r="18873" spans="1:10" ht="15" x14ac:dyDescent="0.2">
      <c r="A18873" s="733">
        <v>45364</v>
      </c>
      <c r="B18873" s="62" t="s">
        <v>11726</v>
      </c>
      <c r="C18873" s="62" t="s">
        <v>5740</v>
      </c>
      <c r="D18873" s="182" t="s">
        <v>369</v>
      </c>
      <c r="E18873" s="125">
        <v>2000</v>
      </c>
      <c r="F18873" s="125"/>
      <c r="G18873" s="125">
        <f t="shared" si="300"/>
        <v>-2000</v>
      </c>
      <c r="H18873" s="704" t="s">
        <v>12643</v>
      </c>
      <c r="J18873" s="39"/>
    </row>
    <row r="18874" spans="1:10" ht="15" x14ac:dyDescent="0.2">
      <c r="A18874" s="733">
        <v>45364</v>
      </c>
      <c r="B18874" s="62" t="s">
        <v>103</v>
      </c>
      <c r="C18874" s="62" t="s">
        <v>8228</v>
      </c>
      <c r="D18874" s="182" t="s">
        <v>1156</v>
      </c>
      <c r="E18874" s="125">
        <v>5000</v>
      </c>
      <c r="F18874" s="125"/>
      <c r="G18874" s="125">
        <f t="shared" si="300"/>
        <v>-5000</v>
      </c>
      <c r="H18874" s="704" t="s">
        <v>12643</v>
      </c>
      <c r="J18874" s="39"/>
    </row>
    <row r="18875" spans="1:10" ht="15" x14ac:dyDescent="0.2">
      <c r="A18875" s="733">
        <v>45364</v>
      </c>
      <c r="B18875" s="62" t="s">
        <v>11726</v>
      </c>
      <c r="C18875" s="62" t="s">
        <v>1494</v>
      </c>
      <c r="D18875" s="182" t="s">
        <v>12719</v>
      </c>
      <c r="E18875" s="125">
        <v>4860</v>
      </c>
      <c r="F18875" s="125"/>
      <c r="G18875" s="125">
        <f t="shared" si="300"/>
        <v>-4860</v>
      </c>
      <c r="H18875" s="704" t="s">
        <v>12643</v>
      </c>
      <c r="J18875" s="39"/>
    </row>
    <row r="18876" spans="1:10" ht="15" x14ac:dyDescent="0.2">
      <c r="A18876" s="733">
        <v>45364</v>
      </c>
      <c r="B18876" s="62" t="s">
        <v>11726</v>
      </c>
      <c r="C18876" s="62" t="s">
        <v>10989</v>
      </c>
      <c r="D18876" s="182" t="s">
        <v>12720</v>
      </c>
      <c r="E18876" s="125">
        <v>63240</v>
      </c>
      <c r="F18876" s="125"/>
      <c r="G18876" s="125">
        <f t="shared" si="300"/>
        <v>-63240</v>
      </c>
      <c r="H18876" s="704" t="s">
        <v>12643</v>
      </c>
      <c r="J18876" s="39"/>
    </row>
    <row r="18877" spans="1:10" ht="15" x14ac:dyDescent="0.2">
      <c r="A18877" s="733">
        <v>45364</v>
      </c>
      <c r="B18877" s="62" t="s">
        <v>11726</v>
      </c>
      <c r="C18877" s="62" t="s">
        <v>10989</v>
      </c>
      <c r="D18877" s="182" t="s">
        <v>12721</v>
      </c>
      <c r="E18877" s="125">
        <v>5280</v>
      </c>
      <c r="F18877" s="125"/>
      <c r="G18877" s="125">
        <f t="shared" si="300"/>
        <v>-5280</v>
      </c>
      <c r="H18877" s="704" t="s">
        <v>12643</v>
      </c>
      <c r="J18877" s="39"/>
    </row>
    <row r="18878" spans="1:10" ht="15" x14ac:dyDescent="0.2">
      <c r="A18878" s="733">
        <v>45364</v>
      </c>
      <c r="B18878" s="62" t="s">
        <v>11883</v>
      </c>
      <c r="C18878" s="62" t="s">
        <v>8089</v>
      </c>
      <c r="D18878" s="182" t="s">
        <v>12722</v>
      </c>
      <c r="E18878" s="125">
        <v>250000</v>
      </c>
      <c r="F18878" s="125"/>
      <c r="G18878" s="125">
        <f t="shared" si="300"/>
        <v>-250000</v>
      </c>
      <c r="H18878" s="704" t="s">
        <v>12643</v>
      </c>
      <c r="J18878" s="39"/>
    </row>
    <row r="18879" spans="1:10" ht="48" x14ac:dyDescent="0.2">
      <c r="A18879" s="733">
        <v>45364</v>
      </c>
      <c r="B18879" s="62" t="s">
        <v>103</v>
      </c>
      <c r="C18879" s="62" t="s">
        <v>12723</v>
      </c>
      <c r="D18879" s="182" t="s">
        <v>12832</v>
      </c>
      <c r="E18879" s="125">
        <v>50000</v>
      </c>
      <c r="F18879" s="125"/>
      <c r="G18879" s="125">
        <f t="shared" ref="G18879:G18942" si="301">F18879-E18879</f>
        <v>-50000</v>
      </c>
      <c r="H18879" s="704" t="s">
        <v>12643</v>
      </c>
      <c r="J18879" s="39"/>
    </row>
    <row r="18880" spans="1:10" ht="24" x14ac:dyDescent="0.2">
      <c r="A18880" s="733">
        <v>45364</v>
      </c>
      <c r="B18880" s="62" t="s">
        <v>9354</v>
      </c>
      <c r="C18880" s="62" t="s">
        <v>10989</v>
      </c>
      <c r="D18880" s="182" t="s">
        <v>12724</v>
      </c>
      <c r="E18880" s="125">
        <v>25500</v>
      </c>
      <c r="F18880" s="125"/>
      <c r="G18880" s="125">
        <f t="shared" si="301"/>
        <v>-25500</v>
      </c>
      <c r="H18880" s="704" t="s">
        <v>12643</v>
      </c>
      <c r="J18880" s="39"/>
    </row>
    <row r="18881" spans="1:10" ht="15" customHeight="1" x14ac:dyDescent="0.2">
      <c r="A18881" s="733">
        <v>45364</v>
      </c>
      <c r="B18881" s="62" t="s">
        <v>25</v>
      </c>
      <c r="C18881" s="62" t="s">
        <v>4064</v>
      </c>
      <c r="D18881" s="182" t="s">
        <v>12727</v>
      </c>
      <c r="E18881" s="125">
        <v>900</v>
      </c>
      <c r="F18881" s="125"/>
      <c r="G18881" s="125">
        <f t="shared" si="301"/>
        <v>-900</v>
      </c>
      <c r="H18881" s="704" t="s">
        <v>12643</v>
      </c>
      <c r="J18881" s="39"/>
    </row>
    <row r="18882" spans="1:10" ht="15" x14ac:dyDescent="0.2">
      <c r="A18882" s="733">
        <v>45364</v>
      </c>
      <c r="B18882" s="62" t="s">
        <v>103</v>
      </c>
      <c r="C18882" s="62" t="s">
        <v>103</v>
      </c>
      <c r="D18882" s="182" t="s">
        <v>12541</v>
      </c>
      <c r="E18882" s="125">
        <v>1000</v>
      </c>
      <c r="F18882" s="125"/>
      <c r="G18882" s="125">
        <f t="shared" si="301"/>
        <v>-1000</v>
      </c>
      <c r="H18882" s="704" t="s">
        <v>12643</v>
      </c>
      <c r="J18882" s="39"/>
    </row>
    <row r="18883" spans="1:10" ht="15" customHeight="1" x14ac:dyDescent="0.2">
      <c r="A18883" s="733">
        <v>45365</v>
      </c>
      <c r="B18883" s="62" t="s">
        <v>11883</v>
      </c>
      <c r="C18883" s="62" t="s">
        <v>10989</v>
      </c>
      <c r="D18883" s="182" t="s">
        <v>12728</v>
      </c>
      <c r="E18883" s="125">
        <v>1800</v>
      </c>
      <c r="F18883" s="125"/>
      <c r="G18883" s="125">
        <f t="shared" si="301"/>
        <v>-1800</v>
      </c>
      <c r="H18883" s="704" t="s">
        <v>12643</v>
      </c>
      <c r="J18883" s="39"/>
    </row>
    <row r="18884" spans="1:10" ht="15" x14ac:dyDescent="0.2">
      <c r="A18884" s="733">
        <v>45365</v>
      </c>
      <c r="B18884" s="62" t="s">
        <v>11883</v>
      </c>
      <c r="C18884" s="62" t="s">
        <v>10989</v>
      </c>
      <c r="D18884" s="182" t="s">
        <v>12730</v>
      </c>
      <c r="E18884" s="125">
        <v>1250</v>
      </c>
      <c r="F18884" s="125"/>
      <c r="G18884" s="125">
        <f t="shared" si="301"/>
        <v>-1250</v>
      </c>
      <c r="H18884" s="704" t="s">
        <v>12643</v>
      </c>
      <c r="J18884" s="39"/>
    </row>
    <row r="18885" spans="1:10" ht="15" x14ac:dyDescent="0.2">
      <c r="A18885" s="733">
        <v>45365</v>
      </c>
      <c r="B18885" s="62" t="s">
        <v>25</v>
      </c>
      <c r="C18885" s="62" t="s">
        <v>8148</v>
      </c>
      <c r="D18885" s="182" t="s">
        <v>6342</v>
      </c>
      <c r="E18885" s="125">
        <v>2905</v>
      </c>
      <c r="F18885" s="125"/>
      <c r="G18885" s="125">
        <f t="shared" si="301"/>
        <v>-2905</v>
      </c>
      <c r="H18885" s="704" t="s">
        <v>12643</v>
      </c>
      <c r="J18885" s="39"/>
    </row>
    <row r="18886" spans="1:10" ht="15" x14ac:dyDescent="0.2">
      <c r="A18886" s="733">
        <v>45365</v>
      </c>
      <c r="B18886" s="62" t="s">
        <v>103</v>
      </c>
      <c r="C18886" s="62" t="s">
        <v>8148</v>
      </c>
      <c r="D18886" s="182" t="s">
        <v>6342</v>
      </c>
      <c r="E18886" s="125">
        <v>9220</v>
      </c>
      <c r="F18886" s="125"/>
      <c r="G18886" s="125">
        <f t="shared" si="301"/>
        <v>-9220</v>
      </c>
      <c r="H18886" s="704" t="s">
        <v>12643</v>
      </c>
      <c r="J18886" s="39"/>
    </row>
    <row r="18887" spans="1:10" ht="15" x14ac:dyDescent="0.2">
      <c r="A18887" s="733">
        <v>45365</v>
      </c>
      <c r="B18887" s="62" t="s">
        <v>11883</v>
      </c>
      <c r="C18887" s="62" t="s">
        <v>5740</v>
      </c>
      <c r="D18887" s="182" t="s">
        <v>369</v>
      </c>
      <c r="E18887" s="125">
        <v>3000</v>
      </c>
      <c r="F18887" s="125"/>
      <c r="G18887" s="125">
        <f t="shared" si="301"/>
        <v>-3000</v>
      </c>
      <c r="H18887" s="704" t="s">
        <v>12643</v>
      </c>
      <c r="J18887" s="39"/>
    </row>
    <row r="18888" spans="1:10" ht="15" x14ac:dyDescent="0.2">
      <c r="A18888" s="733">
        <v>45365</v>
      </c>
      <c r="B18888" s="62" t="s">
        <v>11883</v>
      </c>
      <c r="C18888" s="62" t="s">
        <v>5740</v>
      </c>
      <c r="D18888" s="182" t="s">
        <v>12731</v>
      </c>
      <c r="E18888" s="125">
        <v>250</v>
      </c>
      <c r="F18888" s="125"/>
      <c r="G18888" s="125">
        <f t="shared" si="301"/>
        <v>-250</v>
      </c>
      <c r="H18888" s="704" t="s">
        <v>12643</v>
      </c>
      <c r="J18888" s="39"/>
    </row>
    <row r="18889" spans="1:10" ht="15" x14ac:dyDescent="0.2">
      <c r="A18889" s="733">
        <v>45365</v>
      </c>
      <c r="B18889" s="62" t="s">
        <v>10906</v>
      </c>
      <c r="C18889" s="62" t="s">
        <v>5740</v>
      </c>
      <c r="D18889" s="182" t="s">
        <v>12732</v>
      </c>
      <c r="E18889" s="125">
        <v>300</v>
      </c>
      <c r="F18889" s="125"/>
      <c r="G18889" s="125">
        <f t="shared" si="301"/>
        <v>-300</v>
      </c>
      <c r="H18889" s="704" t="s">
        <v>12643</v>
      </c>
      <c r="J18889" s="39"/>
    </row>
    <row r="18890" spans="1:10" ht="15" x14ac:dyDescent="0.2">
      <c r="A18890" s="733">
        <v>45365</v>
      </c>
      <c r="B18890" s="62" t="s">
        <v>11883</v>
      </c>
      <c r="C18890" s="62" t="s">
        <v>285</v>
      </c>
      <c r="D18890" s="182" t="s">
        <v>12733</v>
      </c>
      <c r="E18890" s="125">
        <v>1000</v>
      </c>
      <c r="F18890" s="125"/>
      <c r="G18890" s="125">
        <f t="shared" si="301"/>
        <v>-1000</v>
      </c>
      <c r="H18890" s="704" t="s">
        <v>12643</v>
      </c>
      <c r="J18890" s="39"/>
    </row>
    <row r="18891" spans="1:10" ht="15" x14ac:dyDescent="0.2">
      <c r="A18891" s="733">
        <v>45365</v>
      </c>
      <c r="B18891" s="62" t="s">
        <v>103</v>
      </c>
      <c r="C18891" s="62" t="s">
        <v>103</v>
      </c>
      <c r="D18891" s="182" t="s">
        <v>12541</v>
      </c>
      <c r="E18891" s="125">
        <v>1000</v>
      </c>
      <c r="F18891" s="125"/>
      <c r="G18891" s="125">
        <f t="shared" si="301"/>
        <v>-1000</v>
      </c>
      <c r="H18891" s="704" t="s">
        <v>12643</v>
      </c>
      <c r="J18891" s="39"/>
    </row>
    <row r="18892" spans="1:10" ht="15" x14ac:dyDescent="0.2">
      <c r="A18892" s="733">
        <v>45365</v>
      </c>
      <c r="B18892" s="62" t="s">
        <v>11883</v>
      </c>
      <c r="C18892" s="62" t="s">
        <v>5740</v>
      </c>
      <c r="D18892" s="182" t="s">
        <v>369</v>
      </c>
      <c r="E18892" s="125">
        <v>250</v>
      </c>
      <c r="F18892" s="125"/>
      <c r="G18892" s="125">
        <f t="shared" si="301"/>
        <v>-250</v>
      </c>
      <c r="H18892" s="704" t="s">
        <v>12643</v>
      </c>
      <c r="J18892" s="39"/>
    </row>
    <row r="18893" spans="1:10" ht="15" x14ac:dyDescent="0.2">
      <c r="A18893" s="733">
        <v>45365</v>
      </c>
      <c r="B18893" s="62" t="s">
        <v>11085</v>
      </c>
      <c r="C18893" s="62" t="s">
        <v>11713</v>
      </c>
      <c r="D18893" s="182" t="s">
        <v>12734</v>
      </c>
      <c r="E18893" s="125">
        <v>100000</v>
      </c>
      <c r="F18893" s="125"/>
      <c r="G18893" s="125">
        <f t="shared" si="301"/>
        <v>-100000</v>
      </c>
      <c r="H18893" s="704" t="s">
        <v>12643</v>
      </c>
      <c r="J18893" s="39"/>
    </row>
    <row r="18894" spans="1:10" ht="15" x14ac:dyDescent="0.2">
      <c r="A18894" s="733">
        <v>45365</v>
      </c>
      <c r="B18894" s="62" t="s">
        <v>11442</v>
      </c>
      <c r="C18894" s="62" t="s">
        <v>11871</v>
      </c>
      <c r="D18894" s="182" t="s">
        <v>10719</v>
      </c>
      <c r="E18894" s="125">
        <v>75000</v>
      </c>
      <c r="F18894" s="125"/>
      <c r="G18894" s="125">
        <f t="shared" si="301"/>
        <v>-75000</v>
      </c>
      <c r="H18894" s="704" t="s">
        <v>12643</v>
      </c>
      <c r="J18894" s="39"/>
    </row>
    <row r="18895" spans="1:10" ht="15" x14ac:dyDescent="0.2">
      <c r="A18895" s="733">
        <v>45365</v>
      </c>
      <c r="B18895" s="62" t="s">
        <v>25</v>
      </c>
      <c r="C18895" s="62" t="s">
        <v>391</v>
      </c>
      <c r="D18895" s="182" t="s">
        <v>12857</v>
      </c>
      <c r="E18895" s="125">
        <v>32800</v>
      </c>
      <c r="F18895" s="125"/>
      <c r="G18895" s="125">
        <f t="shared" si="301"/>
        <v>-32800</v>
      </c>
      <c r="H18895" s="704" t="s">
        <v>12643</v>
      </c>
      <c r="J18895" s="39"/>
    </row>
    <row r="18896" spans="1:10" ht="15" x14ac:dyDescent="0.2">
      <c r="A18896" s="733">
        <v>45365</v>
      </c>
      <c r="B18896" s="62" t="s">
        <v>25</v>
      </c>
      <c r="C18896" s="62" t="s">
        <v>7593</v>
      </c>
      <c r="D18896" s="182" t="s">
        <v>11372</v>
      </c>
      <c r="E18896" s="125">
        <v>85000</v>
      </c>
      <c r="F18896" s="125"/>
      <c r="G18896" s="125">
        <f t="shared" si="301"/>
        <v>-85000</v>
      </c>
      <c r="H18896" s="704" t="s">
        <v>12643</v>
      </c>
      <c r="J18896" s="39"/>
    </row>
    <row r="18897" spans="1:10" ht="15" x14ac:dyDescent="0.2">
      <c r="A18897" s="733">
        <v>45366</v>
      </c>
      <c r="B18897" s="62" t="s">
        <v>12516</v>
      </c>
      <c r="C18897" s="62" t="s">
        <v>10989</v>
      </c>
      <c r="D18897" s="182" t="s">
        <v>4965</v>
      </c>
      <c r="E18897" s="125">
        <v>193890</v>
      </c>
      <c r="F18897" s="125"/>
      <c r="G18897" s="125">
        <f t="shared" si="301"/>
        <v>-193890</v>
      </c>
      <c r="H18897" s="704" t="s">
        <v>12643</v>
      </c>
      <c r="J18897" s="39"/>
    </row>
    <row r="18898" spans="1:10" ht="15" x14ac:dyDescent="0.2">
      <c r="A18898" s="733">
        <v>45366</v>
      </c>
      <c r="B18898" s="62" t="s">
        <v>12516</v>
      </c>
      <c r="C18898" s="62" t="s">
        <v>10989</v>
      </c>
      <c r="D18898" s="182" t="s">
        <v>4965</v>
      </c>
      <c r="E18898" s="125">
        <v>116460</v>
      </c>
      <c r="F18898" s="125"/>
      <c r="G18898" s="125">
        <f t="shared" si="301"/>
        <v>-116460</v>
      </c>
      <c r="H18898" s="704" t="s">
        <v>12643</v>
      </c>
      <c r="J18898" s="39"/>
    </row>
    <row r="18899" spans="1:10" ht="15" x14ac:dyDescent="0.2">
      <c r="A18899" s="733">
        <v>45366</v>
      </c>
      <c r="B18899" s="62" t="s">
        <v>12516</v>
      </c>
      <c r="C18899" s="62" t="s">
        <v>10989</v>
      </c>
      <c r="D18899" s="182" t="s">
        <v>4965</v>
      </c>
      <c r="E18899" s="125">
        <v>11790</v>
      </c>
      <c r="F18899" s="125"/>
      <c r="G18899" s="125">
        <f t="shared" si="301"/>
        <v>-11790</v>
      </c>
      <c r="H18899" s="704" t="s">
        <v>12643</v>
      </c>
      <c r="J18899" s="39"/>
    </row>
    <row r="18900" spans="1:10" ht="15" x14ac:dyDescent="0.2">
      <c r="A18900" s="733">
        <v>45366</v>
      </c>
      <c r="B18900" s="62" t="s">
        <v>12516</v>
      </c>
      <c r="C18900" s="62" t="s">
        <v>10989</v>
      </c>
      <c r="D18900" s="182" t="s">
        <v>4965</v>
      </c>
      <c r="E18900" s="125">
        <v>2300</v>
      </c>
      <c r="F18900" s="125"/>
      <c r="G18900" s="125">
        <f t="shared" si="301"/>
        <v>-2300</v>
      </c>
      <c r="H18900" s="704" t="s">
        <v>12643</v>
      </c>
      <c r="J18900" s="39"/>
    </row>
    <row r="18901" spans="1:10" ht="15" x14ac:dyDescent="0.2">
      <c r="A18901" s="733">
        <v>45366</v>
      </c>
      <c r="B18901" s="62" t="s">
        <v>11883</v>
      </c>
      <c r="C18901" s="62" t="s">
        <v>10989</v>
      </c>
      <c r="D18901" s="182" t="s">
        <v>12735</v>
      </c>
      <c r="E18901" s="125">
        <v>15600</v>
      </c>
      <c r="F18901" s="125"/>
      <c r="G18901" s="125">
        <f t="shared" si="301"/>
        <v>-15600</v>
      </c>
      <c r="H18901" s="704" t="s">
        <v>12643</v>
      </c>
      <c r="J18901" s="39"/>
    </row>
    <row r="18902" spans="1:10" ht="15" x14ac:dyDescent="0.2">
      <c r="A18902" s="733">
        <v>45366</v>
      </c>
      <c r="B18902" s="62" t="s">
        <v>10906</v>
      </c>
      <c r="C18902" s="62" t="s">
        <v>10989</v>
      </c>
      <c r="D18902" s="182" t="s">
        <v>12736</v>
      </c>
      <c r="E18902" s="125">
        <v>1000</v>
      </c>
      <c r="F18902" s="125"/>
      <c r="G18902" s="125">
        <f t="shared" si="301"/>
        <v>-1000</v>
      </c>
      <c r="H18902" s="704" t="s">
        <v>12643</v>
      </c>
      <c r="J18902" s="39"/>
    </row>
    <row r="18903" spans="1:10" ht="15" x14ac:dyDescent="0.2">
      <c r="A18903" s="733">
        <v>45366</v>
      </c>
      <c r="B18903" s="62" t="s">
        <v>11883</v>
      </c>
      <c r="C18903" s="62" t="s">
        <v>10989</v>
      </c>
      <c r="D18903" s="182" t="s">
        <v>12737</v>
      </c>
      <c r="E18903" s="125">
        <v>7500</v>
      </c>
      <c r="F18903" s="125"/>
      <c r="G18903" s="125">
        <f t="shared" si="301"/>
        <v>-7500</v>
      </c>
      <c r="H18903" s="704" t="s">
        <v>12643</v>
      </c>
      <c r="J18903" s="39"/>
    </row>
    <row r="18904" spans="1:10" ht="15" x14ac:dyDescent="0.2">
      <c r="A18904" s="733">
        <v>45366</v>
      </c>
      <c r="B18904" s="62" t="s">
        <v>11883</v>
      </c>
      <c r="C18904" s="62" t="s">
        <v>10989</v>
      </c>
      <c r="D18904" s="182" t="s">
        <v>12738</v>
      </c>
      <c r="E18904" s="125">
        <v>540</v>
      </c>
      <c r="F18904" s="125"/>
      <c r="G18904" s="125">
        <f t="shared" si="301"/>
        <v>-540</v>
      </c>
      <c r="H18904" s="704" t="s">
        <v>12643</v>
      </c>
      <c r="J18904" s="39"/>
    </row>
    <row r="18905" spans="1:10" ht="24" x14ac:dyDescent="0.2">
      <c r="A18905" s="733">
        <v>45366</v>
      </c>
      <c r="B18905" s="62" t="s">
        <v>11085</v>
      </c>
      <c r="C18905" s="62" t="s">
        <v>10482</v>
      </c>
      <c r="D18905" s="182" t="s">
        <v>12740</v>
      </c>
      <c r="E18905" s="125">
        <v>500000</v>
      </c>
      <c r="F18905" s="125"/>
      <c r="G18905" s="125">
        <f t="shared" si="301"/>
        <v>-500000</v>
      </c>
      <c r="H18905" s="704" t="s">
        <v>12643</v>
      </c>
      <c r="J18905" s="39"/>
    </row>
    <row r="18906" spans="1:10" ht="15" x14ac:dyDescent="0.2">
      <c r="A18906" s="733">
        <v>45366</v>
      </c>
      <c r="B18906" s="62" t="s">
        <v>11883</v>
      </c>
      <c r="C18906" s="62" t="s">
        <v>12742</v>
      </c>
      <c r="D18906" s="182" t="s">
        <v>12209</v>
      </c>
      <c r="E18906" s="125">
        <v>250000</v>
      </c>
      <c r="F18906" s="125"/>
      <c r="G18906" s="125">
        <f t="shared" si="301"/>
        <v>-250000</v>
      </c>
      <c r="H18906" s="704" t="s">
        <v>12643</v>
      </c>
      <c r="J18906" s="39"/>
    </row>
    <row r="18907" spans="1:10" ht="15" x14ac:dyDescent="0.2">
      <c r="A18907" s="733">
        <v>45366</v>
      </c>
      <c r="B18907" s="62" t="s">
        <v>9354</v>
      </c>
      <c r="C18907" s="62" t="s">
        <v>391</v>
      </c>
      <c r="D18907" s="182" t="s">
        <v>12453</v>
      </c>
      <c r="E18907" s="125">
        <v>1500</v>
      </c>
      <c r="F18907" s="125"/>
      <c r="G18907" s="125">
        <f t="shared" si="301"/>
        <v>-1500</v>
      </c>
      <c r="H18907" s="704" t="s">
        <v>12643</v>
      </c>
      <c r="J18907" s="39"/>
    </row>
    <row r="18908" spans="1:10" ht="15" x14ac:dyDescent="0.2">
      <c r="A18908" s="733">
        <v>45367</v>
      </c>
      <c r="B18908" s="62" t="s">
        <v>11883</v>
      </c>
      <c r="C18908" s="62" t="s">
        <v>10989</v>
      </c>
      <c r="D18908" s="182" t="s">
        <v>11264</v>
      </c>
      <c r="E18908" s="125">
        <v>5560</v>
      </c>
      <c r="F18908" s="125"/>
      <c r="G18908" s="125">
        <f t="shared" si="301"/>
        <v>-5560</v>
      </c>
      <c r="H18908" s="704" t="s">
        <v>12643</v>
      </c>
      <c r="J18908" s="39"/>
    </row>
    <row r="18909" spans="1:10" ht="15" x14ac:dyDescent="0.2">
      <c r="A18909" s="733">
        <v>45367</v>
      </c>
      <c r="B18909" s="62" t="s">
        <v>11883</v>
      </c>
      <c r="C18909" s="62" t="s">
        <v>5740</v>
      </c>
      <c r="D18909" s="182" t="s">
        <v>369</v>
      </c>
      <c r="E18909" s="125">
        <v>350</v>
      </c>
      <c r="F18909" s="125"/>
      <c r="G18909" s="125">
        <f t="shared" si="301"/>
        <v>-350</v>
      </c>
      <c r="H18909" s="704" t="s">
        <v>12643</v>
      </c>
      <c r="J18909" s="39"/>
    </row>
    <row r="18910" spans="1:10" ht="15" x14ac:dyDescent="0.2">
      <c r="A18910" s="733">
        <v>45367</v>
      </c>
      <c r="B18910" s="62" t="s">
        <v>11726</v>
      </c>
      <c r="C18910" s="62" t="s">
        <v>7836</v>
      </c>
      <c r="D18910" s="182" t="s">
        <v>12743</v>
      </c>
      <c r="E18910" s="125">
        <v>12400</v>
      </c>
      <c r="F18910" s="125"/>
      <c r="G18910" s="125">
        <f t="shared" si="301"/>
        <v>-12400</v>
      </c>
      <c r="H18910" s="704" t="s">
        <v>12643</v>
      </c>
      <c r="J18910" s="39"/>
    </row>
    <row r="18911" spans="1:10" ht="15" x14ac:dyDescent="0.2">
      <c r="A18911" s="733">
        <v>45367</v>
      </c>
      <c r="B18911" s="62" t="s">
        <v>10906</v>
      </c>
      <c r="C18911" s="62" t="s">
        <v>10989</v>
      </c>
      <c r="D18911" s="182" t="s">
        <v>12744</v>
      </c>
      <c r="E18911" s="125">
        <v>950</v>
      </c>
      <c r="F18911" s="125"/>
      <c r="G18911" s="125">
        <f t="shared" si="301"/>
        <v>-950</v>
      </c>
      <c r="H18911" s="704" t="s">
        <v>12643</v>
      </c>
      <c r="J18911" s="39"/>
    </row>
    <row r="18912" spans="1:10" ht="15" x14ac:dyDescent="0.2">
      <c r="A18912" s="733">
        <v>45367</v>
      </c>
      <c r="B18912" s="62" t="s">
        <v>10230</v>
      </c>
      <c r="C18912" s="62" t="s">
        <v>2189</v>
      </c>
      <c r="D18912" s="182" t="s">
        <v>12745</v>
      </c>
      <c r="E18912" s="125">
        <v>9500</v>
      </c>
      <c r="F18912" s="125"/>
      <c r="G18912" s="125">
        <f t="shared" si="301"/>
        <v>-9500</v>
      </c>
      <c r="H18912" s="704" t="s">
        <v>12643</v>
      </c>
      <c r="J18912" s="39"/>
    </row>
    <row r="18913" spans="1:10" ht="15" x14ac:dyDescent="0.2">
      <c r="A18913" s="733">
        <v>45367</v>
      </c>
      <c r="B18913" s="62" t="s">
        <v>10906</v>
      </c>
      <c r="C18913" s="62" t="s">
        <v>5740</v>
      </c>
      <c r="D18913" s="182" t="s">
        <v>369</v>
      </c>
      <c r="E18913" s="125">
        <v>500</v>
      </c>
      <c r="F18913" s="125"/>
      <c r="G18913" s="125">
        <f t="shared" si="301"/>
        <v>-500</v>
      </c>
      <c r="H18913" s="704" t="s">
        <v>12643</v>
      </c>
      <c r="J18913" s="39"/>
    </row>
    <row r="18914" spans="1:10" ht="15" x14ac:dyDescent="0.2">
      <c r="A18914" s="733">
        <v>45367</v>
      </c>
      <c r="B18914" s="62" t="s">
        <v>11883</v>
      </c>
      <c r="C18914" s="62" t="s">
        <v>12746</v>
      </c>
      <c r="D18914" s="182" t="s">
        <v>12445</v>
      </c>
      <c r="E18914" s="125">
        <v>58470</v>
      </c>
      <c r="F18914" s="125"/>
      <c r="G18914" s="125">
        <f t="shared" si="301"/>
        <v>-58470</v>
      </c>
      <c r="H18914" s="704" t="s">
        <v>12643</v>
      </c>
      <c r="J18914" s="39"/>
    </row>
    <row r="18915" spans="1:10" ht="15" x14ac:dyDescent="0.2">
      <c r="A18915" s="733">
        <v>45367</v>
      </c>
      <c r="B18915" s="62" t="s">
        <v>11131</v>
      </c>
      <c r="C18915" s="62" t="s">
        <v>391</v>
      </c>
      <c r="D18915" s="182" t="s">
        <v>5383</v>
      </c>
      <c r="E18915" s="125">
        <v>5000</v>
      </c>
      <c r="F18915" s="125"/>
      <c r="G18915" s="125">
        <f t="shared" si="301"/>
        <v>-5000</v>
      </c>
      <c r="H18915" s="704" t="s">
        <v>12643</v>
      </c>
      <c r="J18915" s="39"/>
    </row>
    <row r="18916" spans="1:10" ht="15" x14ac:dyDescent="0.2">
      <c r="A18916" s="733">
        <v>45367</v>
      </c>
      <c r="B18916" s="62" t="s">
        <v>12618</v>
      </c>
      <c r="C18916" s="62" t="s">
        <v>391</v>
      </c>
      <c r="D18916" s="182" t="s">
        <v>5383</v>
      </c>
      <c r="E18916" s="125">
        <v>6340</v>
      </c>
      <c r="F18916" s="125"/>
      <c r="G18916" s="125">
        <f t="shared" si="301"/>
        <v>-6340</v>
      </c>
      <c r="H18916" s="704" t="s">
        <v>12643</v>
      </c>
      <c r="J18916" s="39"/>
    </row>
    <row r="18917" spans="1:10" ht="15" x14ac:dyDescent="0.2">
      <c r="A18917" s="733">
        <v>45367</v>
      </c>
      <c r="B18917" s="62" t="s">
        <v>10149</v>
      </c>
      <c r="C18917" s="62" t="s">
        <v>391</v>
      </c>
      <c r="D18917" s="182" t="s">
        <v>5383</v>
      </c>
      <c r="E18917" s="125">
        <v>2100</v>
      </c>
      <c r="F18917" s="125"/>
      <c r="G18917" s="125">
        <f t="shared" si="301"/>
        <v>-2100</v>
      </c>
      <c r="H18917" s="704" t="s">
        <v>12643</v>
      </c>
      <c r="J18917" s="39"/>
    </row>
    <row r="18918" spans="1:10" ht="15" x14ac:dyDescent="0.2">
      <c r="A18918" s="733">
        <v>45367</v>
      </c>
      <c r="B18918" s="62" t="s">
        <v>37</v>
      </c>
      <c r="C18918" s="62" t="s">
        <v>391</v>
      </c>
      <c r="D18918" s="182" t="s">
        <v>5383</v>
      </c>
      <c r="E18918" s="125">
        <v>3000</v>
      </c>
      <c r="F18918" s="125"/>
      <c r="G18918" s="125">
        <f t="shared" si="301"/>
        <v>-3000</v>
      </c>
      <c r="H18918" s="704" t="s">
        <v>12643</v>
      </c>
      <c r="J18918" s="39"/>
    </row>
    <row r="18919" spans="1:10" ht="15" x14ac:dyDescent="0.2">
      <c r="A18919" s="733">
        <v>45367</v>
      </c>
      <c r="B18919" s="62" t="s">
        <v>25</v>
      </c>
      <c r="C18919" s="62" t="s">
        <v>391</v>
      </c>
      <c r="D18919" s="182" t="s">
        <v>12756</v>
      </c>
      <c r="E18919" s="125">
        <v>10900</v>
      </c>
      <c r="F18919" s="125"/>
      <c r="G18919" s="125">
        <f t="shared" si="301"/>
        <v>-10900</v>
      </c>
      <c r="H18919" s="704" t="s">
        <v>12643</v>
      </c>
      <c r="J18919" s="39"/>
    </row>
    <row r="18920" spans="1:10" ht="15" x14ac:dyDescent="0.2">
      <c r="A18920" s="733">
        <v>45367</v>
      </c>
      <c r="B18920" s="62" t="s">
        <v>11883</v>
      </c>
      <c r="C18920" s="62" t="s">
        <v>7465</v>
      </c>
      <c r="D18920" s="182" t="s">
        <v>12747</v>
      </c>
      <c r="E18920" s="125">
        <v>2000000</v>
      </c>
      <c r="F18920" s="125"/>
      <c r="G18920" s="125">
        <f t="shared" si="301"/>
        <v>-2000000</v>
      </c>
      <c r="H18920" s="704" t="s">
        <v>12643</v>
      </c>
      <c r="J18920" s="39"/>
    </row>
    <row r="18921" spans="1:10" ht="15" x14ac:dyDescent="0.2">
      <c r="A18921" s="733">
        <v>45369</v>
      </c>
      <c r="B18921" s="62" t="s">
        <v>37</v>
      </c>
      <c r="C18921" s="62" t="s">
        <v>3002</v>
      </c>
      <c r="D18921" s="182" t="s">
        <v>12749</v>
      </c>
      <c r="E18921" s="125">
        <v>1557</v>
      </c>
      <c r="F18921" s="125"/>
      <c r="G18921" s="125">
        <f t="shared" si="301"/>
        <v>-1557</v>
      </c>
      <c r="H18921" s="704" t="s">
        <v>12643</v>
      </c>
      <c r="J18921" s="39"/>
    </row>
    <row r="18922" spans="1:10" ht="15" x14ac:dyDescent="0.2">
      <c r="A18922" s="733">
        <v>45369</v>
      </c>
      <c r="B18922" s="62" t="s">
        <v>11605</v>
      </c>
      <c r="C18922" s="62" t="s">
        <v>8392</v>
      </c>
      <c r="D18922" s="182" t="s">
        <v>13039</v>
      </c>
      <c r="E18922" s="125">
        <v>100000</v>
      </c>
      <c r="F18922" s="125"/>
      <c r="G18922" s="125">
        <f t="shared" si="301"/>
        <v>-100000</v>
      </c>
      <c r="H18922" s="704" t="s">
        <v>12643</v>
      </c>
      <c r="J18922" s="39"/>
    </row>
    <row r="18923" spans="1:10" ht="15" x14ac:dyDescent="0.2">
      <c r="A18923" s="733">
        <v>45369</v>
      </c>
      <c r="B18923" s="62" t="s">
        <v>12350</v>
      </c>
      <c r="C18923" s="62" t="s">
        <v>8392</v>
      </c>
      <c r="D18923" s="182" t="s">
        <v>13039</v>
      </c>
      <c r="E18923" s="125">
        <v>900000</v>
      </c>
      <c r="F18923" s="125"/>
      <c r="G18923" s="125">
        <f t="shared" si="301"/>
        <v>-900000</v>
      </c>
      <c r="H18923" s="704" t="s">
        <v>12643</v>
      </c>
      <c r="J18923" s="39"/>
    </row>
    <row r="18924" spans="1:10" ht="24" x14ac:dyDescent="0.2">
      <c r="A18924" s="733">
        <v>45369</v>
      </c>
      <c r="B18924" s="62" t="s">
        <v>11085</v>
      </c>
      <c r="C18924" s="62" t="s">
        <v>10482</v>
      </c>
      <c r="D18924" s="182" t="s">
        <v>12751</v>
      </c>
      <c r="E18924" s="125">
        <v>791000</v>
      </c>
      <c r="F18924" s="125"/>
      <c r="G18924" s="125">
        <f t="shared" si="301"/>
        <v>-791000</v>
      </c>
      <c r="H18924" s="704" t="s">
        <v>12643</v>
      </c>
      <c r="J18924" s="39"/>
    </row>
    <row r="18925" spans="1:10" ht="15" x14ac:dyDescent="0.2">
      <c r="A18925" s="733">
        <v>45369</v>
      </c>
      <c r="B18925" s="62" t="s">
        <v>11085</v>
      </c>
      <c r="C18925" s="62" t="s">
        <v>10989</v>
      </c>
      <c r="D18925" s="182" t="s">
        <v>12752</v>
      </c>
      <c r="E18925" s="125">
        <v>38000</v>
      </c>
      <c r="F18925" s="125"/>
      <c r="G18925" s="125">
        <f t="shared" si="301"/>
        <v>-38000</v>
      </c>
      <c r="H18925" s="704" t="s">
        <v>12643</v>
      </c>
      <c r="J18925" s="39"/>
    </row>
    <row r="18926" spans="1:10" ht="15" x14ac:dyDescent="0.2">
      <c r="A18926" s="733">
        <v>45370</v>
      </c>
      <c r="B18926" s="62" t="s">
        <v>12350</v>
      </c>
      <c r="C18926" s="565" t="s">
        <v>12090</v>
      </c>
      <c r="D18926" s="874" t="s">
        <v>12753</v>
      </c>
      <c r="E18926" s="566">
        <f>300000-81000</f>
        <v>219000</v>
      </c>
      <c r="F18926" s="125"/>
      <c r="G18926" s="125">
        <f t="shared" si="301"/>
        <v>-219000</v>
      </c>
      <c r="H18926" s="704" t="s">
        <v>12643</v>
      </c>
      <c r="J18926" s="39"/>
    </row>
    <row r="18927" spans="1:10" ht="15" x14ac:dyDescent="0.2">
      <c r="A18927" s="733">
        <v>45370</v>
      </c>
      <c r="B18927" s="62" t="s">
        <v>12494</v>
      </c>
      <c r="C18927" s="565" t="s">
        <v>12090</v>
      </c>
      <c r="D18927" s="874" t="s">
        <v>12753</v>
      </c>
      <c r="E18927" s="566">
        <v>81000</v>
      </c>
      <c r="F18927" s="125"/>
      <c r="G18927" s="125">
        <f t="shared" si="301"/>
        <v>-81000</v>
      </c>
      <c r="H18927" s="704" t="s">
        <v>12643</v>
      </c>
      <c r="J18927" s="39"/>
    </row>
    <row r="18928" spans="1:10" ht="15" x14ac:dyDescent="0.2">
      <c r="A18928" s="733">
        <v>45370</v>
      </c>
      <c r="B18928" s="62" t="s">
        <v>11883</v>
      </c>
      <c r="C18928" s="62" t="s">
        <v>8388</v>
      </c>
      <c r="D18928" s="182" t="s">
        <v>12754</v>
      </c>
      <c r="E18928" s="125">
        <v>30000</v>
      </c>
      <c r="F18928" s="125"/>
      <c r="G18928" s="125">
        <f t="shared" si="301"/>
        <v>-30000</v>
      </c>
      <c r="H18928" s="704" t="s">
        <v>12643</v>
      </c>
      <c r="J18928" s="39"/>
    </row>
    <row r="18929" spans="1:10" ht="24" x14ac:dyDescent="0.2">
      <c r="A18929" s="733">
        <v>45370</v>
      </c>
      <c r="B18929" s="62" t="s">
        <v>8557</v>
      </c>
      <c r="C18929" s="62" t="s">
        <v>10989</v>
      </c>
      <c r="D18929" s="182" t="s">
        <v>12755</v>
      </c>
      <c r="E18929" s="125">
        <v>43500</v>
      </c>
      <c r="F18929" s="125"/>
      <c r="G18929" s="125">
        <f t="shared" si="301"/>
        <v>-43500</v>
      </c>
      <c r="H18929" s="704" t="s">
        <v>12643</v>
      </c>
      <c r="J18929" s="39"/>
    </row>
    <row r="18930" spans="1:10" ht="15" customHeight="1" x14ac:dyDescent="0.2">
      <c r="A18930" s="733">
        <v>45370</v>
      </c>
      <c r="B18930" s="62" t="s">
        <v>8557</v>
      </c>
      <c r="C18930" s="62" t="s">
        <v>12763</v>
      </c>
      <c r="D18930" s="182" t="s">
        <v>12764</v>
      </c>
      <c r="E18930" s="125">
        <v>5000</v>
      </c>
      <c r="F18930" s="125"/>
      <c r="G18930" s="125">
        <f t="shared" si="301"/>
        <v>-5000</v>
      </c>
      <c r="H18930" s="704" t="s">
        <v>12643</v>
      </c>
      <c r="J18930" s="39"/>
    </row>
    <row r="18931" spans="1:10" ht="15" x14ac:dyDescent="0.2">
      <c r="A18931" s="733">
        <v>45370</v>
      </c>
      <c r="B18931" s="62" t="s">
        <v>8557</v>
      </c>
      <c r="C18931" s="62" t="s">
        <v>5740</v>
      </c>
      <c r="D18931" s="182" t="s">
        <v>369</v>
      </c>
      <c r="E18931" s="125">
        <v>200</v>
      </c>
      <c r="F18931" s="125"/>
      <c r="G18931" s="125">
        <f t="shared" si="301"/>
        <v>-200</v>
      </c>
      <c r="H18931" s="704" t="s">
        <v>12643</v>
      </c>
      <c r="J18931" s="39"/>
    </row>
    <row r="18932" spans="1:10" ht="15" x14ac:dyDescent="0.2">
      <c r="A18932" s="733">
        <v>45371</v>
      </c>
      <c r="B18932" s="62" t="s">
        <v>11726</v>
      </c>
      <c r="C18932" s="62" t="s">
        <v>10989</v>
      </c>
      <c r="D18932" s="182" t="s">
        <v>12765</v>
      </c>
      <c r="E18932" s="125">
        <v>11435</v>
      </c>
      <c r="F18932" s="125"/>
      <c r="G18932" s="125">
        <f t="shared" si="301"/>
        <v>-11435</v>
      </c>
      <c r="H18932" s="704" t="s">
        <v>12643</v>
      </c>
      <c r="J18932" s="39"/>
    </row>
    <row r="18933" spans="1:10" ht="15" x14ac:dyDescent="0.2">
      <c r="A18933" s="733">
        <v>45371</v>
      </c>
      <c r="B18933" s="62" t="s">
        <v>8557</v>
      </c>
      <c r="C18933" s="62" t="s">
        <v>3103</v>
      </c>
      <c r="D18933" s="182" t="s">
        <v>6925</v>
      </c>
      <c r="E18933" s="125">
        <v>20000</v>
      </c>
      <c r="F18933" s="125"/>
      <c r="G18933" s="125">
        <f t="shared" si="301"/>
        <v>-20000</v>
      </c>
      <c r="H18933" s="704" t="s">
        <v>12643</v>
      </c>
      <c r="J18933" s="39"/>
    </row>
    <row r="18934" spans="1:10" ht="15" x14ac:dyDescent="0.2">
      <c r="A18934" s="733">
        <v>45371</v>
      </c>
      <c r="B18934" s="62" t="s">
        <v>11883</v>
      </c>
      <c r="C18934" s="62" t="s">
        <v>285</v>
      </c>
      <c r="D18934" s="182" t="s">
        <v>8661</v>
      </c>
      <c r="E18934" s="125">
        <v>1000</v>
      </c>
      <c r="F18934" s="125"/>
      <c r="G18934" s="125">
        <f t="shared" si="301"/>
        <v>-1000</v>
      </c>
      <c r="H18934" s="704" t="s">
        <v>12643</v>
      </c>
      <c r="J18934" s="39"/>
    </row>
    <row r="18935" spans="1:10" ht="15" x14ac:dyDescent="0.2">
      <c r="A18935" s="733">
        <v>45371</v>
      </c>
      <c r="B18935" s="62" t="s">
        <v>11726</v>
      </c>
      <c r="C18935" s="62" t="s">
        <v>5740</v>
      </c>
      <c r="D18935" s="182" t="s">
        <v>369</v>
      </c>
      <c r="E18935" s="125">
        <v>1400</v>
      </c>
      <c r="F18935" s="125"/>
      <c r="G18935" s="125">
        <f t="shared" si="301"/>
        <v>-1400</v>
      </c>
      <c r="H18935" s="704" t="s">
        <v>12643</v>
      </c>
      <c r="J18935" s="39"/>
    </row>
    <row r="18936" spans="1:10" ht="15" x14ac:dyDescent="0.2">
      <c r="A18936" s="733">
        <v>45371</v>
      </c>
      <c r="B18936" s="62" t="s">
        <v>11085</v>
      </c>
      <c r="C18936" s="62" t="s">
        <v>5740</v>
      </c>
      <c r="D18936" s="182" t="s">
        <v>369</v>
      </c>
      <c r="E18936" s="125">
        <v>700</v>
      </c>
      <c r="F18936" s="125"/>
      <c r="G18936" s="125">
        <f t="shared" si="301"/>
        <v>-700</v>
      </c>
      <c r="H18936" s="704" t="s">
        <v>12643</v>
      </c>
      <c r="J18936" s="39"/>
    </row>
    <row r="18937" spans="1:10" ht="15" x14ac:dyDescent="0.2">
      <c r="A18937" s="733">
        <v>45371</v>
      </c>
      <c r="B18937" s="62" t="s">
        <v>9354</v>
      </c>
      <c r="C18937" s="62" t="s">
        <v>10989</v>
      </c>
      <c r="D18937" s="182" t="s">
        <v>12766</v>
      </c>
      <c r="E18937" s="125">
        <v>1000</v>
      </c>
      <c r="F18937" s="125"/>
      <c r="G18937" s="125">
        <f t="shared" si="301"/>
        <v>-1000</v>
      </c>
      <c r="H18937" s="704" t="s">
        <v>12643</v>
      </c>
      <c r="J18937" s="39"/>
    </row>
    <row r="18938" spans="1:10" ht="15" x14ac:dyDescent="0.2">
      <c r="A18938" s="733">
        <v>45371</v>
      </c>
      <c r="B18938" s="62" t="s">
        <v>9354</v>
      </c>
      <c r="C18938" s="62" t="s">
        <v>5740</v>
      </c>
      <c r="D18938" s="182" t="s">
        <v>369</v>
      </c>
      <c r="E18938" s="125">
        <v>700</v>
      </c>
      <c r="F18938" s="125"/>
      <c r="G18938" s="125">
        <f t="shared" si="301"/>
        <v>-700</v>
      </c>
      <c r="H18938" s="704" t="s">
        <v>12643</v>
      </c>
      <c r="J18938" s="39"/>
    </row>
    <row r="18939" spans="1:10" ht="15" x14ac:dyDescent="0.2">
      <c r="A18939" s="733">
        <v>45371</v>
      </c>
      <c r="B18939" s="62" t="s">
        <v>11883</v>
      </c>
      <c r="C18939" s="62" t="s">
        <v>10342</v>
      </c>
      <c r="D18939" s="182" t="s">
        <v>12767</v>
      </c>
      <c r="E18939" s="125">
        <v>540</v>
      </c>
      <c r="F18939" s="125"/>
      <c r="G18939" s="125">
        <f t="shared" si="301"/>
        <v>-540</v>
      </c>
      <c r="H18939" s="704" t="s">
        <v>12643</v>
      </c>
      <c r="J18939" s="39"/>
    </row>
    <row r="18940" spans="1:10" ht="15" x14ac:dyDescent="0.2">
      <c r="A18940" s="733">
        <v>45371</v>
      </c>
      <c r="B18940" s="62" t="s">
        <v>11085</v>
      </c>
      <c r="C18940" s="62" t="s">
        <v>5740</v>
      </c>
      <c r="D18940" s="182" t="s">
        <v>369</v>
      </c>
      <c r="E18940" s="125">
        <v>400</v>
      </c>
      <c r="F18940" s="125"/>
      <c r="G18940" s="125">
        <f t="shared" si="301"/>
        <v>-400</v>
      </c>
      <c r="H18940" s="704" t="s">
        <v>12643</v>
      </c>
      <c r="J18940" s="39"/>
    </row>
    <row r="18941" spans="1:10" ht="15" x14ac:dyDescent="0.2">
      <c r="A18941" s="733">
        <v>45371</v>
      </c>
      <c r="B18941" s="62" t="s">
        <v>10230</v>
      </c>
      <c r="C18941" s="62" t="s">
        <v>11736</v>
      </c>
      <c r="D18941" s="182" t="s">
        <v>12768</v>
      </c>
      <c r="E18941" s="125">
        <v>288000</v>
      </c>
      <c r="F18941" s="125"/>
      <c r="G18941" s="125">
        <f t="shared" si="301"/>
        <v>-288000</v>
      </c>
      <c r="H18941" s="704" t="s">
        <v>12643</v>
      </c>
      <c r="J18941" s="39"/>
    </row>
    <row r="18942" spans="1:10" ht="15" x14ac:dyDescent="0.2">
      <c r="A18942" s="733">
        <v>45371</v>
      </c>
      <c r="B18942" s="62" t="s">
        <v>11085</v>
      </c>
      <c r="C18942" s="62" t="s">
        <v>12456</v>
      </c>
      <c r="D18942" s="182" t="s">
        <v>12454</v>
      </c>
      <c r="E18942" s="125">
        <v>50000</v>
      </c>
      <c r="F18942" s="125"/>
      <c r="G18942" s="125">
        <f t="shared" si="301"/>
        <v>-50000</v>
      </c>
      <c r="H18942" s="704" t="s">
        <v>12643</v>
      </c>
      <c r="J18942" s="39"/>
    </row>
    <row r="18943" spans="1:10" ht="28.5" customHeight="1" x14ac:dyDescent="0.2">
      <c r="A18943" s="733">
        <v>45371</v>
      </c>
      <c r="B18943" s="62" t="s">
        <v>10906</v>
      </c>
      <c r="C18943" s="669" t="s">
        <v>12770</v>
      </c>
      <c r="D18943" s="906" t="s">
        <v>12771</v>
      </c>
      <c r="E18943" s="671">
        <v>75000</v>
      </c>
      <c r="F18943" s="125"/>
      <c r="G18943" s="125">
        <f t="shared" ref="G18943:G19006" si="302">F18943-E18943</f>
        <v>-75000</v>
      </c>
      <c r="H18943" s="704" t="s">
        <v>12643</v>
      </c>
      <c r="J18943" s="39"/>
    </row>
    <row r="18944" spans="1:10" ht="33.75" customHeight="1" x14ac:dyDescent="0.2">
      <c r="A18944" s="733">
        <v>45371</v>
      </c>
      <c r="B18944" s="62" t="s">
        <v>12769</v>
      </c>
      <c r="C18944" s="669" t="s">
        <v>12770</v>
      </c>
      <c r="D18944" s="906" t="s">
        <v>12771</v>
      </c>
      <c r="E18944" s="671">
        <v>75000</v>
      </c>
      <c r="F18944" s="125"/>
      <c r="G18944" s="125">
        <f t="shared" si="302"/>
        <v>-75000</v>
      </c>
      <c r="H18944" s="704" t="s">
        <v>12643</v>
      </c>
      <c r="J18944" s="39"/>
    </row>
    <row r="18945" spans="1:10" ht="15" x14ac:dyDescent="0.2">
      <c r="A18945" s="733">
        <v>45371</v>
      </c>
      <c r="B18945" s="62" t="s">
        <v>12516</v>
      </c>
      <c r="C18945" s="62" t="s">
        <v>6422</v>
      </c>
      <c r="D18945" s="182" t="s">
        <v>12287</v>
      </c>
      <c r="E18945" s="125">
        <v>60000</v>
      </c>
      <c r="F18945" s="125"/>
      <c r="G18945" s="125">
        <f t="shared" si="302"/>
        <v>-60000</v>
      </c>
      <c r="H18945" s="704" t="s">
        <v>12643</v>
      </c>
      <c r="J18945" s="39"/>
    </row>
    <row r="18946" spans="1:10" ht="15" x14ac:dyDescent="0.2">
      <c r="A18946" s="733">
        <v>45371</v>
      </c>
      <c r="B18946" s="62" t="s">
        <v>103</v>
      </c>
      <c r="C18946" s="62" t="s">
        <v>793</v>
      </c>
      <c r="D18946" s="182" t="s">
        <v>12776</v>
      </c>
      <c r="E18946" s="125">
        <v>6000</v>
      </c>
      <c r="F18946" s="125"/>
      <c r="G18946" s="125">
        <f t="shared" si="302"/>
        <v>-6000</v>
      </c>
      <c r="H18946" s="704" t="s">
        <v>12643</v>
      </c>
      <c r="J18946" s="39"/>
    </row>
    <row r="18947" spans="1:10" ht="15" x14ac:dyDescent="0.2">
      <c r="A18947" s="733">
        <v>45371</v>
      </c>
      <c r="B18947" s="62" t="s">
        <v>11085</v>
      </c>
      <c r="C18947" s="62" t="s">
        <v>5740</v>
      </c>
      <c r="D18947" s="182" t="s">
        <v>369</v>
      </c>
      <c r="E18947" s="125">
        <v>600</v>
      </c>
      <c r="F18947" s="125"/>
      <c r="G18947" s="125">
        <f t="shared" si="302"/>
        <v>-600</v>
      </c>
      <c r="H18947" s="704" t="s">
        <v>12643</v>
      </c>
      <c r="J18947" s="39"/>
    </row>
    <row r="18948" spans="1:10" ht="15" x14ac:dyDescent="0.2">
      <c r="A18948" s="733">
        <v>45371</v>
      </c>
      <c r="B18948" s="62" t="s">
        <v>103</v>
      </c>
      <c r="C18948" s="62" t="s">
        <v>103</v>
      </c>
      <c r="D18948" s="182" t="s">
        <v>12777</v>
      </c>
      <c r="E18948" s="125">
        <v>1000</v>
      </c>
      <c r="F18948" s="125"/>
      <c r="G18948" s="125">
        <f t="shared" si="302"/>
        <v>-1000</v>
      </c>
      <c r="H18948" s="704" t="s">
        <v>12643</v>
      </c>
      <c r="J18948" s="39"/>
    </row>
    <row r="18949" spans="1:10" ht="15" x14ac:dyDescent="0.2">
      <c r="A18949" s="733">
        <v>45371</v>
      </c>
      <c r="B18949" s="62" t="s">
        <v>103</v>
      </c>
      <c r="C18949" s="62" t="s">
        <v>103</v>
      </c>
      <c r="D18949" s="182" t="s">
        <v>6332</v>
      </c>
      <c r="E18949" s="125">
        <v>1000</v>
      </c>
      <c r="F18949" s="125"/>
      <c r="G18949" s="125">
        <f t="shared" si="302"/>
        <v>-1000</v>
      </c>
      <c r="H18949" s="704" t="s">
        <v>12643</v>
      </c>
      <c r="J18949" s="39"/>
    </row>
    <row r="18950" spans="1:10" ht="15" x14ac:dyDescent="0.2">
      <c r="A18950" s="733">
        <v>45372</v>
      </c>
      <c r="B18950" s="62" t="s">
        <v>11883</v>
      </c>
      <c r="C18950" s="62" t="s">
        <v>10989</v>
      </c>
      <c r="D18950" s="182" t="s">
        <v>12778</v>
      </c>
      <c r="E18950" s="125">
        <v>3000</v>
      </c>
      <c r="F18950" s="125"/>
      <c r="G18950" s="125">
        <f t="shared" si="302"/>
        <v>-3000</v>
      </c>
      <c r="H18950" s="704" t="s">
        <v>12643</v>
      </c>
      <c r="J18950" s="39"/>
    </row>
    <row r="18951" spans="1:10" ht="15" x14ac:dyDescent="0.2">
      <c r="A18951" s="733">
        <v>45372</v>
      </c>
      <c r="B18951" s="62" t="s">
        <v>11883</v>
      </c>
      <c r="C18951" s="62" t="s">
        <v>8370</v>
      </c>
      <c r="D18951" s="182" t="s">
        <v>9418</v>
      </c>
      <c r="E18951" s="125">
        <v>2000</v>
      </c>
      <c r="F18951" s="125"/>
      <c r="G18951" s="125">
        <f t="shared" si="302"/>
        <v>-2000</v>
      </c>
      <c r="H18951" s="704" t="s">
        <v>12643</v>
      </c>
      <c r="J18951" s="39"/>
    </row>
    <row r="18952" spans="1:10" ht="15" x14ac:dyDescent="0.2">
      <c r="A18952" s="733">
        <v>45372</v>
      </c>
      <c r="B18952" s="62" t="s">
        <v>10230</v>
      </c>
      <c r="C18952" s="62" t="s">
        <v>10989</v>
      </c>
      <c r="D18952" s="182" t="s">
        <v>12779</v>
      </c>
      <c r="E18952" s="125">
        <v>8000</v>
      </c>
      <c r="F18952" s="125"/>
      <c r="G18952" s="125">
        <f t="shared" si="302"/>
        <v>-8000</v>
      </c>
      <c r="H18952" s="704" t="s">
        <v>12643</v>
      </c>
      <c r="J18952" s="39"/>
    </row>
    <row r="18953" spans="1:10" ht="15" x14ac:dyDescent="0.2">
      <c r="A18953" s="733">
        <v>45373</v>
      </c>
      <c r="B18953" s="62" t="s">
        <v>8557</v>
      </c>
      <c r="C18953" s="62" t="s">
        <v>11961</v>
      </c>
      <c r="D18953" s="182" t="s">
        <v>6925</v>
      </c>
      <c r="E18953" s="125">
        <v>10000</v>
      </c>
      <c r="F18953" s="125"/>
      <c r="G18953" s="125">
        <f t="shared" si="302"/>
        <v>-10000</v>
      </c>
      <c r="H18953" s="704" t="s">
        <v>12643</v>
      </c>
      <c r="J18953" s="39"/>
    </row>
    <row r="18954" spans="1:10" ht="15" x14ac:dyDescent="0.2">
      <c r="A18954" s="733">
        <v>45376</v>
      </c>
      <c r="B18954" s="62" t="s">
        <v>11883</v>
      </c>
      <c r="C18954" s="62" t="s">
        <v>391</v>
      </c>
      <c r="D18954" s="182" t="s">
        <v>12780</v>
      </c>
      <c r="E18954" s="125">
        <v>1500</v>
      </c>
      <c r="F18954" s="125"/>
      <c r="G18954" s="125">
        <f t="shared" si="302"/>
        <v>-1500</v>
      </c>
      <c r="H18954" s="704" t="s">
        <v>12643</v>
      </c>
      <c r="J18954" s="39"/>
    </row>
    <row r="18955" spans="1:10" ht="15" x14ac:dyDescent="0.2">
      <c r="A18955" s="733">
        <v>45376</v>
      </c>
      <c r="B18955" s="62" t="s">
        <v>11085</v>
      </c>
      <c r="C18955" s="62" t="s">
        <v>391</v>
      </c>
      <c r="D18955" s="182" t="s">
        <v>6700</v>
      </c>
      <c r="E18955" s="125">
        <v>5000</v>
      </c>
      <c r="F18955" s="125"/>
      <c r="G18955" s="125">
        <f t="shared" si="302"/>
        <v>-5000</v>
      </c>
      <c r="H18955" s="704" t="s">
        <v>12643</v>
      </c>
      <c r="J18955" s="39"/>
    </row>
    <row r="18956" spans="1:10" ht="15" x14ac:dyDescent="0.2">
      <c r="A18956" s="733">
        <v>45376</v>
      </c>
      <c r="B18956" s="62" t="s">
        <v>8557</v>
      </c>
      <c r="C18956" s="62" t="s">
        <v>12579</v>
      </c>
      <c r="D18956" s="182" t="s">
        <v>12781</v>
      </c>
      <c r="E18956" s="125">
        <v>15000</v>
      </c>
      <c r="F18956" s="125"/>
      <c r="G18956" s="125">
        <f t="shared" si="302"/>
        <v>-15000</v>
      </c>
      <c r="H18956" s="704" t="s">
        <v>12643</v>
      </c>
      <c r="J18956" s="39"/>
    </row>
    <row r="18957" spans="1:10" ht="15" x14ac:dyDescent="0.2">
      <c r="A18957" s="733">
        <v>45376</v>
      </c>
      <c r="B18957" s="62" t="s">
        <v>12618</v>
      </c>
      <c r="C18957" s="62" t="s">
        <v>11394</v>
      </c>
      <c r="D18957" s="182" t="s">
        <v>12781</v>
      </c>
      <c r="E18957" s="125">
        <v>200000</v>
      </c>
      <c r="F18957" s="125"/>
      <c r="G18957" s="125">
        <f t="shared" si="302"/>
        <v>-200000</v>
      </c>
      <c r="H18957" s="704" t="s">
        <v>12643</v>
      </c>
      <c r="J18957" s="39"/>
    </row>
    <row r="18958" spans="1:10" ht="15" x14ac:dyDescent="0.2">
      <c r="A18958" s="733">
        <v>45376</v>
      </c>
      <c r="B18958" s="62" t="s">
        <v>10230</v>
      </c>
      <c r="C18958" s="62" t="s">
        <v>11736</v>
      </c>
      <c r="D18958" s="182" t="s">
        <v>12800</v>
      </c>
      <c r="E18958" s="125">
        <v>369095</v>
      </c>
      <c r="F18958" s="125"/>
      <c r="G18958" s="125">
        <f t="shared" si="302"/>
        <v>-369095</v>
      </c>
      <c r="H18958" s="704" t="s">
        <v>12643</v>
      </c>
    </row>
    <row r="18959" spans="1:10" ht="24" x14ac:dyDescent="0.2">
      <c r="A18959" s="733">
        <v>45376</v>
      </c>
      <c r="B18959" s="62" t="s">
        <v>11085</v>
      </c>
      <c r="C18959" s="565" t="s">
        <v>10989</v>
      </c>
      <c r="D18959" s="874" t="s">
        <v>12782</v>
      </c>
      <c r="E18959" s="566">
        <v>63000</v>
      </c>
      <c r="F18959" s="125"/>
      <c r="G18959" s="125">
        <f t="shared" si="302"/>
        <v>-63000</v>
      </c>
      <c r="H18959" s="704" t="s">
        <v>12643</v>
      </c>
      <c r="J18959" s="39"/>
    </row>
    <row r="18960" spans="1:10" ht="24" x14ac:dyDescent="0.2">
      <c r="A18960" s="733">
        <v>45376</v>
      </c>
      <c r="B18960" s="62" t="s">
        <v>11883</v>
      </c>
      <c r="C18960" s="565" t="s">
        <v>10989</v>
      </c>
      <c r="D18960" s="874" t="s">
        <v>12782</v>
      </c>
      <c r="E18960" s="566">
        <v>68000</v>
      </c>
      <c r="F18960" s="125"/>
      <c r="G18960" s="125">
        <f t="shared" si="302"/>
        <v>-68000</v>
      </c>
      <c r="H18960" s="704" t="s">
        <v>12643</v>
      </c>
      <c r="J18960" s="39"/>
    </row>
    <row r="18961" spans="1:10" ht="24" x14ac:dyDescent="0.2">
      <c r="A18961" s="733">
        <v>45376</v>
      </c>
      <c r="B18961" s="62" t="s">
        <v>9984</v>
      </c>
      <c r="C18961" s="565" t="s">
        <v>10989</v>
      </c>
      <c r="D18961" s="874" t="s">
        <v>12782</v>
      </c>
      <c r="E18961" s="566">
        <v>20240</v>
      </c>
      <c r="F18961" s="125"/>
      <c r="G18961" s="125">
        <f t="shared" si="302"/>
        <v>-20240</v>
      </c>
      <c r="H18961" s="704" t="s">
        <v>12643</v>
      </c>
      <c r="J18961" s="39"/>
    </row>
    <row r="18962" spans="1:10" ht="15" x14ac:dyDescent="0.2">
      <c r="A18962" s="733">
        <v>45376</v>
      </c>
      <c r="B18962" s="62" t="s">
        <v>11883</v>
      </c>
      <c r="C18962" s="62" t="s">
        <v>10989</v>
      </c>
      <c r="D18962" s="182" t="s">
        <v>12783</v>
      </c>
      <c r="E18962" s="125">
        <v>46370</v>
      </c>
      <c r="F18962" s="125"/>
      <c r="G18962" s="125">
        <f t="shared" si="302"/>
        <v>-46370</v>
      </c>
      <c r="H18962" s="704" t="s">
        <v>12643</v>
      </c>
      <c r="J18962" s="39"/>
    </row>
    <row r="18963" spans="1:10" ht="15" x14ac:dyDescent="0.2">
      <c r="A18963" s="733">
        <v>45376</v>
      </c>
      <c r="B18963" s="62" t="s">
        <v>8874</v>
      </c>
      <c r="C18963" s="565" t="s">
        <v>10989</v>
      </c>
      <c r="D18963" s="874" t="s">
        <v>12784</v>
      </c>
      <c r="E18963" s="566">
        <v>38087</v>
      </c>
      <c r="F18963" s="125"/>
      <c r="G18963" s="125">
        <f t="shared" si="302"/>
        <v>-38087</v>
      </c>
      <c r="H18963" s="704" t="s">
        <v>12643</v>
      </c>
      <c r="J18963" s="39"/>
    </row>
    <row r="18964" spans="1:10" ht="15" x14ac:dyDescent="0.2">
      <c r="A18964" s="733">
        <v>45376</v>
      </c>
      <c r="B18964" s="62" t="s">
        <v>11883</v>
      </c>
      <c r="C18964" s="565" t="s">
        <v>10989</v>
      </c>
      <c r="D18964" s="874" t="s">
        <v>12784</v>
      </c>
      <c r="E18964" s="566">
        <v>267086</v>
      </c>
      <c r="F18964" s="125"/>
      <c r="G18964" s="125">
        <f t="shared" si="302"/>
        <v>-267086</v>
      </c>
      <c r="H18964" s="704" t="s">
        <v>12643</v>
      </c>
      <c r="J18964" s="39"/>
    </row>
    <row r="18965" spans="1:10" ht="15" x14ac:dyDescent="0.2">
      <c r="A18965" s="733">
        <v>45376</v>
      </c>
      <c r="B18965" s="62" t="s">
        <v>11089</v>
      </c>
      <c r="C18965" s="565" t="s">
        <v>10989</v>
      </c>
      <c r="D18965" s="874" t="s">
        <v>12784</v>
      </c>
      <c r="E18965" s="566">
        <v>19680</v>
      </c>
      <c r="F18965" s="125"/>
      <c r="G18965" s="125">
        <f t="shared" si="302"/>
        <v>-19680</v>
      </c>
      <c r="H18965" s="704" t="s">
        <v>12643</v>
      </c>
      <c r="J18965" s="39"/>
    </row>
    <row r="18966" spans="1:10" ht="15" x14ac:dyDescent="0.2">
      <c r="A18966" s="733">
        <v>45376</v>
      </c>
      <c r="B18966" s="62" t="s">
        <v>11085</v>
      </c>
      <c r="C18966" s="565" t="s">
        <v>10989</v>
      </c>
      <c r="D18966" s="874" t="s">
        <v>12784</v>
      </c>
      <c r="E18966" s="566">
        <v>44000</v>
      </c>
      <c r="F18966" s="125"/>
      <c r="G18966" s="125">
        <f t="shared" si="302"/>
        <v>-44000</v>
      </c>
      <c r="H18966" s="704" t="s">
        <v>12643</v>
      </c>
      <c r="J18966" s="39"/>
    </row>
    <row r="18967" spans="1:10" ht="15" x14ac:dyDescent="0.2">
      <c r="A18967" s="733">
        <v>45377</v>
      </c>
      <c r="B18967" s="62" t="s">
        <v>10906</v>
      </c>
      <c r="C18967" s="62" t="s">
        <v>10851</v>
      </c>
      <c r="D18967" s="182" t="s">
        <v>12785</v>
      </c>
      <c r="E18967" s="125">
        <v>100000</v>
      </c>
      <c r="F18967" s="125"/>
      <c r="G18967" s="125">
        <f t="shared" si="302"/>
        <v>-100000</v>
      </c>
      <c r="H18967" s="704" t="s">
        <v>12643</v>
      </c>
      <c r="J18967" s="39"/>
    </row>
    <row r="18968" spans="1:10" ht="15" x14ac:dyDescent="0.2">
      <c r="A18968" s="733">
        <v>45377</v>
      </c>
      <c r="B18968" s="62" t="s">
        <v>10906</v>
      </c>
      <c r="C18968" s="62" t="s">
        <v>11106</v>
      </c>
      <c r="D18968" s="182" t="s">
        <v>12787</v>
      </c>
      <c r="E18968" s="125">
        <v>200000</v>
      </c>
      <c r="F18968" s="125"/>
      <c r="G18968" s="125">
        <f t="shared" si="302"/>
        <v>-200000</v>
      </c>
      <c r="H18968" s="704" t="s">
        <v>12643</v>
      </c>
      <c r="J18968" s="39"/>
    </row>
    <row r="18969" spans="1:10" ht="15" x14ac:dyDescent="0.2">
      <c r="A18969" s="733">
        <v>45377</v>
      </c>
      <c r="B18969" s="62" t="s">
        <v>10906</v>
      </c>
      <c r="C18969" s="62" t="s">
        <v>11106</v>
      </c>
      <c r="D18969" s="182" t="s">
        <v>12787</v>
      </c>
      <c r="E18969" s="125">
        <v>100000</v>
      </c>
      <c r="F18969" s="125"/>
      <c r="G18969" s="125">
        <f t="shared" si="302"/>
        <v>-100000</v>
      </c>
      <c r="H18969" s="704" t="s">
        <v>12643</v>
      </c>
      <c r="J18969" s="39"/>
    </row>
    <row r="18970" spans="1:10" ht="15" x14ac:dyDescent="0.2">
      <c r="A18970" s="733">
        <v>45377</v>
      </c>
      <c r="B18970" s="62" t="s">
        <v>12350</v>
      </c>
      <c r="C18970" s="62" t="s">
        <v>11424</v>
      </c>
      <c r="D18970" s="182" t="s">
        <v>12788</v>
      </c>
      <c r="E18970" s="125">
        <v>150000</v>
      </c>
      <c r="F18970" s="125"/>
      <c r="G18970" s="125">
        <f t="shared" si="302"/>
        <v>-150000</v>
      </c>
      <c r="H18970" s="704" t="s">
        <v>12643</v>
      </c>
      <c r="J18970" s="39"/>
    </row>
    <row r="18971" spans="1:10" ht="15" x14ac:dyDescent="0.2">
      <c r="A18971" s="733">
        <v>45377</v>
      </c>
      <c r="B18971" s="62" t="s">
        <v>12618</v>
      </c>
      <c r="C18971" s="62" t="s">
        <v>11394</v>
      </c>
      <c r="D18971" s="182" t="s">
        <v>12807</v>
      </c>
      <c r="E18971" s="125">
        <v>100000</v>
      </c>
      <c r="F18971" s="125"/>
      <c r="G18971" s="125">
        <f t="shared" si="302"/>
        <v>-100000</v>
      </c>
      <c r="H18971" s="704" t="s">
        <v>12643</v>
      </c>
      <c r="J18971" s="39"/>
    </row>
    <row r="18972" spans="1:10" ht="15" x14ac:dyDescent="0.2">
      <c r="A18972" s="733">
        <v>45377</v>
      </c>
      <c r="B18972" s="62" t="s">
        <v>103</v>
      </c>
      <c r="C18972" s="62" t="s">
        <v>2995</v>
      </c>
      <c r="D18972" s="182" t="s">
        <v>369</v>
      </c>
      <c r="E18972" s="125">
        <v>5330</v>
      </c>
      <c r="F18972" s="125"/>
      <c r="G18972" s="125">
        <f t="shared" si="302"/>
        <v>-5330</v>
      </c>
      <c r="H18972" s="704" t="s">
        <v>12643</v>
      </c>
      <c r="J18972" s="39"/>
    </row>
    <row r="18973" spans="1:10" ht="15" x14ac:dyDescent="0.2">
      <c r="A18973" s="733">
        <v>45377</v>
      </c>
      <c r="B18973" s="62" t="s">
        <v>11883</v>
      </c>
      <c r="C18973" s="62" t="s">
        <v>5740</v>
      </c>
      <c r="D18973" s="182" t="s">
        <v>369</v>
      </c>
      <c r="E18973" s="125">
        <v>1300</v>
      </c>
      <c r="F18973" s="125"/>
      <c r="G18973" s="125">
        <f t="shared" si="302"/>
        <v>-1300</v>
      </c>
      <c r="H18973" s="704" t="s">
        <v>12643</v>
      </c>
      <c r="J18973" s="39"/>
    </row>
    <row r="18974" spans="1:10" ht="15" x14ac:dyDescent="0.2">
      <c r="A18974" s="733">
        <v>45377</v>
      </c>
      <c r="B18974" s="62" t="s">
        <v>10906</v>
      </c>
      <c r="C18974" s="62" t="s">
        <v>5740</v>
      </c>
      <c r="D18974" s="182" t="s">
        <v>369</v>
      </c>
      <c r="E18974" s="125">
        <v>350</v>
      </c>
      <c r="F18974" s="125"/>
      <c r="G18974" s="125">
        <f t="shared" si="302"/>
        <v>-350</v>
      </c>
      <c r="H18974" s="704" t="s">
        <v>12643</v>
      </c>
      <c r="J18974" s="39"/>
    </row>
    <row r="18975" spans="1:10" ht="15" x14ac:dyDescent="0.2">
      <c r="A18975" s="733">
        <v>45377</v>
      </c>
      <c r="B18975" s="62" t="s">
        <v>10906</v>
      </c>
      <c r="C18975" s="62" t="s">
        <v>5740</v>
      </c>
      <c r="D18975" s="182" t="s">
        <v>369</v>
      </c>
      <c r="E18975" s="125">
        <v>350</v>
      </c>
      <c r="F18975" s="125"/>
      <c r="G18975" s="125">
        <f t="shared" si="302"/>
        <v>-350</v>
      </c>
      <c r="H18975" s="704" t="s">
        <v>12643</v>
      </c>
      <c r="J18975" s="39"/>
    </row>
    <row r="18976" spans="1:10" ht="15" x14ac:dyDescent="0.2">
      <c r="A18976" s="733">
        <v>45377</v>
      </c>
      <c r="B18976" s="62" t="s">
        <v>12801</v>
      </c>
      <c r="C18976" s="62" t="s">
        <v>5740</v>
      </c>
      <c r="D18976" s="182" t="s">
        <v>369</v>
      </c>
      <c r="E18976" s="125">
        <v>1000</v>
      </c>
      <c r="F18976" s="125"/>
      <c r="G18976" s="125">
        <f t="shared" si="302"/>
        <v>-1000</v>
      </c>
      <c r="H18976" s="704" t="s">
        <v>12643</v>
      </c>
      <c r="J18976" s="39"/>
    </row>
    <row r="18977" spans="1:10" ht="24" x14ac:dyDescent="0.2">
      <c r="A18977" s="733">
        <v>45379</v>
      </c>
      <c r="B18977" s="62" t="s">
        <v>12618</v>
      </c>
      <c r="C18977" s="62" t="s">
        <v>12789</v>
      </c>
      <c r="D18977" s="182" t="s">
        <v>12790</v>
      </c>
      <c r="E18977" s="125">
        <v>1000000</v>
      </c>
      <c r="F18977" s="125"/>
      <c r="G18977" s="125">
        <f t="shared" si="302"/>
        <v>-1000000</v>
      </c>
      <c r="H18977" s="704" t="s">
        <v>12643</v>
      </c>
      <c r="J18977" s="39"/>
    </row>
    <row r="18978" spans="1:10" ht="15" x14ac:dyDescent="0.2">
      <c r="A18978" s="733">
        <v>45379</v>
      </c>
      <c r="B18978" s="62" t="s">
        <v>12516</v>
      </c>
      <c r="C18978" s="62" t="s">
        <v>437</v>
      </c>
      <c r="D18978" s="182" t="s">
        <v>12792</v>
      </c>
      <c r="E18978" s="125">
        <v>225000</v>
      </c>
      <c r="F18978" s="125"/>
      <c r="G18978" s="125">
        <f t="shared" si="302"/>
        <v>-225000</v>
      </c>
      <c r="H18978" s="704" t="s">
        <v>12643</v>
      </c>
      <c r="J18978" s="39"/>
    </row>
    <row r="18979" spans="1:10" ht="15" x14ac:dyDescent="0.2">
      <c r="A18979" s="733">
        <v>45379</v>
      </c>
      <c r="B18979" s="62" t="s">
        <v>12516</v>
      </c>
      <c r="C18979" s="62" t="s">
        <v>12625</v>
      </c>
      <c r="D18979" s="182" t="s">
        <v>12793</v>
      </c>
      <c r="E18979" s="125">
        <v>35000</v>
      </c>
      <c r="F18979" s="125"/>
      <c r="G18979" s="125">
        <f t="shared" si="302"/>
        <v>-35000</v>
      </c>
      <c r="H18979" s="704" t="s">
        <v>12643</v>
      </c>
      <c r="J18979" s="39"/>
    </row>
    <row r="18980" spans="1:10" ht="15" x14ac:dyDescent="0.2">
      <c r="A18980" s="733">
        <v>45380</v>
      </c>
      <c r="B18980" s="62" t="s">
        <v>11131</v>
      </c>
      <c r="C18980" s="62" t="s">
        <v>12501</v>
      </c>
      <c r="D18980" s="182" t="s">
        <v>11167</v>
      </c>
      <c r="E18980" s="125">
        <v>500000</v>
      </c>
      <c r="F18980" s="125"/>
      <c r="G18980" s="125">
        <f t="shared" si="302"/>
        <v>-500000</v>
      </c>
      <c r="H18980" s="704" t="s">
        <v>12643</v>
      </c>
      <c r="J18980" s="39"/>
    </row>
    <row r="18981" spans="1:10" ht="15" x14ac:dyDescent="0.2">
      <c r="A18981" s="733">
        <v>45380</v>
      </c>
      <c r="B18981" s="62" t="s">
        <v>11883</v>
      </c>
      <c r="C18981" s="62" t="s">
        <v>5409</v>
      </c>
      <c r="D18981" s="182" t="s">
        <v>12796</v>
      </c>
      <c r="E18981" s="125">
        <v>18000</v>
      </c>
      <c r="F18981" s="125"/>
      <c r="G18981" s="125">
        <f t="shared" si="302"/>
        <v>-18000</v>
      </c>
      <c r="H18981" s="704" t="s">
        <v>12643</v>
      </c>
      <c r="J18981" s="39"/>
    </row>
    <row r="18982" spans="1:10" ht="15" x14ac:dyDescent="0.2">
      <c r="A18982" s="733">
        <v>45380</v>
      </c>
      <c r="B18982" s="62" t="s">
        <v>11883</v>
      </c>
      <c r="C18982" s="62" t="s">
        <v>5409</v>
      </c>
      <c r="D18982" s="182" t="s">
        <v>12797</v>
      </c>
      <c r="E18982" s="125">
        <v>20000</v>
      </c>
      <c r="F18982" s="125"/>
      <c r="G18982" s="125">
        <f t="shared" si="302"/>
        <v>-20000</v>
      </c>
      <c r="H18982" s="704" t="s">
        <v>12643</v>
      </c>
      <c r="J18982" s="39"/>
    </row>
    <row r="18983" spans="1:10" ht="15" customHeight="1" x14ac:dyDescent="0.2">
      <c r="A18983" s="733">
        <v>45380</v>
      </c>
      <c r="B18983" s="62" t="s">
        <v>11883</v>
      </c>
      <c r="C18983" s="62" t="s">
        <v>5409</v>
      </c>
      <c r="D18983" s="182" t="s">
        <v>12798</v>
      </c>
      <c r="E18983" s="125">
        <v>18000</v>
      </c>
      <c r="F18983" s="125"/>
      <c r="G18983" s="125">
        <f t="shared" si="302"/>
        <v>-18000</v>
      </c>
      <c r="H18983" s="704" t="s">
        <v>12643</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12643</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12643</v>
      </c>
      <c r="J18985" s="39"/>
    </row>
    <row r="18986" spans="1:10" ht="15" x14ac:dyDescent="0.2">
      <c r="A18986" s="733">
        <v>45380</v>
      </c>
      <c r="B18986" s="62" t="s">
        <v>12801</v>
      </c>
      <c r="C18986" s="62" t="s">
        <v>10989</v>
      </c>
      <c r="D18986" s="182" t="s">
        <v>12802</v>
      </c>
      <c r="E18986" s="125">
        <v>13540</v>
      </c>
      <c r="F18986" s="125"/>
      <c r="G18986" s="125">
        <f t="shared" si="302"/>
        <v>-13540</v>
      </c>
      <c r="H18986" s="704" t="s">
        <v>12643</v>
      </c>
      <c r="J18986" s="39"/>
    </row>
    <row r="18987" spans="1:10" ht="15" x14ac:dyDescent="0.2">
      <c r="A18987" s="733">
        <v>45380</v>
      </c>
      <c r="B18987" s="62" t="s">
        <v>10906</v>
      </c>
      <c r="C18987" s="62" t="s">
        <v>10989</v>
      </c>
      <c r="D18987" s="182" t="s">
        <v>12804</v>
      </c>
      <c r="E18987" s="125">
        <v>3000</v>
      </c>
      <c r="F18987" s="125"/>
      <c r="G18987" s="125">
        <f t="shared" si="302"/>
        <v>-3000</v>
      </c>
      <c r="H18987" s="704" t="s">
        <v>12643</v>
      </c>
      <c r="J18987" s="39"/>
    </row>
    <row r="18988" spans="1:10" ht="15" customHeight="1" x14ac:dyDescent="0.2">
      <c r="A18988" s="733">
        <v>45380</v>
      </c>
      <c r="B18988" s="62" t="s">
        <v>12801</v>
      </c>
      <c r="C18988" s="62" t="s">
        <v>10989</v>
      </c>
      <c r="D18988" s="182" t="s">
        <v>12803</v>
      </c>
      <c r="E18988" s="125">
        <v>280</v>
      </c>
      <c r="F18988" s="125"/>
      <c r="G18988" s="125">
        <f t="shared" si="302"/>
        <v>-280</v>
      </c>
      <c r="H18988" s="704" t="s">
        <v>12643</v>
      </c>
      <c r="J18988" s="39"/>
    </row>
    <row r="18989" spans="1:10" ht="15" customHeight="1" x14ac:dyDescent="0.2">
      <c r="A18989" s="733">
        <v>45380</v>
      </c>
      <c r="B18989" s="62" t="s">
        <v>12801</v>
      </c>
      <c r="C18989" s="62" t="s">
        <v>10989</v>
      </c>
      <c r="D18989" s="182" t="s">
        <v>12805</v>
      </c>
      <c r="E18989" s="125">
        <v>15660</v>
      </c>
      <c r="F18989" s="125"/>
      <c r="G18989" s="125">
        <f t="shared" si="302"/>
        <v>-15660</v>
      </c>
      <c r="H18989" s="704" t="s">
        <v>12643</v>
      </c>
      <c r="J18989" s="39"/>
    </row>
    <row r="18990" spans="1:10" ht="15" customHeight="1" x14ac:dyDescent="0.2">
      <c r="A18990" s="733">
        <v>45380</v>
      </c>
      <c r="B18990" s="62" t="s">
        <v>10906</v>
      </c>
      <c r="C18990" s="62" t="s">
        <v>391</v>
      </c>
      <c r="D18990" s="182" t="s">
        <v>10554</v>
      </c>
      <c r="E18990" s="125">
        <v>12000</v>
      </c>
      <c r="F18990" s="125"/>
      <c r="G18990" s="125">
        <f t="shared" si="302"/>
        <v>-12000</v>
      </c>
      <c r="H18990" s="704" t="s">
        <v>12643</v>
      </c>
      <c r="J18990" s="39"/>
    </row>
    <row r="18991" spans="1:10" ht="15" customHeight="1" x14ac:dyDescent="0.2">
      <c r="A18991" s="733">
        <v>45380</v>
      </c>
      <c r="B18991" s="62" t="s">
        <v>10906</v>
      </c>
      <c r="C18991" s="62" t="s">
        <v>285</v>
      </c>
      <c r="D18991" s="182" t="s">
        <v>10885</v>
      </c>
      <c r="E18991" s="125">
        <v>1000</v>
      </c>
      <c r="F18991" s="125"/>
      <c r="G18991" s="125">
        <f t="shared" si="302"/>
        <v>-1000</v>
      </c>
      <c r="H18991" s="704" t="s">
        <v>12643</v>
      </c>
      <c r="J18991" s="39"/>
    </row>
    <row r="18992" spans="1:10" ht="15" x14ac:dyDescent="0.2">
      <c r="A18992" s="733">
        <v>45380</v>
      </c>
      <c r="B18992" s="62" t="s">
        <v>10906</v>
      </c>
      <c r="C18992" s="62" t="s">
        <v>5740</v>
      </c>
      <c r="D18992" s="182" t="s">
        <v>158</v>
      </c>
      <c r="E18992" s="125">
        <v>2650</v>
      </c>
      <c r="F18992" s="125"/>
      <c r="G18992" s="125">
        <f t="shared" si="302"/>
        <v>-2650</v>
      </c>
      <c r="H18992" s="704" t="s">
        <v>12643</v>
      </c>
      <c r="J18992" s="39"/>
    </row>
    <row r="18993" spans="1:8" ht="15" x14ac:dyDescent="0.2">
      <c r="A18993" s="732">
        <v>45355</v>
      </c>
      <c r="B18993" s="173" t="s">
        <v>11623</v>
      </c>
      <c r="C18993" s="173" t="s">
        <v>11287</v>
      </c>
      <c r="D18993" s="227" t="s">
        <v>12644</v>
      </c>
      <c r="E18993" s="235">
        <v>65000</v>
      </c>
      <c r="F18993" s="235"/>
      <c r="G18993" s="235">
        <f t="shared" si="302"/>
        <v>-65000</v>
      </c>
      <c r="H18993" s="708" t="s">
        <v>12643</v>
      </c>
    </row>
    <row r="18994" spans="1:8" ht="15" x14ac:dyDescent="0.2">
      <c r="A18994" s="732">
        <v>45355</v>
      </c>
      <c r="B18994" s="173" t="s">
        <v>11883</v>
      </c>
      <c r="C18994" s="173" t="s">
        <v>11287</v>
      </c>
      <c r="D18994" s="227" t="s">
        <v>12645</v>
      </c>
      <c r="E18994" s="235">
        <v>135000</v>
      </c>
      <c r="F18994" s="235"/>
      <c r="G18994" s="235">
        <f t="shared" si="302"/>
        <v>-135000</v>
      </c>
      <c r="H18994" s="708" t="s">
        <v>12643</v>
      </c>
    </row>
    <row r="18995" spans="1:8" ht="15" x14ac:dyDescent="0.2">
      <c r="A18995" s="732">
        <v>45356</v>
      </c>
      <c r="B18995" s="173" t="s">
        <v>12350</v>
      </c>
      <c r="C18995" s="173" t="s">
        <v>12090</v>
      </c>
      <c r="D18995" s="227" t="s">
        <v>12646</v>
      </c>
      <c r="E18995" s="235">
        <v>186000</v>
      </c>
      <c r="F18995" s="235"/>
      <c r="G18995" s="235">
        <f t="shared" si="302"/>
        <v>-186000</v>
      </c>
      <c r="H18995" s="708" t="s">
        <v>12643</v>
      </c>
    </row>
    <row r="18996" spans="1:8" ht="15" x14ac:dyDescent="0.2">
      <c r="A18996" s="732">
        <v>45359</v>
      </c>
      <c r="B18996" s="173" t="s">
        <v>9354</v>
      </c>
      <c r="C18996" s="173" t="s">
        <v>1197</v>
      </c>
      <c r="D18996" s="227" t="s">
        <v>12649</v>
      </c>
      <c r="E18996" s="235">
        <v>412181</v>
      </c>
      <c r="F18996" s="235"/>
      <c r="G18996" s="235">
        <f t="shared" si="302"/>
        <v>-412181</v>
      </c>
      <c r="H18996" s="708" t="s">
        <v>12643</v>
      </c>
    </row>
    <row r="18997" spans="1:8" ht="18.75" customHeight="1" x14ac:dyDescent="0.2">
      <c r="A18997" s="732">
        <v>45362</v>
      </c>
      <c r="B18997" s="173" t="s">
        <v>12693</v>
      </c>
      <c r="C18997" s="173" t="s">
        <v>12694</v>
      </c>
      <c r="D18997" s="227" t="s">
        <v>12695</v>
      </c>
      <c r="E18997" s="235">
        <v>1071000</v>
      </c>
      <c r="F18997" s="235"/>
      <c r="G18997" s="235">
        <f t="shared" si="302"/>
        <v>-1071000</v>
      </c>
      <c r="H18997" s="708" t="s">
        <v>12643</v>
      </c>
    </row>
    <row r="18998" spans="1:8" ht="15" x14ac:dyDescent="0.2">
      <c r="A18998" s="732">
        <v>45364</v>
      </c>
      <c r="B18998" s="173" t="s">
        <v>37</v>
      </c>
      <c r="C18998" s="550" t="s">
        <v>3002</v>
      </c>
      <c r="D18998" s="739" t="s">
        <v>12716</v>
      </c>
      <c r="E18998" s="551">
        <v>27362</v>
      </c>
      <c r="F18998" s="235"/>
      <c r="G18998" s="235">
        <f t="shared" si="302"/>
        <v>-27362</v>
      </c>
      <c r="H18998" s="708" t="s">
        <v>12643</v>
      </c>
    </row>
    <row r="18999" spans="1:8" ht="15" x14ac:dyDescent="0.2">
      <c r="A18999" s="732">
        <v>45364</v>
      </c>
      <c r="B18999" s="173" t="s">
        <v>3944</v>
      </c>
      <c r="C18999" s="550" t="s">
        <v>3002</v>
      </c>
      <c r="D18999" s="739" t="s">
        <v>12716</v>
      </c>
      <c r="E18999" s="551">
        <v>35367</v>
      </c>
      <c r="F18999" s="235"/>
      <c r="G18999" s="235">
        <f t="shared" si="302"/>
        <v>-35367</v>
      </c>
      <c r="H18999" s="708" t="s">
        <v>12643</v>
      </c>
    </row>
    <row r="19000" spans="1:8" ht="15" x14ac:dyDescent="0.2">
      <c r="A19000" s="732">
        <v>45364</v>
      </c>
      <c r="B19000" s="173" t="s">
        <v>3945</v>
      </c>
      <c r="C19000" s="550" t="s">
        <v>3002</v>
      </c>
      <c r="D19000" s="739" t="s">
        <v>12716</v>
      </c>
      <c r="E19000" s="551">
        <v>32760</v>
      </c>
      <c r="F19000" s="235"/>
      <c r="G19000" s="235">
        <f t="shared" si="302"/>
        <v>-32760</v>
      </c>
      <c r="H19000" s="708" t="s">
        <v>12643</v>
      </c>
    </row>
    <row r="19001" spans="1:8" ht="15" x14ac:dyDescent="0.2">
      <c r="A19001" s="732">
        <v>45372</v>
      </c>
      <c r="B19001" s="173" t="s">
        <v>12350</v>
      </c>
      <c r="C19001" s="173" t="s">
        <v>255</v>
      </c>
      <c r="D19001" s="227" t="s">
        <v>12773</v>
      </c>
      <c r="E19001" s="235">
        <v>712701</v>
      </c>
      <c r="F19001" s="235"/>
      <c r="G19001" s="235">
        <f t="shared" si="302"/>
        <v>-712701</v>
      </c>
      <c r="H19001" s="708" t="s">
        <v>12643</v>
      </c>
    </row>
    <row r="19002" spans="1:8" ht="24" x14ac:dyDescent="0.2">
      <c r="A19002" s="729">
        <v>45359</v>
      </c>
      <c r="B19002" s="93" t="s">
        <v>9354</v>
      </c>
      <c r="C19002" s="93" t="s">
        <v>558</v>
      </c>
      <c r="D19002" s="801" t="s">
        <v>12648</v>
      </c>
      <c r="E19002" s="175"/>
      <c r="F19002" s="175">
        <v>412181</v>
      </c>
      <c r="G19002" s="175">
        <f t="shared" si="302"/>
        <v>412181</v>
      </c>
      <c r="H19002" s="701" t="s">
        <v>12643</v>
      </c>
    </row>
    <row r="19003" spans="1:8" ht="15" x14ac:dyDescent="0.2">
      <c r="A19003" s="729">
        <v>45359</v>
      </c>
      <c r="B19003" s="93" t="s">
        <v>12516</v>
      </c>
      <c r="C19003" s="93" t="s">
        <v>558</v>
      </c>
      <c r="D19003" s="801" t="s">
        <v>12667</v>
      </c>
      <c r="E19003" s="175"/>
      <c r="F19003" s="175">
        <v>8053923</v>
      </c>
      <c r="G19003" s="175">
        <f t="shared" si="302"/>
        <v>8053923</v>
      </c>
      <c r="H19003" s="701" t="s">
        <v>12643</v>
      </c>
    </row>
    <row r="19004" spans="1:8" ht="15" x14ac:dyDescent="0.2">
      <c r="A19004" s="729">
        <v>45359</v>
      </c>
      <c r="B19004" s="93" t="s">
        <v>3945</v>
      </c>
      <c r="C19004" s="93" t="s">
        <v>558</v>
      </c>
      <c r="D19004" s="891" t="s">
        <v>12775</v>
      </c>
      <c r="E19004" s="175"/>
      <c r="F19004" s="175">
        <v>359992</v>
      </c>
      <c r="G19004" s="91">
        <f t="shared" si="302"/>
        <v>359992</v>
      </c>
      <c r="H19004" s="701" t="s">
        <v>12643</v>
      </c>
    </row>
    <row r="19005" spans="1:8" ht="15" x14ac:dyDescent="0.2">
      <c r="A19005" s="729">
        <v>45362</v>
      </c>
      <c r="B19005" s="93" t="s">
        <v>12350</v>
      </c>
      <c r="C19005" s="93" t="s">
        <v>558</v>
      </c>
      <c r="D19005" s="801" t="s">
        <v>13285</v>
      </c>
      <c r="E19005" s="175"/>
      <c r="F19005" s="175">
        <v>4658436</v>
      </c>
      <c r="G19005" s="175">
        <f t="shared" si="302"/>
        <v>4658436</v>
      </c>
      <c r="H19005" s="701" t="s">
        <v>12643</v>
      </c>
    </row>
    <row r="19006" spans="1:8" ht="15" x14ac:dyDescent="0.2">
      <c r="A19006" s="729">
        <v>45362</v>
      </c>
      <c r="B19006" s="93" t="s">
        <v>12350</v>
      </c>
      <c r="C19006" s="93" t="s">
        <v>558</v>
      </c>
      <c r="D19006" s="801" t="s">
        <v>13286</v>
      </c>
      <c r="E19006" s="175"/>
      <c r="F19006" s="175">
        <v>-4658436</v>
      </c>
      <c r="G19006" s="175">
        <f t="shared" si="302"/>
        <v>-4658436</v>
      </c>
      <c r="H19006" s="701" t="s">
        <v>12643</v>
      </c>
    </row>
    <row r="19007" spans="1:8" ht="15" x14ac:dyDescent="0.2">
      <c r="A19007" s="729">
        <v>45362</v>
      </c>
      <c r="B19007" s="90" t="s">
        <v>11883</v>
      </c>
      <c r="C19007" s="93" t="s">
        <v>558</v>
      </c>
      <c r="D19007" s="800" t="s">
        <v>12690</v>
      </c>
      <c r="E19007" s="91"/>
      <c r="F19007" s="91">
        <v>6010680</v>
      </c>
      <c r="G19007" s="91">
        <f t="shared" ref="G19007:G19070" si="303">F19007-E19007</f>
        <v>6010680</v>
      </c>
      <c r="H19007" s="701" t="s">
        <v>12643</v>
      </c>
    </row>
    <row r="19008" spans="1:8" ht="15" x14ac:dyDescent="0.2">
      <c r="A19008" s="729">
        <v>45362</v>
      </c>
      <c r="B19008" s="90" t="s">
        <v>11883</v>
      </c>
      <c r="C19008" s="93" t="s">
        <v>558</v>
      </c>
      <c r="D19008" s="800" t="s">
        <v>12690</v>
      </c>
      <c r="E19008" s="91"/>
      <c r="F19008" s="91">
        <v>5060000</v>
      </c>
      <c r="G19008" s="91">
        <f t="shared" si="303"/>
        <v>5060000</v>
      </c>
      <c r="H19008" s="701" t="s">
        <v>12643</v>
      </c>
    </row>
    <row r="19009" spans="1:8" ht="15" x14ac:dyDescent="0.2">
      <c r="A19009" s="729">
        <v>45362</v>
      </c>
      <c r="B19009" s="93" t="s">
        <v>11883</v>
      </c>
      <c r="C19009" s="93" t="s">
        <v>558</v>
      </c>
      <c r="D19009" s="1116" t="s">
        <v>13141</v>
      </c>
      <c r="E19009" s="642">
        <v>110000</v>
      </c>
      <c r="F19009" s="91"/>
      <c r="G19009" s="91">
        <f t="shared" si="303"/>
        <v>-110000</v>
      </c>
      <c r="H19009" s="701" t="s">
        <v>12643</v>
      </c>
    </row>
    <row r="19010" spans="1:8" ht="15" x14ac:dyDescent="0.2">
      <c r="A19010" s="729">
        <v>45362</v>
      </c>
      <c r="B19010" s="90" t="s">
        <v>11883</v>
      </c>
      <c r="C19010" s="93" t="s">
        <v>558</v>
      </c>
      <c r="D19010" s="800" t="s">
        <v>12691</v>
      </c>
      <c r="E19010" s="91"/>
      <c r="F19010" s="91">
        <v>10000000</v>
      </c>
      <c r="G19010" s="91">
        <f t="shared" si="303"/>
        <v>10000000</v>
      </c>
      <c r="H19010" s="701" t="s">
        <v>12643</v>
      </c>
    </row>
    <row r="19011" spans="1:8" ht="15" x14ac:dyDescent="0.2">
      <c r="A19011" s="729">
        <v>45362</v>
      </c>
      <c r="B19011" s="90" t="s">
        <v>11883</v>
      </c>
      <c r="C19011" s="93" t="s">
        <v>558</v>
      </c>
      <c r="D19011" s="1116" t="s">
        <v>12691</v>
      </c>
      <c r="E19011" s="642">
        <v>100000</v>
      </c>
      <c r="F19011" s="91"/>
      <c r="G19011" s="91">
        <f t="shared" si="303"/>
        <v>-100000</v>
      </c>
      <c r="H19011" s="701" t="s">
        <v>12643</v>
      </c>
    </row>
    <row r="19012" spans="1:8" ht="15" x14ac:dyDescent="0.2">
      <c r="A19012" s="729">
        <v>45362</v>
      </c>
      <c r="B19012" s="90" t="s">
        <v>11883</v>
      </c>
      <c r="C19012" s="93" t="s">
        <v>558</v>
      </c>
      <c r="D19012" s="800" t="s">
        <v>12692</v>
      </c>
      <c r="E19012" s="91"/>
      <c r="F19012" s="91">
        <v>1071000</v>
      </c>
      <c r="G19012" s="91">
        <f t="shared" si="303"/>
        <v>1071000</v>
      </c>
      <c r="H19012" s="701" t="s">
        <v>12643</v>
      </c>
    </row>
    <row r="19013" spans="1:8" ht="15" x14ac:dyDescent="0.2">
      <c r="A19013" s="729">
        <v>45366</v>
      </c>
      <c r="B19013" s="90" t="s">
        <v>12356</v>
      </c>
      <c r="C19013" s="93" t="s">
        <v>558</v>
      </c>
      <c r="D19013" s="800" t="s">
        <v>12739</v>
      </c>
      <c r="E19013" s="91"/>
      <c r="F19013" s="91">
        <v>500000</v>
      </c>
      <c r="G19013" s="91">
        <f t="shared" si="303"/>
        <v>500000</v>
      </c>
      <c r="H19013" s="701" t="s">
        <v>12643</v>
      </c>
    </row>
    <row r="19014" spans="1:8" ht="15" x14ac:dyDescent="0.2">
      <c r="A19014" s="729">
        <v>45372</v>
      </c>
      <c r="B19014" s="90" t="s">
        <v>11883</v>
      </c>
      <c r="C19014" s="93" t="s">
        <v>558</v>
      </c>
      <c r="D19014" s="800" t="s">
        <v>12772</v>
      </c>
      <c r="E19014" s="91"/>
      <c r="F19014" s="91">
        <v>712701</v>
      </c>
      <c r="G19014" s="91">
        <f t="shared" si="303"/>
        <v>712701</v>
      </c>
      <c r="H19014" s="701" t="s">
        <v>12643</v>
      </c>
    </row>
    <row r="19015" spans="1:8" ht="15" x14ac:dyDescent="0.2">
      <c r="A19015" s="729">
        <v>45373</v>
      </c>
      <c r="B19015" s="90" t="s">
        <v>9354</v>
      </c>
      <c r="C19015" s="93" t="s">
        <v>558</v>
      </c>
      <c r="D19015" s="800" t="s">
        <v>12799</v>
      </c>
      <c r="E19015" s="91"/>
      <c r="F19015" s="91">
        <v>369095</v>
      </c>
      <c r="G19015" s="91">
        <f t="shared" si="303"/>
        <v>369095</v>
      </c>
      <c r="H19015" s="701" t="s">
        <v>12643</v>
      </c>
    </row>
    <row r="19016" spans="1:8" ht="15" x14ac:dyDescent="0.2">
      <c r="A19016" s="729">
        <v>45381</v>
      </c>
      <c r="B19016" s="90" t="s">
        <v>11726</v>
      </c>
      <c r="C19016" s="93" t="s">
        <v>558</v>
      </c>
      <c r="D19016" s="800" t="s">
        <v>12794</v>
      </c>
      <c r="E19016" s="91"/>
      <c r="F19016" s="91">
        <v>3840424</v>
      </c>
      <c r="G19016" s="91">
        <f t="shared" si="303"/>
        <v>3840424</v>
      </c>
      <c r="H19016" s="701" t="s">
        <v>12643</v>
      </c>
    </row>
    <row r="19017" spans="1:8" ht="15" x14ac:dyDescent="0.2">
      <c r="A19017" s="733">
        <v>45384</v>
      </c>
      <c r="B19017" s="1105" t="s">
        <v>11883</v>
      </c>
      <c r="C19017" s="1082" t="s">
        <v>793</v>
      </c>
      <c r="D19017" s="1106" t="s">
        <v>12817</v>
      </c>
      <c r="E19017" s="1107">
        <v>50000</v>
      </c>
      <c r="F19017" s="57"/>
      <c r="G19017" s="57">
        <f t="shared" si="303"/>
        <v>-50000</v>
      </c>
      <c r="H19017" s="704" t="s">
        <v>12816</v>
      </c>
    </row>
    <row r="19018" spans="1:8" ht="15" x14ac:dyDescent="0.2">
      <c r="A19018" s="733">
        <v>45384</v>
      </c>
      <c r="B19018" s="1105" t="s">
        <v>10177</v>
      </c>
      <c r="C19018" s="1082" t="s">
        <v>793</v>
      </c>
      <c r="D19018" s="1106" t="s">
        <v>8429</v>
      </c>
      <c r="E19018" s="1107">
        <v>5000</v>
      </c>
      <c r="F19018" s="57"/>
      <c r="G19018" s="57">
        <f t="shared" si="303"/>
        <v>-5000</v>
      </c>
      <c r="H19018" s="704" t="s">
        <v>12816</v>
      </c>
    </row>
    <row r="19019" spans="1:8" ht="15" x14ac:dyDescent="0.2">
      <c r="A19019" s="733">
        <v>45384</v>
      </c>
      <c r="B19019" s="1105" t="s">
        <v>10906</v>
      </c>
      <c r="C19019" s="1082" t="s">
        <v>793</v>
      </c>
      <c r="D19019" s="1106" t="s">
        <v>12204</v>
      </c>
      <c r="E19019" s="1107">
        <v>50000</v>
      </c>
      <c r="F19019" s="57"/>
      <c r="G19019" s="57">
        <f t="shared" si="303"/>
        <v>-50000</v>
      </c>
      <c r="H19019" s="704" t="s">
        <v>12816</v>
      </c>
    </row>
    <row r="19020" spans="1:8" ht="15" x14ac:dyDescent="0.2">
      <c r="A19020" s="733">
        <v>45384</v>
      </c>
      <c r="B19020" s="1105" t="s">
        <v>103</v>
      </c>
      <c r="C19020" s="1082" t="s">
        <v>793</v>
      </c>
      <c r="D19020" s="1106" t="s">
        <v>12818</v>
      </c>
      <c r="E19020" s="1107">
        <v>105000</v>
      </c>
      <c r="F19020" s="57"/>
      <c r="G19020" s="57">
        <f t="shared" si="303"/>
        <v>-105000</v>
      </c>
      <c r="H19020" s="704" t="s">
        <v>12816</v>
      </c>
    </row>
    <row r="19021" spans="1:8" ht="15" x14ac:dyDescent="0.2">
      <c r="A19021" s="733">
        <v>45384</v>
      </c>
      <c r="B19021" s="1105" t="s">
        <v>11883</v>
      </c>
      <c r="C19021" s="1082" t="s">
        <v>793</v>
      </c>
      <c r="D19021" s="1106" t="s">
        <v>12808</v>
      </c>
      <c r="E19021" s="1107">
        <v>80160</v>
      </c>
      <c r="F19021" s="57"/>
      <c r="G19021" s="57">
        <f t="shared" si="303"/>
        <v>-80160</v>
      </c>
      <c r="H19021" s="704" t="s">
        <v>12816</v>
      </c>
    </row>
    <row r="19022" spans="1:8" ht="15" x14ac:dyDescent="0.2">
      <c r="A19022" s="733">
        <v>45384</v>
      </c>
      <c r="B19022" s="1105" t="s">
        <v>12801</v>
      </c>
      <c r="C19022" s="1082" t="s">
        <v>793</v>
      </c>
      <c r="D19022" s="1106" t="s">
        <v>11833</v>
      </c>
      <c r="E19022" s="1107">
        <v>23130</v>
      </c>
      <c r="F19022" s="57"/>
      <c r="G19022" s="57">
        <f t="shared" si="303"/>
        <v>-23130</v>
      </c>
      <c r="H19022" s="704" t="s">
        <v>12816</v>
      </c>
    </row>
    <row r="19023" spans="1:8" ht="15" x14ac:dyDescent="0.2">
      <c r="A19023" s="733">
        <v>45384</v>
      </c>
      <c r="B19023" s="1105" t="s">
        <v>103</v>
      </c>
      <c r="C19023" s="1082" t="s">
        <v>793</v>
      </c>
      <c r="D19023" s="1106" t="s">
        <v>10135</v>
      </c>
      <c r="E19023" s="1107">
        <v>219500</v>
      </c>
      <c r="F19023" s="57"/>
      <c r="G19023" s="57">
        <f t="shared" si="303"/>
        <v>-219500</v>
      </c>
      <c r="H19023" s="704" t="s">
        <v>12816</v>
      </c>
    </row>
    <row r="19024" spans="1:8" ht="15" x14ac:dyDescent="0.2">
      <c r="A19024" s="733">
        <v>45384</v>
      </c>
      <c r="B19024" s="1105" t="s">
        <v>11085</v>
      </c>
      <c r="C19024" s="1082" t="s">
        <v>793</v>
      </c>
      <c r="D19024" s="1106" t="s">
        <v>11834</v>
      </c>
      <c r="E19024" s="1107">
        <v>44050</v>
      </c>
      <c r="F19024" s="57"/>
      <c r="G19024" s="57">
        <f t="shared" si="303"/>
        <v>-44050</v>
      </c>
      <c r="H19024" s="704" t="s">
        <v>12816</v>
      </c>
    </row>
    <row r="19025" spans="1:8" ht="15" x14ac:dyDescent="0.2">
      <c r="A19025" s="733">
        <v>45385</v>
      </c>
      <c r="B19025" s="1105" t="s">
        <v>37</v>
      </c>
      <c r="C19025" s="1082" t="s">
        <v>793</v>
      </c>
      <c r="D19025" s="1106" t="s">
        <v>11832</v>
      </c>
      <c r="E19025" s="1107">
        <v>186200</v>
      </c>
      <c r="F19025" s="57"/>
      <c r="G19025" s="57">
        <f t="shared" si="303"/>
        <v>-186200</v>
      </c>
      <c r="H19025" s="704" t="s">
        <v>12816</v>
      </c>
    </row>
    <row r="19026" spans="1:8" ht="15" x14ac:dyDescent="0.2">
      <c r="A19026" s="733">
        <v>45385</v>
      </c>
      <c r="B19026" s="1105" t="s">
        <v>12618</v>
      </c>
      <c r="C19026" s="1082" t="s">
        <v>793</v>
      </c>
      <c r="D19026" s="1106" t="s">
        <v>12829</v>
      </c>
      <c r="E19026" s="1107">
        <f>266282+16370</f>
        <v>282652</v>
      </c>
      <c r="F19026" s="57"/>
      <c r="G19026" s="57">
        <f t="shared" si="303"/>
        <v>-282652</v>
      </c>
      <c r="H19026" s="704" t="s">
        <v>12816</v>
      </c>
    </row>
    <row r="19027" spans="1:8" ht="15" x14ac:dyDescent="0.2">
      <c r="A19027" s="733">
        <v>45385</v>
      </c>
      <c r="B19027" s="1105" t="s">
        <v>8557</v>
      </c>
      <c r="C19027" s="1082" t="s">
        <v>793</v>
      </c>
      <c r="D19027" s="1106" t="s">
        <v>12830</v>
      </c>
      <c r="E19027" s="1107">
        <v>129000</v>
      </c>
      <c r="F19027" s="57"/>
      <c r="G19027" s="57">
        <f t="shared" si="303"/>
        <v>-129000</v>
      </c>
      <c r="H19027" s="704" t="s">
        <v>12816</v>
      </c>
    </row>
    <row r="19028" spans="1:8" ht="15" x14ac:dyDescent="0.2">
      <c r="A19028" s="733">
        <v>45386</v>
      </c>
      <c r="B19028" s="1082" t="s">
        <v>11726</v>
      </c>
      <c r="C19028" s="1082" t="s">
        <v>793</v>
      </c>
      <c r="D19028" s="1085" t="s">
        <v>12395</v>
      </c>
      <c r="E19028" s="1084">
        <v>535700</v>
      </c>
      <c r="F19028" s="125"/>
      <c r="G19028" s="125">
        <f t="shared" si="303"/>
        <v>-535700</v>
      </c>
      <c r="H19028" s="704" t="s">
        <v>12816</v>
      </c>
    </row>
    <row r="19029" spans="1:8" ht="15" x14ac:dyDescent="0.2">
      <c r="A19029" s="733">
        <v>45386</v>
      </c>
      <c r="B19029" s="1082" t="s">
        <v>11726</v>
      </c>
      <c r="C19029" s="1082" t="s">
        <v>793</v>
      </c>
      <c r="D19029" s="1085" t="s">
        <v>12843</v>
      </c>
      <c r="E19029" s="1084">
        <v>220000</v>
      </c>
      <c r="F19029" s="125"/>
      <c r="G19029" s="125">
        <f t="shared" si="303"/>
        <v>-220000</v>
      </c>
      <c r="H19029" s="704" t="s">
        <v>12816</v>
      </c>
    </row>
    <row r="19030" spans="1:8" ht="15" x14ac:dyDescent="0.2">
      <c r="A19030" s="733">
        <v>45386</v>
      </c>
      <c r="B19030" s="1082" t="s">
        <v>10906</v>
      </c>
      <c r="C19030" s="1082" t="s">
        <v>793</v>
      </c>
      <c r="D19030" s="1085" t="s">
        <v>12844</v>
      </c>
      <c r="E19030" s="1084">
        <v>75970</v>
      </c>
      <c r="F19030" s="125"/>
      <c r="G19030" s="125">
        <f t="shared" si="303"/>
        <v>-75970</v>
      </c>
      <c r="H19030" s="704" t="s">
        <v>12816</v>
      </c>
    </row>
    <row r="19031" spans="1:8" ht="15" x14ac:dyDescent="0.2">
      <c r="A19031" s="733">
        <v>45386</v>
      </c>
      <c r="B19031" s="1082" t="s">
        <v>11883</v>
      </c>
      <c r="C19031" s="1082" t="s">
        <v>793</v>
      </c>
      <c r="D19031" s="1085" t="s">
        <v>12845</v>
      </c>
      <c r="E19031" s="1084">
        <v>75000</v>
      </c>
      <c r="F19031" s="125"/>
      <c r="G19031" s="125">
        <f t="shared" si="303"/>
        <v>-75000</v>
      </c>
      <c r="H19031" s="704" t="s">
        <v>12816</v>
      </c>
    </row>
    <row r="19032" spans="1:8" ht="15" x14ac:dyDescent="0.2">
      <c r="A19032" s="733">
        <v>45386</v>
      </c>
      <c r="B19032" s="1082" t="s">
        <v>11883</v>
      </c>
      <c r="C19032" s="1082" t="s">
        <v>793</v>
      </c>
      <c r="D19032" s="1085" t="s">
        <v>12846</v>
      </c>
      <c r="E19032" s="1084">
        <v>57260</v>
      </c>
      <c r="F19032" s="125"/>
      <c r="G19032" s="125">
        <f t="shared" si="303"/>
        <v>-57260</v>
      </c>
      <c r="H19032" s="704" t="s">
        <v>12816</v>
      </c>
    </row>
    <row r="19033" spans="1:8" ht="15" x14ac:dyDescent="0.2">
      <c r="A19033" s="733">
        <v>45386</v>
      </c>
      <c r="B19033" s="1082" t="s">
        <v>12810</v>
      </c>
      <c r="C19033" s="1082" t="s">
        <v>793</v>
      </c>
      <c r="D19033" s="1085" t="s">
        <v>12834</v>
      </c>
      <c r="E19033" s="1084">
        <v>43016</v>
      </c>
      <c r="F19033" s="125"/>
      <c r="G19033" s="125">
        <f t="shared" si="303"/>
        <v>-43016</v>
      </c>
      <c r="H19033" s="704" t="s">
        <v>12816</v>
      </c>
    </row>
    <row r="19034" spans="1:8" ht="15" x14ac:dyDescent="0.2">
      <c r="A19034" s="733">
        <v>45386</v>
      </c>
      <c r="B19034" s="1082" t="s">
        <v>11883</v>
      </c>
      <c r="C19034" s="1082" t="s">
        <v>793</v>
      </c>
      <c r="D19034" s="1085" t="s">
        <v>12835</v>
      </c>
      <c r="E19034" s="1084">
        <v>65000</v>
      </c>
      <c r="F19034" s="125"/>
      <c r="G19034" s="125">
        <f t="shared" si="303"/>
        <v>-65000</v>
      </c>
      <c r="H19034" s="704" t="s">
        <v>12816</v>
      </c>
    </row>
    <row r="19035" spans="1:8" ht="15" x14ac:dyDescent="0.2">
      <c r="A19035" s="733">
        <v>45386</v>
      </c>
      <c r="B19035" s="1082" t="s">
        <v>3945</v>
      </c>
      <c r="C19035" s="1082" t="s">
        <v>793</v>
      </c>
      <c r="D19035" s="1085" t="s">
        <v>12399</v>
      </c>
      <c r="E19035" s="1084">
        <v>137409.27419354839</v>
      </c>
      <c r="F19035" s="125"/>
      <c r="G19035" s="125">
        <f t="shared" si="303"/>
        <v>-137409.27419354839</v>
      </c>
      <c r="H19035" s="704" t="s">
        <v>12816</v>
      </c>
    </row>
    <row r="19036" spans="1:8" ht="15" x14ac:dyDescent="0.2">
      <c r="A19036" s="733">
        <v>45386</v>
      </c>
      <c r="B19036" s="1082" t="s">
        <v>3944</v>
      </c>
      <c r="C19036" s="1082" t="s">
        <v>793</v>
      </c>
      <c r="D19036" s="1085" t="s">
        <v>12091</v>
      </c>
      <c r="E19036" s="1084">
        <v>139459.67741935485</v>
      </c>
      <c r="F19036" s="125"/>
      <c r="G19036" s="125">
        <f t="shared" si="303"/>
        <v>-139459.67741935485</v>
      </c>
      <c r="H19036" s="704" t="s">
        <v>12816</v>
      </c>
    </row>
    <row r="19037" spans="1:8" ht="15" x14ac:dyDescent="0.2">
      <c r="A19037" s="733">
        <v>45386</v>
      </c>
      <c r="B19037" s="1082" t="s">
        <v>3945</v>
      </c>
      <c r="C19037" s="1082" t="s">
        <v>793</v>
      </c>
      <c r="D19037" s="1085" t="s">
        <v>12674</v>
      </c>
      <c r="E19037" s="1084">
        <v>28000</v>
      </c>
      <c r="F19037" s="125"/>
      <c r="G19037" s="125">
        <f t="shared" si="303"/>
        <v>-28000</v>
      </c>
      <c r="H19037" s="704" t="s">
        <v>12816</v>
      </c>
    </row>
    <row r="19038" spans="1:8" ht="15" x14ac:dyDescent="0.2">
      <c r="A19038" s="733">
        <v>45384</v>
      </c>
      <c r="B19038" s="40" t="s">
        <v>12350</v>
      </c>
      <c r="C19038" s="62" t="s">
        <v>10989</v>
      </c>
      <c r="D19038" s="107" t="s">
        <v>12820</v>
      </c>
      <c r="E19038" s="57">
        <v>100000</v>
      </c>
      <c r="F19038" s="57"/>
      <c r="G19038" s="57">
        <f t="shared" si="303"/>
        <v>-100000</v>
      </c>
      <c r="H19038" s="704" t="s">
        <v>12816</v>
      </c>
    </row>
    <row r="19039" spans="1:8" ht="15" x14ac:dyDescent="0.2">
      <c r="A19039" s="733">
        <v>45384</v>
      </c>
      <c r="B19039" s="40" t="s">
        <v>3945</v>
      </c>
      <c r="C19039" s="62" t="s">
        <v>10989</v>
      </c>
      <c r="D19039" s="107" t="s">
        <v>12809</v>
      </c>
      <c r="E19039" s="57">
        <v>1700</v>
      </c>
      <c r="F19039" s="57"/>
      <c r="G19039" s="57">
        <f t="shared" si="303"/>
        <v>-1700</v>
      </c>
      <c r="H19039" s="704" t="s">
        <v>12816</v>
      </c>
    </row>
    <row r="19040" spans="1:8" ht="15" x14ac:dyDescent="0.2">
      <c r="A19040" s="733">
        <v>45384</v>
      </c>
      <c r="B19040" s="1108" t="s">
        <v>103</v>
      </c>
      <c r="C19040" s="1109" t="s">
        <v>9729</v>
      </c>
      <c r="D19040" s="1110" t="s">
        <v>12826</v>
      </c>
      <c r="E19040" s="1111">
        <v>874250</v>
      </c>
      <c r="F19040" s="57"/>
      <c r="G19040" s="57">
        <f t="shared" si="303"/>
        <v>-874250</v>
      </c>
      <c r="H19040" s="704" t="s">
        <v>12816</v>
      </c>
    </row>
    <row r="19041" spans="1:8" ht="15" x14ac:dyDescent="0.2">
      <c r="A19041" s="733">
        <v>45384</v>
      </c>
      <c r="B19041" s="40" t="s">
        <v>103</v>
      </c>
      <c r="C19041" s="62" t="s">
        <v>103</v>
      </c>
      <c r="D19041" s="107" t="s">
        <v>12541</v>
      </c>
      <c r="E19041" s="57">
        <v>3000</v>
      </c>
      <c r="F19041" s="57"/>
      <c r="G19041" s="57">
        <f t="shared" si="303"/>
        <v>-3000</v>
      </c>
      <c r="H19041" s="704" t="s">
        <v>12816</v>
      </c>
    </row>
    <row r="19042" spans="1:8" ht="15" x14ac:dyDescent="0.2">
      <c r="A19042" s="733">
        <v>45384</v>
      </c>
      <c r="B19042" s="40" t="s">
        <v>12810</v>
      </c>
      <c r="C19042" s="62" t="s">
        <v>5409</v>
      </c>
      <c r="D19042" s="107" t="s">
        <v>12408</v>
      </c>
      <c r="E19042" s="57">
        <v>5000</v>
      </c>
      <c r="F19042" s="57"/>
      <c r="G19042" s="57">
        <f t="shared" si="303"/>
        <v>-5000</v>
      </c>
      <c r="H19042" s="704" t="s">
        <v>12816</v>
      </c>
    </row>
    <row r="19043" spans="1:8" ht="15" x14ac:dyDescent="0.2">
      <c r="A19043" s="733">
        <v>45384</v>
      </c>
      <c r="B19043" s="40" t="s">
        <v>25</v>
      </c>
      <c r="C19043" s="62" t="s">
        <v>8148</v>
      </c>
      <c r="D19043" s="107" t="s">
        <v>6309</v>
      </c>
      <c r="E19043" s="57">
        <v>1330</v>
      </c>
      <c r="F19043" s="57"/>
      <c r="G19043" s="57">
        <f t="shared" si="303"/>
        <v>-1330</v>
      </c>
      <c r="H19043" s="704" t="s">
        <v>12816</v>
      </c>
    </row>
    <row r="19044" spans="1:8" ht="15" x14ac:dyDescent="0.2">
      <c r="A19044" s="733">
        <v>45384</v>
      </c>
      <c r="B19044" s="40" t="s">
        <v>11883</v>
      </c>
      <c r="C19044" s="62" t="s">
        <v>12811</v>
      </c>
      <c r="D19044" s="107" t="s">
        <v>12812</v>
      </c>
      <c r="E19044" s="57">
        <v>35000</v>
      </c>
      <c r="F19044" s="57"/>
      <c r="G19044" s="57">
        <f t="shared" si="303"/>
        <v>-35000</v>
      </c>
      <c r="H19044" s="704" t="s">
        <v>12816</v>
      </c>
    </row>
    <row r="19045" spans="1:8" ht="15" x14ac:dyDescent="0.2">
      <c r="A19045" s="733">
        <v>45384</v>
      </c>
      <c r="B19045" s="40" t="s">
        <v>11883</v>
      </c>
      <c r="C19045" s="62" t="s">
        <v>5740</v>
      </c>
      <c r="D19045" s="107" t="s">
        <v>12813</v>
      </c>
      <c r="E19045" s="57">
        <v>4500</v>
      </c>
      <c r="F19045" s="57"/>
      <c r="G19045" s="57">
        <f t="shared" si="303"/>
        <v>-4500</v>
      </c>
      <c r="H19045" s="704" t="s">
        <v>12816</v>
      </c>
    </row>
    <row r="19046" spans="1:8" ht="15" x14ac:dyDescent="0.2">
      <c r="A19046" s="733">
        <v>45384</v>
      </c>
      <c r="B19046" s="40" t="s">
        <v>12801</v>
      </c>
      <c r="C19046" s="62" t="s">
        <v>10989</v>
      </c>
      <c r="D19046" s="107" t="s">
        <v>11712</v>
      </c>
      <c r="E19046" s="57">
        <v>1250</v>
      </c>
      <c r="F19046" s="57"/>
      <c r="G19046" s="57">
        <f t="shared" si="303"/>
        <v>-1250</v>
      </c>
      <c r="H19046" s="704" t="s">
        <v>12816</v>
      </c>
    </row>
    <row r="19047" spans="1:8" ht="15" x14ac:dyDescent="0.2">
      <c r="A19047" s="733">
        <v>45384</v>
      </c>
      <c r="B19047" s="40" t="s">
        <v>103</v>
      </c>
      <c r="C19047" s="62" t="s">
        <v>8148</v>
      </c>
      <c r="D19047" s="107" t="s">
        <v>6309</v>
      </c>
      <c r="E19047" s="57">
        <v>1200</v>
      </c>
      <c r="F19047" s="57"/>
      <c r="G19047" s="57">
        <f t="shared" si="303"/>
        <v>-1200</v>
      </c>
      <c r="H19047" s="704" t="s">
        <v>12816</v>
      </c>
    </row>
    <row r="19048" spans="1:8" ht="15" x14ac:dyDescent="0.2">
      <c r="A19048" s="733">
        <v>45384</v>
      </c>
      <c r="B19048" s="40" t="s">
        <v>12801</v>
      </c>
      <c r="C19048" s="62" t="s">
        <v>5740</v>
      </c>
      <c r="D19048" s="107" t="s">
        <v>369</v>
      </c>
      <c r="E19048" s="57">
        <v>1000</v>
      </c>
      <c r="F19048" s="57"/>
      <c r="G19048" s="57">
        <f t="shared" si="303"/>
        <v>-1000</v>
      </c>
      <c r="H19048" s="704" t="s">
        <v>12816</v>
      </c>
    </row>
    <row r="19049" spans="1:8" ht="15" x14ac:dyDescent="0.2">
      <c r="A19049" s="733">
        <v>45384</v>
      </c>
      <c r="B19049" s="40" t="s">
        <v>11883</v>
      </c>
      <c r="C19049" s="62" t="s">
        <v>5740</v>
      </c>
      <c r="D19049" s="107" t="s">
        <v>369</v>
      </c>
      <c r="E19049" s="57">
        <v>900</v>
      </c>
      <c r="F19049" s="57"/>
      <c r="G19049" s="57">
        <f t="shared" si="303"/>
        <v>-900</v>
      </c>
      <c r="H19049" s="704" t="s">
        <v>12816</v>
      </c>
    </row>
    <row r="19050" spans="1:8" ht="15" x14ac:dyDescent="0.2">
      <c r="A19050" s="733">
        <v>45384</v>
      </c>
      <c r="B19050" s="40" t="s">
        <v>11726</v>
      </c>
      <c r="C19050" s="62" t="s">
        <v>12814</v>
      </c>
      <c r="D19050" s="107" t="s">
        <v>12815</v>
      </c>
      <c r="E19050" s="57">
        <v>15000</v>
      </c>
      <c r="F19050" s="57"/>
      <c r="G19050" s="57">
        <f t="shared" si="303"/>
        <v>-15000</v>
      </c>
      <c r="H19050" s="704" t="s">
        <v>12816</v>
      </c>
    </row>
    <row r="19051" spans="1:8" ht="15" x14ac:dyDescent="0.2">
      <c r="A19051" s="733">
        <v>45384</v>
      </c>
      <c r="B19051" s="40" t="s">
        <v>12516</v>
      </c>
      <c r="C19051" s="62" t="s">
        <v>391</v>
      </c>
      <c r="D19051" s="107" t="s">
        <v>5383</v>
      </c>
      <c r="E19051" s="57">
        <v>2000</v>
      </c>
      <c r="F19051" s="57"/>
      <c r="G19051" s="57">
        <f t="shared" si="303"/>
        <v>-2000</v>
      </c>
      <c r="H19051" s="704" t="s">
        <v>12816</v>
      </c>
    </row>
    <row r="19052" spans="1:8" ht="15" x14ac:dyDescent="0.2">
      <c r="A19052" s="733">
        <v>45384</v>
      </c>
      <c r="B19052" s="40" t="s">
        <v>12810</v>
      </c>
      <c r="C19052" s="62" t="s">
        <v>391</v>
      </c>
      <c r="D19052" s="107" t="s">
        <v>5383</v>
      </c>
      <c r="E19052" s="57">
        <v>4000</v>
      </c>
      <c r="F19052" s="57"/>
      <c r="G19052" s="57">
        <f t="shared" si="303"/>
        <v>-4000</v>
      </c>
      <c r="H19052" s="704" t="s">
        <v>12816</v>
      </c>
    </row>
    <row r="19053" spans="1:8" ht="15" x14ac:dyDescent="0.2">
      <c r="A19053" s="733">
        <v>45384</v>
      </c>
      <c r="B19053" s="40" t="s">
        <v>37</v>
      </c>
      <c r="C19053" s="62" t="s">
        <v>391</v>
      </c>
      <c r="D19053" s="107" t="s">
        <v>5383</v>
      </c>
      <c r="E19053" s="57">
        <v>2000</v>
      </c>
      <c r="F19053" s="57"/>
      <c r="G19053" s="57">
        <f t="shared" si="303"/>
        <v>-2000</v>
      </c>
      <c r="H19053" s="704" t="s">
        <v>12816</v>
      </c>
    </row>
    <row r="19054" spans="1:8" ht="15" x14ac:dyDescent="0.2">
      <c r="A19054" s="733">
        <v>45384</v>
      </c>
      <c r="B19054" s="40" t="s">
        <v>11085</v>
      </c>
      <c r="C19054" s="62" t="s">
        <v>391</v>
      </c>
      <c r="D19054" s="107" t="s">
        <v>5383</v>
      </c>
      <c r="E19054" s="57">
        <v>5250</v>
      </c>
      <c r="F19054" s="57"/>
      <c r="G19054" s="57">
        <f t="shared" si="303"/>
        <v>-5250</v>
      </c>
      <c r="H19054" s="704" t="s">
        <v>12816</v>
      </c>
    </row>
    <row r="19055" spans="1:8" ht="15" x14ac:dyDescent="0.2">
      <c r="A19055" s="733">
        <v>45384</v>
      </c>
      <c r="B19055" s="40" t="s">
        <v>10774</v>
      </c>
      <c r="C19055" s="62" t="s">
        <v>10989</v>
      </c>
      <c r="D19055" s="107" t="s">
        <v>4965</v>
      </c>
      <c r="E19055" s="57">
        <v>13040</v>
      </c>
      <c r="F19055" s="57"/>
      <c r="G19055" s="57">
        <f t="shared" si="303"/>
        <v>-13040</v>
      </c>
      <c r="H19055" s="704" t="s">
        <v>12816</v>
      </c>
    </row>
    <row r="19056" spans="1:8" ht="15" x14ac:dyDescent="0.2">
      <c r="A19056" s="733">
        <v>45384</v>
      </c>
      <c r="B19056" s="40" t="s">
        <v>8557</v>
      </c>
      <c r="C19056" s="62" t="s">
        <v>10989</v>
      </c>
      <c r="D19056" s="107" t="s">
        <v>4965</v>
      </c>
      <c r="E19056" s="57">
        <v>12700</v>
      </c>
      <c r="F19056" s="57"/>
      <c r="G19056" s="57">
        <f t="shared" si="303"/>
        <v>-12700</v>
      </c>
      <c r="H19056" s="704" t="s">
        <v>12816</v>
      </c>
    </row>
    <row r="19057" spans="1:8" ht="15" x14ac:dyDescent="0.2">
      <c r="A19057" s="733">
        <v>45384</v>
      </c>
      <c r="B19057" s="40" t="s">
        <v>8557</v>
      </c>
      <c r="C19057" s="62" t="s">
        <v>10989</v>
      </c>
      <c r="D19057" s="107" t="s">
        <v>4965</v>
      </c>
      <c r="E19057" s="57">
        <v>3718</v>
      </c>
      <c r="F19057" s="57"/>
      <c r="G19057" s="57">
        <f t="shared" si="303"/>
        <v>-3718</v>
      </c>
      <c r="H19057" s="704" t="s">
        <v>12816</v>
      </c>
    </row>
    <row r="19058" spans="1:8" ht="15" x14ac:dyDescent="0.2">
      <c r="A19058" s="733">
        <v>45384</v>
      </c>
      <c r="B19058" s="40" t="s">
        <v>12516</v>
      </c>
      <c r="C19058" s="62" t="s">
        <v>10989</v>
      </c>
      <c r="D19058" s="107" t="s">
        <v>4965</v>
      </c>
      <c r="E19058" s="57">
        <v>95726</v>
      </c>
      <c r="F19058" s="57"/>
      <c r="G19058" s="57">
        <f t="shared" si="303"/>
        <v>-95726</v>
      </c>
      <c r="H19058" s="704" t="s">
        <v>12816</v>
      </c>
    </row>
    <row r="19059" spans="1:8" ht="15" x14ac:dyDescent="0.2">
      <c r="A19059" s="733">
        <v>45384</v>
      </c>
      <c r="B19059" s="40" t="s">
        <v>103</v>
      </c>
      <c r="C19059" s="62" t="s">
        <v>391</v>
      </c>
      <c r="D19059" s="107" t="s">
        <v>12819</v>
      </c>
      <c r="E19059" s="57">
        <v>50000</v>
      </c>
      <c r="F19059" s="57"/>
      <c r="G19059" s="57">
        <f t="shared" si="303"/>
        <v>-50000</v>
      </c>
      <c r="H19059" s="704" t="s">
        <v>12816</v>
      </c>
    </row>
    <row r="19060" spans="1:8" ht="15" x14ac:dyDescent="0.2">
      <c r="A19060" s="733">
        <v>45384</v>
      </c>
      <c r="B19060" s="40" t="s">
        <v>12810</v>
      </c>
      <c r="C19060" s="62" t="s">
        <v>5409</v>
      </c>
      <c r="D19060" s="107" t="s">
        <v>12408</v>
      </c>
      <c r="E19060" s="57">
        <v>5000</v>
      </c>
      <c r="F19060" s="57"/>
      <c r="G19060" s="57">
        <f t="shared" si="303"/>
        <v>-5000</v>
      </c>
      <c r="H19060" s="704" t="s">
        <v>12816</v>
      </c>
    </row>
    <row r="19061" spans="1:8" ht="15" x14ac:dyDescent="0.2">
      <c r="A19061" s="733">
        <v>45384</v>
      </c>
      <c r="B19061" s="40" t="s">
        <v>8557</v>
      </c>
      <c r="C19061" s="62" t="s">
        <v>12523</v>
      </c>
      <c r="D19061" s="107" t="s">
        <v>12287</v>
      </c>
      <c r="E19061" s="57">
        <v>50000</v>
      </c>
      <c r="F19061" s="57"/>
      <c r="G19061" s="57">
        <f t="shared" si="303"/>
        <v>-50000</v>
      </c>
      <c r="H19061" s="704" t="s">
        <v>12816</v>
      </c>
    </row>
    <row r="19062" spans="1:8" ht="15" x14ac:dyDescent="0.2">
      <c r="A19062" s="733">
        <v>45384</v>
      </c>
      <c r="B19062" s="40" t="s">
        <v>11883</v>
      </c>
      <c r="C19062" s="62" t="s">
        <v>391</v>
      </c>
      <c r="D19062" s="107" t="s">
        <v>12821</v>
      </c>
      <c r="E19062" s="57">
        <v>2000</v>
      </c>
      <c r="F19062" s="57"/>
      <c r="G19062" s="57">
        <f t="shared" si="303"/>
        <v>-2000</v>
      </c>
      <c r="H19062" s="704" t="s">
        <v>12816</v>
      </c>
    </row>
    <row r="19063" spans="1:8" ht="15" x14ac:dyDescent="0.2">
      <c r="A19063" s="733">
        <v>45385</v>
      </c>
      <c r="B19063" s="40" t="s">
        <v>103</v>
      </c>
      <c r="C19063" s="62" t="s">
        <v>103</v>
      </c>
      <c r="D19063" s="107" t="s">
        <v>12827</v>
      </c>
      <c r="E19063" s="57">
        <v>1000</v>
      </c>
      <c r="F19063" s="57"/>
      <c r="G19063" s="57">
        <f t="shared" si="303"/>
        <v>-1000</v>
      </c>
      <c r="H19063" s="704" t="s">
        <v>12816</v>
      </c>
    </row>
    <row r="19064" spans="1:8" ht="15" x14ac:dyDescent="0.2">
      <c r="A19064" s="733">
        <v>45385</v>
      </c>
      <c r="B19064" s="40" t="s">
        <v>37</v>
      </c>
      <c r="C19064" s="62" t="s">
        <v>391</v>
      </c>
      <c r="D19064" s="107" t="s">
        <v>5754</v>
      </c>
      <c r="E19064" s="57">
        <v>3000</v>
      </c>
      <c r="F19064" s="57"/>
      <c r="G19064" s="57">
        <f t="shared" si="303"/>
        <v>-3000</v>
      </c>
      <c r="H19064" s="704" t="s">
        <v>12816</v>
      </c>
    </row>
    <row r="19065" spans="1:8" ht="15" x14ac:dyDescent="0.2">
      <c r="A19065" s="733">
        <v>45385</v>
      </c>
      <c r="B19065" s="40" t="s">
        <v>37</v>
      </c>
      <c r="C19065" s="62" t="s">
        <v>391</v>
      </c>
      <c r="D19065" s="107" t="s">
        <v>12828</v>
      </c>
      <c r="E19065" s="57">
        <v>500</v>
      </c>
      <c r="F19065" s="57"/>
      <c r="G19065" s="57">
        <f t="shared" si="303"/>
        <v>-500</v>
      </c>
      <c r="H19065" s="704" t="s">
        <v>12816</v>
      </c>
    </row>
    <row r="19066" spans="1:8" ht="15" x14ac:dyDescent="0.2">
      <c r="A19066" s="733">
        <v>45385</v>
      </c>
      <c r="B19066" s="40" t="s">
        <v>10230</v>
      </c>
      <c r="C19066" s="633" t="s">
        <v>12284</v>
      </c>
      <c r="D19066" s="917" t="s">
        <v>12831</v>
      </c>
      <c r="E19066" s="734">
        <v>60000</v>
      </c>
      <c r="F19066" s="57"/>
      <c r="G19066" s="57">
        <f t="shared" si="303"/>
        <v>-60000</v>
      </c>
      <c r="H19066" s="704" t="s">
        <v>12816</v>
      </c>
    </row>
    <row r="19067" spans="1:8" ht="15" x14ac:dyDescent="0.2">
      <c r="A19067" s="733">
        <v>45385</v>
      </c>
      <c r="B19067" s="40" t="s">
        <v>8557</v>
      </c>
      <c r="C19067" s="633" t="s">
        <v>12284</v>
      </c>
      <c r="D19067" s="917" t="s">
        <v>12831</v>
      </c>
      <c r="E19067" s="734">
        <v>15000</v>
      </c>
      <c r="F19067" s="57"/>
      <c r="G19067" s="57">
        <f t="shared" si="303"/>
        <v>-15000</v>
      </c>
      <c r="H19067" s="704" t="s">
        <v>12816</v>
      </c>
    </row>
    <row r="19068" spans="1:8" ht="15" x14ac:dyDescent="0.2">
      <c r="A19068" s="733">
        <v>45385</v>
      </c>
      <c r="B19068" s="40" t="s">
        <v>11883</v>
      </c>
      <c r="C19068" s="62" t="s">
        <v>4724</v>
      </c>
      <c r="D19068" s="107" t="s">
        <v>12287</v>
      </c>
      <c r="E19068" s="57">
        <v>300000</v>
      </c>
      <c r="F19068" s="57"/>
      <c r="G19068" s="57">
        <f t="shared" si="303"/>
        <v>-300000</v>
      </c>
      <c r="H19068" s="704" t="s">
        <v>12816</v>
      </c>
    </row>
    <row r="19069" spans="1:8" ht="15" x14ac:dyDescent="0.2">
      <c r="A19069" s="733">
        <v>45385</v>
      </c>
      <c r="B19069" s="40" t="s">
        <v>12516</v>
      </c>
      <c r="C19069" s="62" t="s">
        <v>12543</v>
      </c>
      <c r="D19069" s="107" t="s">
        <v>12287</v>
      </c>
      <c r="E19069" s="57">
        <v>250000</v>
      </c>
      <c r="F19069" s="57"/>
      <c r="G19069" s="57">
        <f t="shared" si="303"/>
        <v>-250000</v>
      </c>
      <c r="H19069" s="704" t="s">
        <v>12816</v>
      </c>
    </row>
    <row r="19070" spans="1:8" ht="36" x14ac:dyDescent="0.2">
      <c r="A19070" s="733">
        <v>45385</v>
      </c>
      <c r="B19070" s="62" t="s">
        <v>103</v>
      </c>
      <c r="C19070" s="62" t="s">
        <v>12723</v>
      </c>
      <c r="D19070" s="182" t="s">
        <v>12833</v>
      </c>
      <c r="E19070" s="125">
        <v>11000</v>
      </c>
      <c r="F19070" s="125"/>
      <c r="G19070" s="125">
        <f t="shared" si="303"/>
        <v>-11000</v>
      </c>
      <c r="H19070" s="704" t="s">
        <v>12816</v>
      </c>
    </row>
    <row r="19071" spans="1:8" ht="15" x14ac:dyDescent="0.2">
      <c r="A19071" s="733">
        <v>45385</v>
      </c>
      <c r="B19071" s="62" t="s">
        <v>10230</v>
      </c>
      <c r="C19071" s="62" t="s">
        <v>285</v>
      </c>
      <c r="D19071" s="182" t="s">
        <v>12841</v>
      </c>
      <c r="E19071" s="125">
        <v>30000</v>
      </c>
      <c r="F19071" s="125"/>
      <c r="G19071" s="125">
        <f t="shared" ref="G19071:G19134" si="304">F19071-E19071</f>
        <v>-30000</v>
      </c>
      <c r="H19071" s="704" t="s">
        <v>12816</v>
      </c>
    </row>
    <row r="19072" spans="1:8" ht="15" x14ac:dyDescent="0.2">
      <c r="A19072" s="733">
        <v>45385</v>
      </c>
      <c r="B19072" s="62" t="s">
        <v>25</v>
      </c>
      <c r="C19072" s="62"/>
      <c r="D19072" s="182" t="s">
        <v>12842</v>
      </c>
      <c r="E19072" s="125">
        <v>15000</v>
      </c>
      <c r="F19072" s="125"/>
      <c r="G19072" s="125">
        <f t="shared" si="304"/>
        <v>-15000</v>
      </c>
      <c r="H19072" s="704" t="s">
        <v>12816</v>
      </c>
    </row>
    <row r="19073" spans="1:8" ht="15" x14ac:dyDescent="0.2">
      <c r="A19073" s="733">
        <v>45386</v>
      </c>
      <c r="B19073" s="62" t="s">
        <v>11726</v>
      </c>
      <c r="C19073" s="62" t="s">
        <v>5740</v>
      </c>
      <c r="D19073" s="182" t="s">
        <v>369</v>
      </c>
      <c r="E19073" s="125">
        <v>2000</v>
      </c>
      <c r="F19073" s="125"/>
      <c r="G19073" s="125">
        <f t="shared" si="304"/>
        <v>-2000</v>
      </c>
      <c r="H19073" s="704" t="s">
        <v>12816</v>
      </c>
    </row>
    <row r="19074" spans="1:8" ht="15" x14ac:dyDescent="0.2">
      <c r="A19074" s="733">
        <v>45386</v>
      </c>
      <c r="B19074" s="62" t="s">
        <v>11883</v>
      </c>
      <c r="C19074" s="62" t="s">
        <v>5740</v>
      </c>
      <c r="D19074" s="182" t="s">
        <v>369</v>
      </c>
      <c r="E19074" s="125">
        <v>200</v>
      </c>
      <c r="F19074" s="125"/>
      <c r="G19074" s="125">
        <f t="shared" si="304"/>
        <v>-200</v>
      </c>
      <c r="H19074" s="704" t="s">
        <v>12816</v>
      </c>
    </row>
    <row r="19075" spans="1:8" ht="15" x14ac:dyDescent="0.2">
      <c r="A19075" s="733">
        <v>45386</v>
      </c>
      <c r="B19075" s="62" t="s">
        <v>12350</v>
      </c>
      <c r="C19075" s="62" t="s">
        <v>12836</v>
      </c>
      <c r="D19075" s="182" t="s">
        <v>12837</v>
      </c>
      <c r="E19075" s="125">
        <v>50000</v>
      </c>
      <c r="F19075" s="125"/>
      <c r="G19075" s="125">
        <f t="shared" si="304"/>
        <v>-50000</v>
      </c>
      <c r="H19075" s="704" t="s">
        <v>12816</v>
      </c>
    </row>
    <row r="19076" spans="1:8" ht="15" x14ac:dyDescent="0.2">
      <c r="A19076" s="733">
        <v>45386</v>
      </c>
      <c r="B19076" s="62" t="s">
        <v>11726</v>
      </c>
      <c r="C19076" s="62" t="s">
        <v>5740</v>
      </c>
      <c r="D19076" s="182" t="s">
        <v>369</v>
      </c>
      <c r="E19076" s="125">
        <v>1000</v>
      </c>
      <c r="F19076" s="125"/>
      <c r="G19076" s="125">
        <f t="shared" si="304"/>
        <v>-1000</v>
      </c>
      <c r="H19076" s="704" t="s">
        <v>12816</v>
      </c>
    </row>
    <row r="19077" spans="1:8" ht="15" x14ac:dyDescent="0.2">
      <c r="A19077" s="733">
        <v>45386</v>
      </c>
      <c r="B19077" s="62" t="s">
        <v>11085</v>
      </c>
      <c r="C19077" s="62" t="s">
        <v>391</v>
      </c>
      <c r="D19077" s="182" t="s">
        <v>12838</v>
      </c>
      <c r="E19077" s="125">
        <v>1500</v>
      </c>
      <c r="F19077" s="125"/>
      <c r="G19077" s="125">
        <f t="shared" si="304"/>
        <v>-1500</v>
      </c>
      <c r="H19077" s="704" t="s">
        <v>12816</v>
      </c>
    </row>
    <row r="19078" spans="1:8" ht="15" x14ac:dyDescent="0.2">
      <c r="A19078" s="733">
        <v>45386</v>
      </c>
      <c r="B19078" s="40" t="s">
        <v>11883</v>
      </c>
      <c r="C19078" s="62" t="s">
        <v>11382</v>
      </c>
      <c r="D19078" s="107" t="s">
        <v>6925</v>
      </c>
      <c r="E19078" s="57">
        <v>50000</v>
      </c>
      <c r="F19078" s="57"/>
      <c r="G19078" s="125">
        <f t="shared" si="304"/>
        <v>-50000</v>
      </c>
      <c r="H19078" s="704" t="s">
        <v>12816</v>
      </c>
    </row>
    <row r="19079" spans="1:8" ht="15" x14ac:dyDescent="0.2">
      <c r="A19079" s="733">
        <v>45386</v>
      </c>
      <c r="B19079" s="40" t="s">
        <v>11883</v>
      </c>
      <c r="C19079" s="62" t="s">
        <v>10989</v>
      </c>
      <c r="D19079" s="107" t="s">
        <v>12839</v>
      </c>
      <c r="E19079" s="57">
        <v>4900</v>
      </c>
      <c r="F19079" s="57"/>
      <c r="G19079" s="125">
        <f t="shared" si="304"/>
        <v>-4900</v>
      </c>
      <c r="H19079" s="704" t="s">
        <v>12816</v>
      </c>
    </row>
    <row r="19080" spans="1:8" ht="15" x14ac:dyDescent="0.2">
      <c r="A19080" s="733">
        <v>45386</v>
      </c>
      <c r="B19080" s="40" t="s">
        <v>25</v>
      </c>
      <c r="C19080" s="62" t="s">
        <v>391</v>
      </c>
      <c r="D19080" s="107" t="s">
        <v>2107</v>
      </c>
      <c r="E19080" s="57">
        <v>1500</v>
      </c>
      <c r="F19080" s="57"/>
      <c r="G19080" s="125">
        <f t="shared" si="304"/>
        <v>-1500</v>
      </c>
      <c r="H19080" s="704" t="s">
        <v>12816</v>
      </c>
    </row>
    <row r="19081" spans="1:8" ht="15" x14ac:dyDescent="0.2">
      <c r="A19081" s="733">
        <v>45386</v>
      </c>
      <c r="B19081" s="40" t="s">
        <v>11883</v>
      </c>
      <c r="C19081" s="62" t="s">
        <v>11025</v>
      </c>
      <c r="D19081" s="107" t="s">
        <v>12849</v>
      </c>
      <c r="E19081" s="57">
        <v>50000</v>
      </c>
      <c r="F19081" s="57"/>
      <c r="G19081" s="125">
        <f t="shared" si="304"/>
        <v>-50000</v>
      </c>
      <c r="H19081" s="704" t="s">
        <v>12816</v>
      </c>
    </row>
    <row r="19082" spans="1:8" ht="15" x14ac:dyDescent="0.2">
      <c r="A19082" s="733">
        <v>45386</v>
      </c>
      <c r="B19082" s="40" t="s">
        <v>11085</v>
      </c>
      <c r="C19082" s="62" t="s">
        <v>6782</v>
      </c>
      <c r="D19082" s="107" t="s">
        <v>12850</v>
      </c>
      <c r="E19082" s="57">
        <v>200000</v>
      </c>
      <c r="F19082" s="57"/>
      <c r="G19082" s="125">
        <f t="shared" si="304"/>
        <v>-200000</v>
      </c>
      <c r="H19082" s="704" t="s">
        <v>12816</v>
      </c>
    </row>
    <row r="19083" spans="1:8" ht="15" x14ac:dyDescent="0.2">
      <c r="A19083" s="733">
        <v>45386</v>
      </c>
      <c r="B19083" s="40" t="s">
        <v>3945</v>
      </c>
      <c r="C19083" s="62" t="s">
        <v>12848</v>
      </c>
      <c r="D19083" s="107" t="s">
        <v>12851</v>
      </c>
      <c r="E19083" s="57">
        <v>100000</v>
      </c>
      <c r="F19083" s="57"/>
      <c r="G19083" s="125">
        <f t="shared" si="304"/>
        <v>-100000</v>
      </c>
      <c r="H19083" s="704" t="s">
        <v>12816</v>
      </c>
    </row>
    <row r="19084" spans="1:8" ht="15" x14ac:dyDescent="0.2">
      <c r="A19084" s="733">
        <v>45386</v>
      </c>
      <c r="B19084" s="40" t="s">
        <v>11883</v>
      </c>
      <c r="C19084" s="62" t="s">
        <v>12013</v>
      </c>
      <c r="D19084" s="107" t="s">
        <v>12750</v>
      </c>
      <c r="E19084" s="57">
        <v>700000</v>
      </c>
      <c r="F19084" s="57"/>
      <c r="G19084" s="125">
        <f t="shared" si="304"/>
        <v>-700000</v>
      </c>
      <c r="H19084" s="704" t="s">
        <v>12816</v>
      </c>
    </row>
    <row r="19085" spans="1:8" ht="15" x14ac:dyDescent="0.2">
      <c r="A19085" s="733">
        <v>45387</v>
      </c>
      <c r="B19085" s="40" t="s">
        <v>103</v>
      </c>
      <c r="C19085" s="62" t="s">
        <v>391</v>
      </c>
      <c r="D19085" s="107" t="s">
        <v>12854</v>
      </c>
      <c r="E19085" s="57">
        <v>1000</v>
      </c>
      <c r="F19085" s="57"/>
      <c r="G19085" s="125">
        <f t="shared" si="304"/>
        <v>-1000</v>
      </c>
      <c r="H19085" s="704" t="s">
        <v>12816</v>
      </c>
    </row>
    <row r="19086" spans="1:8" ht="15" x14ac:dyDescent="0.2">
      <c r="A19086" s="733">
        <v>45387</v>
      </c>
      <c r="B19086" s="40" t="s">
        <v>8557</v>
      </c>
      <c r="C19086" s="62" t="s">
        <v>3103</v>
      </c>
      <c r="D19086" s="107" t="s">
        <v>6925</v>
      </c>
      <c r="E19086" s="57">
        <v>65250</v>
      </c>
      <c r="F19086" s="57"/>
      <c r="G19086" s="125">
        <f t="shared" si="304"/>
        <v>-65250</v>
      </c>
      <c r="H19086" s="704" t="s">
        <v>12816</v>
      </c>
    </row>
    <row r="19087" spans="1:8" ht="15" x14ac:dyDescent="0.2">
      <c r="A19087" s="733">
        <v>45387</v>
      </c>
      <c r="B19087" s="40" t="s">
        <v>9354</v>
      </c>
      <c r="C19087" s="62" t="s">
        <v>12426</v>
      </c>
      <c r="D19087" s="107" t="s">
        <v>6925</v>
      </c>
      <c r="E19087" s="57">
        <v>25000</v>
      </c>
      <c r="F19087" s="57"/>
      <c r="G19087" s="125">
        <f t="shared" si="304"/>
        <v>-25000</v>
      </c>
      <c r="H19087" s="704" t="s">
        <v>12816</v>
      </c>
    </row>
    <row r="19088" spans="1:8" ht="15" x14ac:dyDescent="0.2">
      <c r="A19088" s="733">
        <v>45387</v>
      </c>
      <c r="B19088" s="40" t="s">
        <v>11726</v>
      </c>
      <c r="C19088" s="62" t="s">
        <v>793</v>
      </c>
      <c r="D19088" s="107" t="s">
        <v>12855</v>
      </c>
      <c r="E19088" s="57">
        <v>24650</v>
      </c>
      <c r="F19088" s="57"/>
      <c r="G19088" s="125">
        <f t="shared" si="304"/>
        <v>-24650</v>
      </c>
      <c r="H19088" s="704" t="s">
        <v>12816</v>
      </c>
    </row>
    <row r="19089" spans="1:8" ht="15" x14ac:dyDescent="0.2">
      <c r="A19089" s="733">
        <v>45387</v>
      </c>
      <c r="B19089" s="40" t="s">
        <v>3945</v>
      </c>
      <c r="C19089" s="62" t="s">
        <v>793</v>
      </c>
      <c r="D19089" s="107" t="s">
        <v>12856</v>
      </c>
      <c r="E19089" s="57">
        <v>1200</v>
      </c>
      <c r="F19089" s="57"/>
      <c r="G19089" s="125">
        <f t="shared" si="304"/>
        <v>-1200</v>
      </c>
      <c r="H19089" s="704" t="s">
        <v>12816</v>
      </c>
    </row>
    <row r="19090" spans="1:8" ht="15" x14ac:dyDescent="0.2">
      <c r="A19090" s="733">
        <v>45387</v>
      </c>
      <c r="B19090" s="40" t="s">
        <v>12801</v>
      </c>
      <c r="C19090" s="62" t="s">
        <v>5409</v>
      </c>
      <c r="D19090" s="107" t="s">
        <v>12408</v>
      </c>
      <c r="E19090" s="57">
        <v>5000</v>
      </c>
      <c r="F19090" s="57"/>
      <c r="G19090" s="125">
        <f t="shared" si="304"/>
        <v>-5000</v>
      </c>
      <c r="H19090" s="704" t="s">
        <v>12816</v>
      </c>
    </row>
    <row r="19091" spans="1:8" ht="15" x14ac:dyDescent="0.2">
      <c r="A19091" s="733">
        <v>45388</v>
      </c>
      <c r="B19091" s="40" t="s">
        <v>11883</v>
      </c>
      <c r="C19091" s="62" t="s">
        <v>11287</v>
      </c>
      <c r="D19091" s="107" t="s">
        <v>10719</v>
      </c>
      <c r="E19091" s="57">
        <v>130000</v>
      </c>
      <c r="F19091" s="57"/>
      <c r="G19091" s="125">
        <f t="shared" si="304"/>
        <v>-130000</v>
      </c>
      <c r="H19091" s="704" t="s">
        <v>12816</v>
      </c>
    </row>
    <row r="19092" spans="1:8" ht="24" x14ac:dyDescent="0.2">
      <c r="A19092" s="733">
        <v>45388</v>
      </c>
      <c r="B19092" s="40" t="s">
        <v>9354</v>
      </c>
      <c r="C19092" s="62" t="s">
        <v>10989</v>
      </c>
      <c r="D19092" s="182" t="s">
        <v>12864</v>
      </c>
      <c r="E19092" s="125">
        <v>45000</v>
      </c>
      <c r="F19092" s="57"/>
      <c r="G19092" s="125">
        <f t="shared" si="304"/>
        <v>-45000</v>
      </c>
      <c r="H19092" s="704" t="s">
        <v>12816</v>
      </c>
    </row>
    <row r="19093" spans="1:8" ht="15" x14ac:dyDescent="0.2">
      <c r="A19093" s="733">
        <v>45388</v>
      </c>
      <c r="B19093" s="40" t="s">
        <v>11883</v>
      </c>
      <c r="C19093" s="62" t="s">
        <v>11884</v>
      </c>
      <c r="D19093" s="182" t="s">
        <v>12287</v>
      </c>
      <c r="E19093" s="125">
        <v>250000</v>
      </c>
      <c r="F19093" s="57"/>
      <c r="G19093" s="125">
        <f t="shared" si="304"/>
        <v>-250000</v>
      </c>
      <c r="H19093" s="704" t="s">
        <v>12816</v>
      </c>
    </row>
    <row r="19094" spans="1:8" ht="15" x14ac:dyDescent="0.2">
      <c r="A19094" s="733">
        <v>45388</v>
      </c>
      <c r="B19094" s="40" t="s">
        <v>11883</v>
      </c>
      <c r="C19094" s="62" t="s">
        <v>10989</v>
      </c>
      <c r="D19094" s="107" t="s">
        <v>10164</v>
      </c>
      <c r="E19094" s="57">
        <v>11650</v>
      </c>
      <c r="F19094" s="57"/>
      <c r="G19094" s="125">
        <f t="shared" si="304"/>
        <v>-11650</v>
      </c>
      <c r="H19094" s="704" t="s">
        <v>12816</v>
      </c>
    </row>
    <row r="19095" spans="1:8" ht="15" x14ac:dyDescent="0.2">
      <c r="A19095" s="733">
        <v>45388</v>
      </c>
      <c r="B19095" s="40" t="s">
        <v>11085</v>
      </c>
      <c r="C19095" s="62" t="s">
        <v>11961</v>
      </c>
      <c r="D19095" s="107" t="s">
        <v>6925</v>
      </c>
      <c r="E19095" s="57">
        <v>30000</v>
      </c>
      <c r="F19095" s="57"/>
      <c r="G19095" s="125">
        <f t="shared" si="304"/>
        <v>-30000</v>
      </c>
      <c r="H19095" s="704" t="s">
        <v>12816</v>
      </c>
    </row>
    <row r="19096" spans="1:8" ht="15" x14ac:dyDescent="0.2">
      <c r="A19096" s="733">
        <v>45388</v>
      </c>
      <c r="B19096" s="40" t="s">
        <v>11883</v>
      </c>
      <c r="C19096" s="62" t="s">
        <v>285</v>
      </c>
      <c r="D19096" s="107" t="s">
        <v>8661</v>
      </c>
      <c r="E19096" s="57">
        <v>1000</v>
      </c>
      <c r="F19096" s="57"/>
      <c r="G19096" s="125">
        <f t="shared" si="304"/>
        <v>-1000</v>
      </c>
      <c r="H19096" s="704" t="s">
        <v>12816</v>
      </c>
    </row>
    <row r="19097" spans="1:8" ht="15" x14ac:dyDescent="0.2">
      <c r="A19097" s="733">
        <v>45388</v>
      </c>
      <c r="B19097" s="40" t="s">
        <v>11883</v>
      </c>
      <c r="C19097" s="62" t="s">
        <v>5740</v>
      </c>
      <c r="D19097" s="107" t="s">
        <v>369</v>
      </c>
      <c r="E19097" s="57">
        <v>2000</v>
      </c>
      <c r="F19097" s="57"/>
      <c r="G19097" s="125">
        <f t="shared" si="304"/>
        <v>-2000</v>
      </c>
      <c r="H19097" s="704" t="s">
        <v>12816</v>
      </c>
    </row>
    <row r="19098" spans="1:8" ht="15" x14ac:dyDescent="0.2">
      <c r="A19098" s="733">
        <v>45388</v>
      </c>
      <c r="B19098" s="40" t="s">
        <v>11883</v>
      </c>
      <c r="C19098" s="62" t="s">
        <v>12865</v>
      </c>
      <c r="D19098" s="107" t="s">
        <v>12866</v>
      </c>
      <c r="E19098" s="57">
        <v>3600</v>
      </c>
      <c r="F19098" s="57"/>
      <c r="G19098" s="125">
        <f t="shared" si="304"/>
        <v>-3600</v>
      </c>
      <c r="H19098" s="704" t="s">
        <v>12816</v>
      </c>
    </row>
    <row r="19099" spans="1:8" ht="15" x14ac:dyDescent="0.2">
      <c r="A19099" s="733">
        <v>45388</v>
      </c>
      <c r="B19099" s="40" t="s">
        <v>12618</v>
      </c>
      <c r="C19099" s="62" t="s">
        <v>6475</v>
      </c>
      <c r="D19099" s="107" t="s">
        <v>6925</v>
      </c>
      <c r="E19099" s="57">
        <v>100000</v>
      </c>
      <c r="F19099" s="57"/>
      <c r="G19099" s="125">
        <f t="shared" si="304"/>
        <v>-100000</v>
      </c>
      <c r="H19099" s="704" t="s">
        <v>12816</v>
      </c>
    </row>
    <row r="19100" spans="1:8" ht="15" x14ac:dyDescent="0.2">
      <c r="A19100" s="733">
        <v>45388</v>
      </c>
      <c r="B19100" s="40" t="s">
        <v>103</v>
      </c>
      <c r="C19100" s="62" t="s">
        <v>9729</v>
      </c>
      <c r="D19100" s="107" t="s">
        <v>12874</v>
      </c>
      <c r="E19100" s="57">
        <v>4000</v>
      </c>
      <c r="F19100" s="57"/>
      <c r="G19100" s="125">
        <f t="shared" si="304"/>
        <v>-4000</v>
      </c>
      <c r="H19100" s="704" t="s">
        <v>12816</v>
      </c>
    </row>
    <row r="19101" spans="1:8" ht="15" x14ac:dyDescent="0.2">
      <c r="A19101" s="733">
        <v>45389</v>
      </c>
      <c r="B19101" s="40" t="s">
        <v>11883</v>
      </c>
      <c r="C19101" s="62" t="s">
        <v>11884</v>
      </c>
      <c r="D19101" s="182" t="s">
        <v>12287</v>
      </c>
      <c r="E19101" s="125">
        <v>250000</v>
      </c>
      <c r="F19101" s="57"/>
      <c r="G19101" s="125">
        <f t="shared" si="304"/>
        <v>-250000</v>
      </c>
      <c r="H19101" s="704" t="s">
        <v>12816</v>
      </c>
    </row>
    <row r="19102" spans="1:8" ht="15" x14ac:dyDescent="0.2">
      <c r="A19102" s="733">
        <v>45390</v>
      </c>
      <c r="B19102" s="40" t="s">
        <v>11883</v>
      </c>
      <c r="C19102" s="62" t="s">
        <v>12013</v>
      </c>
      <c r="D19102" s="107" t="s">
        <v>12870</v>
      </c>
      <c r="E19102" s="57">
        <v>200000</v>
      </c>
      <c r="F19102" s="57"/>
      <c r="G19102" s="125">
        <f t="shared" si="304"/>
        <v>-200000</v>
      </c>
      <c r="H19102" s="704" t="s">
        <v>12816</v>
      </c>
    </row>
    <row r="19103" spans="1:8" ht="15" x14ac:dyDescent="0.2">
      <c r="A19103" s="733">
        <v>45390</v>
      </c>
      <c r="B19103" s="40" t="s">
        <v>11883</v>
      </c>
      <c r="C19103" s="62" t="s">
        <v>11287</v>
      </c>
      <c r="D19103" s="107" t="s">
        <v>12871</v>
      </c>
      <c r="E19103" s="57">
        <v>40000</v>
      </c>
      <c r="F19103" s="57"/>
      <c r="G19103" s="125">
        <f t="shared" si="304"/>
        <v>-40000</v>
      </c>
      <c r="H19103" s="704" t="s">
        <v>12816</v>
      </c>
    </row>
    <row r="19104" spans="1:8" ht="15" x14ac:dyDescent="0.2">
      <c r="A19104" s="733">
        <v>45390</v>
      </c>
      <c r="B19104" s="40" t="s">
        <v>11883</v>
      </c>
      <c r="C19104" s="62" t="s">
        <v>11532</v>
      </c>
      <c r="D19104" s="107" t="s">
        <v>12872</v>
      </c>
      <c r="E19104" s="57">
        <v>100000</v>
      </c>
      <c r="F19104" s="57"/>
      <c r="G19104" s="125">
        <f t="shared" si="304"/>
        <v>-100000</v>
      </c>
      <c r="H19104" s="704" t="s">
        <v>12816</v>
      </c>
    </row>
    <row r="19105" spans="1:8" ht="15" x14ac:dyDescent="0.2">
      <c r="A19105" s="733">
        <v>45390</v>
      </c>
      <c r="B19105" s="40" t="s">
        <v>12769</v>
      </c>
      <c r="C19105" s="62" t="s">
        <v>12090</v>
      </c>
      <c r="D19105" s="107" t="s">
        <v>12873</v>
      </c>
      <c r="E19105" s="57">
        <v>200000</v>
      </c>
      <c r="F19105" s="57"/>
      <c r="G19105" s="125">
        <f t="shared" si="304"/>
        <v>-200000</v>
      </c>
      <c r="H19105" s="704" t="s">
        <v>12816</v>
      </c>
    </row>
    <row r="19106" spans="1:8" ht="15" x14ac:dyDescent="0.2">
      <c r="A19106" s="733">
        <v>45388</v>
      </c>
      <c r="B19106" s="40" t="s">
        <v>11726</v>
      </c>
      <c r="C19106" s="62" t="s">
        <v>10989</v>
      </c>
      <c r="D19106" s="107" t="s">
        <v>12875</v>
      </c>
      <c r="E19106" s="57">
        <v>6350</v>
      </c>
      <c r="F19106" s="57"/>
      <c r="G19106" s="125">
        <f t="shared" si="304"/>
        <v>-6350</v>
      </c>
      <c r="H19106" s="704" t="s">
        <v>12816</v>
      </c>
    </row>
    <row r="19107" spans="1:8" ht="15" x14ac:dyDescent="0.2">
      <c r="A19107" s="733">
        <v>45388</v>
      </c>
      <c r="B19107" s="40" t="s">
        <v>11726</v>
      </c>
      <c r="C19107" s="62" t="s">
        <v>10989</v>
      </c>
      <c r="D19107" s="107" t="s">
        <v>12876</v>
      </c>
      <c r="E19107" s="57">
        <v>4840</v>
      </c>
      <c r="F19107" s="57"/>
      <c r="G19107" s="125">
        <f t="shared" si="304"/>
        <v>-4840</v>
      </c>
      <c r="H19107" s="704" t="s">
        <v>12816</v>
      </c>
    </row>
    <row r="19108" spans="1:8" ht="15" x14ac:dyDescent="0.2">
      <c r="A19108" s="733">
        <v>45388</v>
      </c>
      <c r="B19108" s="40" t="s">
        <v>11726</v>
      </c>
      <c r="C19108" s="62" t="s">
        <v>10989</v>
      </c>
      <c r="D19108" s="107" t="s">
        <v>12877</v>
      </c>
      <c r="E19108" s="57">
        <v>1300</v>
      </c>
      <c r="F19108" s="57"/>
      <c r="G19108" s="125">
        <f t="shared" si="304"/>
        <v>-1300</v>
      </c>
      <c r="H19108" s="704" t="s">
        <v>12816</v>
      </c>
    </row>
    <row r="19109" spans="1:8" ht="15" x14ac:dyDescent="0.2">
      <c r="A19109" s="733">
        <v>45388</v>
      </c>
      <c r="B19109" s="40" t="s">
        <v>25</v>
      </c>
      <c r="C19109" s="62" t="s">
        <v>4064</v>
      </c>
      <c r="D19109" s="107" t="s">
        <v>12878</v>
      </c>
      <c r="E19109" s="57">
        <v>950</v>
      </c>
      <c r="F19109" s="57"/>
      <c r="G19109" s="125">
        <f t="shared" si="304"/>
        <v>-950</v>
      </c>
      <c r="H19109" s="704" t="s">
        <v>12816</v>
      </c>
    </row>
    <row r="19110" spans="1:8" ht="15" x14ac:dyDescent="0.2">
      <c r="A19110" s="733">
        <v>45388</v>
      </c>
      <c r="B19110" s="40" t="s">
        <v>25</v>
      </c>
      <c r="C19110" s="62" t="s">
        <v>4064</v>
      </c>
      <c r="D19110" s="107" t="s">
        <v>7936</v>
      </c>
      <c r="E19110" s="57">
        <v>1500</v>
      </c>
      <c r="F19110" s="57"/>
      <c r="G19110" s="125">
        <f t="shared" si="304"/>
        <v>-1500</v>
      </c>
      <c r="H19110" s="704" t="s">
        <v>12816</v>
      </c>
    </row>
    <row r="19111" spans="1:8" ht="15" x14ac:dyDescent="0.2">
      <c r="A19111" s="733">
        <v>45388</v>
      </c>
      <c r="B19111" s="40" t="s">
        <v>11883</v>
      </c>
      <c r="C19111" s="62" t="s">
        <v>5386</v>
      </c>
      <c r="D19111" s="107" t="s">
        <v>12879</v>
      </c>
      <c r="E19111" s="57">
        <v>3300</v>
      </c>
      <c r="F19111" s="57"/>
      <c r="G19111" s="125">
        <f t="shared" si="304"/>
        <v>-3300</v>
      </c>
      <c r="H19111" s="704" t="s">
        <v>12816</v>
      </c>
    </row>
    <row r="19112" spans="1:8" ht="15" x14ac:dyDescent="0.2">
      <c r="A19112" s="733">
        <v>45388</v>
      </c>
      <c r="B19112" s="40" t="s">
        <v>11883</v>
      </c>
      <c r="C19112" s="62" t="s">
        <v>5740</v>
      </c>
      <c r="D19112" s="107" t="s">
        <v>369</v>
      </c>
      <c r="E19112" s="57">
        <v>800</v>
      </c>
      <c r="F19112" s="57"/>
      <c r="G19112" s="125">
        <f t="shared" si="304"/>
        <v>-800</v>
      </c>
      <c r="H19112" s="704" t="s">
        <v>12816</v>
      </c>
    </row>
    <row r="19113" spans="1:8" ht="15" x14ac:dyDescent="0.2">
      <c r="A19113" s="733">
        <v>45388</v>
      </c>
      <c r="B19113" s="40" t="s">
        <v>11085</v>
      </c>
      <c r="C19113" s="62" t="s">
        <v>5740</v>
      </c>
      <c r="D19113" s="107" t="s">
        <v>11528</v>
      </c>
      <c r="E19113" s="57">
        <v>3500</v>
      </c>
      <c r="F19113" s="57"/>
      <c r="G19113" s="125">
        <f t="shared" si="304"/>
        <v>-3500</v>
      </c>
      <c r="H19113" s="704" t="s">
        <v>12816</v>
      </c>
    </row>
    <row r="19114" spans="1:8" ht="15" x14ac:dyDescent="0.2">
      <c r="A19114" s="733">
        <v>45388</v>
      </c>
      <c r="B19114" s="40" t="s">
        <v>10906</v>
      </c>
      <c r="C19114" s="62" t="s">
        <v>5740</v>
      </c>
      <c r="D19114" s="107" t="s">
        <v>369</v>
      </c>
      <c r="E19114" s="57">
        <v>900</v>
      </c>
      <c r="F19114" s="57"/>
      <c r="G19114" s="125">
        <f t="shared" si="304"/>
        <v>-900</v>
      </c>
      <c r="H19114" s="704" t="s">
        <v>12816</v>
      </c>
    </row>
    <row r="19115" spans="1:8" ht="15" x14ac:dyDescent="0.2">
      <c r="A19115" s="733">
        <v>45388</v>
      </c>
      <c r="B19115" s="40" t="s">
        <v>103</v>
      </c>
      <c r="C19115" s="62" t="s">
        <v>103</v>
      </c>
      <c r="D19115" s="107" t="s">
        <v>12541</v>
      </c>
      <c r="E19115" s="57">
        <v>2000</v>
      </c>
      <c r="F19115" s="57"/>
      <c r="G19115" s="125">
        <f t="shared" si="304"/>
        <v>-2000</v>
      </c>
      <c r="H19115" s="704" t="s">
        <v>12816</v>
      </c>
    </row>
    <row r="19116" spans="1:8" ht="15" x14ac:dyDescent="0.2">
      <c r="A19116" s="733">
        <v>45388</v>
      </c>
      <c r="B19116" s="40" t="s">
        <v>11883</v>
      </c>
      <c r="C19116" s="62" t="s">
        <v>5740</v>
      </c>
      <c r="D19116" s="107" t="s">
        <v>369</v>
      </c>
      <c r="E19116" s="57">
        <v>2300</v>
      </c>
      <c r="F19116" s="57"/>
      <c r="G19116" s="125">
        <f t="shared" si="304"/>
        <v>-2300</v>
      </c>
      <c r="H19116" s="704" t="s">
        <v>12816</v>
      </c>
    </row>
    <row r="19117" spans="1:8" ht="15" x14ac:dyDescent="0.2">
      <c r="A19117" s="733">
        <v>45388</v>
      </c>
      <c r="B19117" s="40" t="s">
        <v>12810</v>
      </c>
      <c r="C19117" s="62" t="s">
        <v>5740</v>
      </c>
      <c r="D19117" s="107" t="s">
        <v>369</v>
      </c>
      <c r="E19117" s="57">
        <v>600</v>
      </c>
      <c r="F19117" s="57"/>
      <c r="G19117" s="125">
        <f t="shared" si="304"/>
        <v>-600</v>
      </c>
      <c r="H19117" s="704" t="s">
        <v>12816</v>
      </c>
    </row>
    <row r="19118" spans="1:8" ht="15" x14ac:dyDescent="0.2">
      <c r="A19118" s="733">
        <v>45388</v>
      </c>
      <c r="B19118" s="40" t="s">
        <v>103</v>
      </c>
      <c r="C19118" s="62" t="s">
        <v>10989</v>
      </c>
      <c r="D19118" s="107" t="s">
        <v>12880</v>
      </c>
      <c r="E19118" s="57">
        <v>900</v>
      </c>
      <c r="F19118" s="57"/>
      <c r="G19118" s="125">
        <f t="shared" si="304"/>
        <v>-900</v>
      </c>
      <c r="H19118" s="704" t="s">
        <v>12816</v>
      </c>
    </row>
    <row r="19119" spans="1:8" ht="15" x14ac:dyDescent="0.2">
      <c r="A19119" s="733">
        <v>45388</v>
      </c>
      <c r="B19119" s="40" t="s">
        <v>11085</v>
      </c>
      <c r="C19119" s="62" t="s">
        <v>285</v>
      </c>
      <c r="D19119" s="107" t="s">
        <v>8661</v>
      </c>
      <c r="E19119" s="57">
        <v>1000</v>
      </c>
      <c r="F19119" s="57"/>
      <c r="G19119" s="125">
        <f t="shared" si="304"/>
        <v>-1000</v>
      </c>
      <c r="H19119" s="704" t="s">
        <v>12816</v>
      </c>
    </row>
    <row r="19120" spans="1:8" ht="15" x14ac:dyDescent="0.2">
      <c r="A19120" s="733">
        <v>45391</v>
      </c>
      <c r="B19120" s="40" t="s">
        <v>11726</v>
      </c>
      <c r="C19120" s="550" t="s">
        <v>12292</v>
      </c>
      <c r="D19120" s="892" t="s">
        <v>12881</v>
      </c>
      <c r="E19120" s="582">
        <v>8000</v>
      </c>
      <c r="F19120" s="57"/>
      <c r="G19120" s="125">
        <f t="shared" si="304"/>
        <v>-8000</v>
      </c>
      <c r="H19120" s="704" t="s">
        <v>12816</v>
      </c>
    </row>
    <row r="19121" spans="1:8" ht="15" x14ac:dyDescent="0.2">
      <c r="A19121" s="733">
        <v>45391</v>
      </c>
      <c r="B19121" s="40" t="s">
        <v>10469</v>
      </c>
      <c r="C19121" s="550" t="s">
        <v>12292</v>
      </c>
      <c r="D19121" s="892" t="s">
        <v>12881</v>
      </c>
      <c r="E19121" s="582">
        <v>8000</v>
      </c>
      <c r="F19121" s="57"/>
      <c r="G19121" s="125">
        <f t="shared" si="304"/>
        <v>-8000</v>
      </c>
      <c r="H19121" s="704" t="s">
        <v>12816</v>
      </c>
    </row>
    <row r="19122" spans="1:8" ht="15" x14ac:dyDescent="0.2">
      <c r="A19122" s="733">
        <v>45391</v>
      </c>
      <c r="B19122" s="40" t="s">
        <v>8041</v>
      </c>
      <c r="C19122" s="550" t="s">
        <v>12292</v>
      </c>
      <c r="D19122" s="892" t="s">
        <v>12881</v>
      </c>
      <c r="E19122" s="582">
        <v>8000</v>
      </c>
      <c r="F19122" s="57"/>
      <c r="G19122" s="125">
        <f t="shared" si="304"/>
        <v>-8000</v>
      </c>
      <c r="H19122" s="704" t="s">
        <v>12816</v>
      </c>
    </row>
    <row r="19123" spans="1:8" ht="15" x14ac:dyDescent="0.2">
      <c r="A19123" s="733">
        <v>45391</v>
      </c>
      <c r="B19123" s="40" t="s">
        <v>8874</v>
      </c>
      <c r="C19123" s="550" t="s">
        <v>12292</v>
      </c>
      <c r="D19123" s="892" t="s">
        <v>12881</v>
      </c>
      <c r="E19123" s="582">
        <v>4000</v>
      </c>
      <c r="F19123" s="57"/>
      <c r="G19123" s="125">
        <f t="shared" si="304"/>
        <v>-4000</v>
      </c>
      <c r="H19123" s="704" t="s">
        <v>12816</v>
      </c>
    </row>
    <row r="19124" spans="1:8" ht="15" x14ac:dyDescent="0.2">
      <c r="A19124" s="733">
        <v>45391</v>
      </c>
      <c r="B19124" s="40" t="s">
        <v>11022</v>
      </c>
      <c r="C19124" s="550" t="s">
        <v>12292</v>
      </c>
      <c r="D19124" s="892" t="s">
        <v>12881</v>
      </c>
      <c r="E19124" s="582">
        <v>12000</v>
      </c>
      <c r="F19124" s="57"/>
      <c r="G19124" s="125">
        <f t="shared" si="304"/>
        <v>-12000</v>
      </c>
      <c r="H19124" s="704" t="s">
        <v>12816</v>
      </c>
    </row>
    <row r="19125" spans="1:8" ht="15" x14ac:dyDescent="0.2">
      <c r="A19125" s="733">
        <v>45391</v>
      </c>
      <c r="B19125" s="40" t="s">
        <v>11089</v>
      </c>
      <c r="C19125" s="550" t="s">
        <v>12292</v>
      </c>
      <c r="D19125" s="892" t="s">
        <v>12881</v>
      </c>
      <c r="E19125" s="582">
        <v>20000</v>
      </c>
      <c r="F19125" s="57"/>
      <c r="G19125" s="125">
        <f t="shared" si="304"/>
        <v>-20000</v>
      </c>
      <c r="H19125" s="704" t="s">
        <v>12816</v>
      </c>
    </row>
    <row r="19126" spans="1:8" ht="15" x14ac:dyDescent="0.2">
      <c r="A19126" s="733">
        <v>45391</v>
      </c>
      <c r="B19126" s="40" t="s">
        <v>12516</v>
      </c>
      <c r="C19126" s="669" t="s">
        <v>3032</v>
      </c>
      <c r="D19126" s="912" t="s">
        <v>12885</v>
      </c>
      <c r="E19126" s="584">
        <v>18000</v>
      </c>
      <c r="F19126" s="57"/>
      <c r="G19126" s="125">
        <f t="shared" si="304"/>
        <v>-18000</v>
      </c>
      <c r="H19126" s="704" t="s">
        <v>12816</v>
      </c>
    </row>
    <row r="19127" spans="1:8" ht="15" x14ac:dyDescent="0.2">
      <c r="A19127" s="733">
        <v>45391</v>
      </c>
      <c r="B19127" s="40" t="s">
        <v>10774</v>
      </c>
      <c r="C19127" s="669" t="s">
        <v>3032</v>
      </c>
      <c r="D19127" s="912" t="s">
        <v>12885</v>
      </c>
      <c r="E19127" s="584">
        <v>7000</v>
      </c>
      <c r="F19127" s="57"/>
      <c r="G19127" s="125">
        <f t="shared" si="304"/>
        <v>-7000</v>
      </c>
      <c r="H19127" s="704" t="s">
        <v>12816</v>
      </c>
    </row>
    <row r="19128" spans="1:8" ht="15" x14ac:dyDescent="0.2">
      <c r="A19128" s="733">
        <v>45391</v>
      </c>
      <c r="B19128" s="40" t="s">
        <v>11085</v>
      </c>
      <c r="C19128" s="62" t="s">
        <v>12456</v>
      </c>
      <c r="D19128" s="107" t="s">
        <v>12807</v>
      </c>
      <c r="E19128" s="57">
        <v>15000</v>
      </c>
      <c r="F19128" s="57"/>
      <c r="G19128" s="125">
        <f t="shared" si="304"/>
        <v>-15000</v>
      </c>
      <c r="H19128" s="704" t="s">
        <v>12816</v>
      </c>
    </row>
    <row r="19129" spans="1:8" ht="15" x14ac:dyDescent="0.2">
      <c r="A19129" s="733">
        <v>45391</v>
      </c>
      <c r="B19129" s="40" t="s">
        <v>12356</v>
      </c>
      <c r="C19129" s="62" t="s">
        <v>12523</v>
      </c>
      <c r="D19129" s="107" t="s">
        <v>12807</v>
      </c>
      <c r="E19129" s="57">
        <v>25000</v>
      </c>
      <c r="F19129" s="57"/>
      <c r="G19129" s="125">
        <f t="shared" si="304"/>
        <v>-25000</v>
      </c>
      <c r="H19129" s="704" t="s">
        <v>12816</v>
      </c>
    </row>
    <row r="19130" spans="1:8" ht="15" x14ac:dyDescent="0.2">
      <c r="A19130" s="733">
        <v>45391</v>
      </c>
      <c r="B19130" s="40" t="s">
        <v>6503</v>
      </c>
      <c r="C19130" s="62" t="s">
        <v>10989</v>
      </c>
      <c r="D19130" s="107" t="s">
        <v>4693</v>
      </c>
      <c r="E19130" s="57">
        <v>22000</v>
      </c>
      <c r="F19130" s="57"/>
      <c r="G19130" s="125">
        <f t="shared" si="304"/>
        <v>-22000</v>
      </c>
      <c r="H19130" s="704" t="s">
        <v>12816</v>
      </c>
    </row>
    <row r="19131" spans="1:8" ht="15" x14ac:dyDescent="0.2">
      <c r="A19131" s="733">
        <v>45391</v>
      </c>
      <c r="B19131" s="40" t="s">
        <v>12810</v>
      </c>
      <c r="C19131" s="62" t="s">
        <v>12002</v>
      </c>
      <c r="D19131" s="107" t="s">
        <v>12882</v>
      </c>
      <c r="E19131" s="57">
        <v>20000</v>
      </c>
      <c r="F19131" s="57"/>
      <c r="G19131" s="125">
        <f t="shared" si="304"/>
        <v>-20000</v>
      </c>
      <c r="H19131" s="704" t="s">
        <v>12816</v>
      </c>
    </row>
    <row r="19132" spans="1:8" ht="15" x14ac:dyDescent="0.2">
      <c r="A19132" s="733">
        <v>45391</v>
      </c>
      <c r="B19132" s="40" t="s">
        <v>10469</v>
      </c>
      <c r="C19132" s="669" t="s">
        <v>3032</v>
      </c>
      <c r="D19132" s="912" t="s">
        <v>12886</v>
      </c>
      <c r="E19132" s="584">
        <v>31000</v>
      </c>
      <c r="F19132" s="57"/>
      <c r="G19132" s="125">
        <f t="shared" si="304"/>
        <v>-31000</v>
      </c>
      <c r="H19132" s="704" t="s">
        <v>12816</v>
      </c>
    </row>
    <row r="19133" spans="1:8" ht="15" x14ac:dyDescent="0.2">
      <c r="A19133" s="733">
        <v>45391</v>
      </c>
      <c r="B19133" s="40" t="s">
        <v>9354</v>
      </c>
      <c r="C19133" s="669" t="s">
        <v>3032</v>
      </c>
      <c r="D19133" s="912" t="s">
        <v>12886</v>
      </c>
      <c r="E19133" s="584">
        <v>19000</v>
      </c>
      <c r="F19133" s="57"/>
      <c r="G19133" s="125">
        <f t="shared" si="304"/>
        <v>-19000</v>
      </c>
      <c r="H19133" s="704" t="s">
        <v>12816</v>
      </c>
    </row>
    <row r="19134" spans="1:8" ht="15" x14ac:dyDescent="0.2">
      <c r="A19134" s="733">
        <v>45398</v>
      </c>
      <c r="B19134" s="40" t="s">
        <v>11726</v>
      </c>
      <c r="C19134" s="62" t="s">
        <v>12746</v>
      </c>
      <c r="D19134" s="107" t="s">
        <v>12883</v>
      </c>
      <c r="E19134" s="57">
        <v>400000</v>
      </c>
      <c r="F19134" s="57"/>
      <c r="G19134" s="125">
        <f t="shared" si="304"/>
        <v>-400000</v>
      </c>
      <c r="H19134" s="704" t="s">
        <v>12816</v>
      </c>
    </row>
    <row r="19135" spans="1:8" ht="15" x14ac:dyDescent="0.2">
      <c r="A19135" s="733">
        <v>45400</v>
      </c>
      <c r="B19135" s="40" t="s">
        <v>12516</v>
      </c>
      <c r="C19135" s="62" t="s">
        <v>6475</v>
      </c>
      <c r="D19135" s="107" t="s">
        <v>12884</v>
      </c>
      <c r="E19135" s="57">
        <v>40000</v>
      </c>
      <c r="F19135" s="57"/>
      <c r="G19135" s="125">
        <f t="shared" ref="G19135:G19198" si="305">F19135-E19135</f>
        <v>-40000</v>
      </c>
      <c r="H19135" s="704" t="s">
        <v>12816</v>
      </c>
    </row>
    <row r="19136" spans="1:8" ht="15" x14ac:dyDescent="0.2">
      <c r="A19136" s="733">
        <v>45400</v>
      </c>
      <c r="B19136" s="40" t="s">
        <v>11883</v>
      </c>
      <c r="C19136" s="62" t="s">
        <v>12763</v>
      </c>
      <c r="D19136" s="107" t="s">
        <v>12887</v>
      </c>
      <c r="E19136" s="57">
        <v>3600</v>
      </c>
      <c r="F19136" s="57"/>
      <c r="G19136" s="125">
        <f t="shared" si="305"/>
        <v>-3600</v>
      </c>
      <c r="H19136" s="704" t="s">
        <v>12816</v>
      </c>
    </row>
    <row r="19137" spans="1:8" ht="15" x14ac:dyDescent="0.2">
      <c r="A19137" s="733">
        <v>45400</v>
      </c>
      <c r="B19137" s="40" t="s">
        <v>11726</v>
      </c>
      <c r="C19137" s="62" t="s">
        <v>10989</v>
      </c>
      <c r="D19137" s="107" t="s">
        <v>6385</v>
      </c>
      <c r="E19137" s="57">
        <v>4000</v>
      </c>
      <c r="F19137" s="57"/>
      <c r="G19137" s="125">
        <f t="shared" si="305"/>
        <v>-4000</v>
      </c>
      <c r="H19137" s="704" t="s">
        <v>12816</v>
      </c>
    </row>
    <row r="19138" spans="1:8" ht="15" x14ac:dyDescent="0.2">
      <c r="A19138" s="733">
        <v>45401</v>
      </c>
      <c r="B19138" s="40" t="s">
        <v>11085</v>
      </c>
      <c r="C19138" s="62" t="s">
        <v>1197</v>
      </c>
      <c r="D19138" s="107" t="s">
        <v>12888</v>
      </c>
      <c r="E19138" s="57">
        <v>2098980</v>
      </c>
      <c r="F19138" s="57"/>
      <c r="G19138" s="125">
        <f t="shared" si="305"/>
        <v>-2098980</v>
      </c>
      <c r="H19138" s="704" t="s">
        <v>12816</v>
      </c>
    </row>
    <row r="19139" spans="1:8" ht="15" x14ac:dyDescent="0.2">
      <c r="A19139" s="733">
        <v>45402</v>
      </c>
      <c r="B19139" s="40" t="s">
        <v>8557</v>
      </c>
      <c r="C19139" s="62" t="s">
        <v>11961</v>
      </c>
      <c r="D19139" s="107" t="s">
        <v>1156</v>
      </c>
      <c r="E19139" s="57">
        <v>5500</v>
      </c>
      <c r="F19139" s="57"/>
      <c r="G19139" s="125">
        <f t="shared" si="305"/>
        <v>-5500</v>
      </c>
      <c r="H19139" s="704" t="s">
        <v>12816</v>
      </c>
    </row>
    <row r="19140" spans="1:8" ht="15" x14ac:dyDescent="0.2">
      <c r="A19140" s="733">
        <v>45402</v>
      </c>
      <c r="B19140" s="40" t="s">
        <v>11726</v>
      </c>
      <c r="C19140" s="62" t="s">
        <v>5740</v>
      </c>
      <c r="D19140" s="107" t="s">
        <v>12891</v>
      </c>
      <c r="E19140" s="57">
        <v>5000</v>
      </c>
      <c r="F19140" s="57"/>
      <c r="G19140" s="125">
        <f t="shared" si="305"/>
        <v>-5000</v>
      </c>
      <c r="H19140" s="704" t="s">
        <v>12816</v>
      </c>
    </row>
    <row r="19141" spans="1:8" ht="15" x14ac:dyDescent="0.2">
      <c r="A19141" s="733">
        <v>45402</v>
      </c>
      <c r="B19141" s="62" t="s">
        <v>13311</v>
      </c>
      <c r="C19141" s="62" t="s">
        <v>10989</v>
      </c>
      <c r="D19141" s="107" t="s">
        <v>12892</v>
      </c>
      <c r="E19141" s="57">
        <v>7280</v>
      </c>
      <c r="F19141" s="57"/>
      <c r="G19141" s="125">
        <f t="shared" si="305"/>
        <v>-7280</v>
      </c>
      <c r="H19141" s="704" t="s">
        <v>12816</v>
      </c>
    </row>
    <row r="19142" spans="1:8" ht="15" x14ac:dyDescent="0.2">
      <c r="A19142" s="733">
        <v>45402</v>
      </c>
      <c r="B19142" s="40" t="s">
        <v>11883</v>
      </c>
      <c r="C19142" s="62" t="s">
        <v>5740</v>
      </c>
      <c r="D19142" s="107" t="s">
        <v>12525</v>
      </c>
      <c r="E19142" s="57">
        <v>4500</v>
      </c>
      <c r="F19142" s="57"/>
      <c r="G19142" s="125">
        <f t="shared" si="305"/>
        <v>-4500</v>
      </c>
      <c r="H19142" s="704" t="s">
        <v>12816</v>
      </c>
    </row>
    <row r="19143" spans="1:8" ht="15" x14ac:dyDescent="0.2">
      <c r="A19143" s="733">
        <v>45402</v>
      </c>
      <c r="B19143" s="40" t="s">
        <v>11085</v>
      </c>
      <c r="C19143" s="62" t="s">
        <v>5740</v>
      </c>
      <c r="D19143" s="107" t="s">
        <v>369</v>
      </c>
      <c r="E19143" s="57">
        <v>1000</v>
      </c>
      <c r="F19143" s="57"/>
      <c r="G19143" s="125">
        <f t="shared" si="305"/>
        <v>-1000</v>
      </c>
      <c r="H19143" s="704" t="s">
        <v>12816</v>
      </c>
    </row>
    <row r="19144" spans="1:8" ht="15" x14ac:dyDescent="0.2">
      <c r="A19144" s="733">
        <v>45402</v>
      </c>
      <c r="B19144" s="40" t="s">
        <v>10906</v>
      </c>
      <c r="C19144" s="62" t="s">
        <v>5740</v>
      </c>
      <c r="D19144" s="107" t="s">
        <v>369</v>
      </c>
      <c r="E19144" s="57">
        <v>1200</v>
      </c>
      <c r="F19144" s="57"/>
      <c r="G19144" s="125">
        <f t="shared" si="305"/>
        <v>-1200</v>
      </c>
      <c r="H19144" s="704" t="s">
        <v>12816</v>
      </c>
    </row>
    <row r="19145" spans="1:8" ht="15" x14ac:dyDescent="0.2">
      <c r="A19145" s="733">
        <v>45402</v>
      </c>
      <c r="B19145" s="40" t="s">
        <v>103</v>
      </c>
      <c r="C19145" s="62" t="s">
        <v>103</v>
      </c>
      <c r="D19145" s="107" t="s">
        <v>9423</v>
      </c>
      <c r="E19145" s="57">
        <v>3000</v>
      </c>
      <c r="F19145" s="57"/>
      <c r="G19145" s="125">
        <f t="shared" si="305"/>
        <v>-3000</v>
      </c>
      <c r="H19145" s="704" t="s">
        <v>12816</v>
      </c>
    </row>
    <row r="19146" spans="1:8" ht="15" x14ac:dyDescent="0.2">
      <c r="A19146" s="733">
        <v>45402</v>
      </c>
      <c r="B19146" s="40" t="s">
        <v>10906</v>
      </c>
      <c r="C19146" s="62" t="s">
        <v>10989</v>
      </c>
      <c r="D19146" s="107" t="s">
        <v>12893</v>
      </c>
      <c r="E19146" s="57">
        <v>1230</v>
      </c>
      <c r="F19146" s="57"/>
      <c r="G19146" s="125">
        <f t="shared" si="305"/>
        <v>-1230</v>
      </c>
      <c r="H19146" s="704" t="s">
        <v>12816</v>
      </c>
    </row>
    <row r="19147" spans="1:8" ht="15" x14ac:dyDescent="0.2">
      <c r="A19147" s="733">
        <v>45402</v>
      </c>
      <c r="B19147" s="40" t="s">
        <v>11085</v>
      </c>
      <c r="C19147" s="62" t="s">
        <v>5740</v>
      </c>
      <c r="D19147" s="107" t="s">
        <v>12894</v>
      </c>
      <c r="E19147" s="57">
        <v>3000</v>
      </c>
      <c r="F19147" s="57"/>
      <c r="G19147" s="125">
        <f t="shared" si="305"/>
        <v>-3000</v>
      </c>
      <c r="H19147" s="704" t="s">
        <v>12816</v>
      </c>
    </row>
    <row r="19148" spans="1:8" ht="15" x14ac:dyDescent="0.2">
      <c r="A19148" s="733">
        <v>45402</v>
      </c>
      <c r="B19148" s="40" t="s">
        <v>10469</v>
      </c>
      <c r="C19148" s="62" t="s">
        <v>10989</v>
      </c>
      <c r="D19148" s="107" t="s">
        <v>12895</v>
      </c>
      <c r="E19148" s="57">
        <v>15000</v>
      </c>
      <c r="F19148" s="57"/>
      <c r="G19148" s="125">
        <f t="shared" si="305"/>
        <v>-15000</v>
      </c>
      <c r="H19148" s="704" t="s">
        <v>12816</v>
      </c>
    </row>
    <row r="19149" spans="1:8" ht="15" x14ac:dyDescent="0.2">
      <c r="A19149" s="733">
        <v>45402</v>
      </c>
      <c r="B19149" s="40" t="s">
        <v>10906</v>
      </c>
      <c r="C19149" s="62" t="s">
        <v>12292</v>
      </c>
      <c r="D19149" s="107" t="s">
        <v>11304</v>
      </c>
      <c r="E19149" s="57">
        <v>10000</v>
      </c>
      <c r="F19149" s="57"/>
      <c r="G19149" s="125">
        <f t="shared" si="305"/>
        <v>-10000</v>
      </c>
      <c r="H19149" s="704" t="s">
        <v>12816</v>
      </c>
    </row>
    <row r="19150" spans="1:8" ht="15" x14ac:dyDescent="0.2">
      <c r="A19150" s="733">
        <v>45402</v>
      </c>
      <c r="B19150" s="40" t="s">
        <v>11883</v>
      </c>
      <c r="C19150" s="62" t="s">
        <v>12763</v>
      </c>
      <c r="D19150" s="107" t="s">
        <v>12896</v>
      </c>
      <c r="E19150" s="57">
        <v>1600</v>
      </c>
      <c r="F19150" s="57"/>
      <c r="G19150" s="125">
        <f t="shared" si="305"/>
        <v>-1600</v>
      </c>
      <c r="H19150" s="704" t="s">
        <v>12816</v>
      </c>
    </row>
    <row r="19151" spans="1:8" ht="15" x14ac:dyDescent="0.2">
      <c r="A19151" s="733">
        <v>45403</v>
      </c>
      <c r="B19151" s="62" t="s">
        <v>13311</v>
      </c>
      <c r="C19151" s="62" t="s">
        <v>10989</v>
      </c>
      <c r="D19151" s="107" t="s">
        <v>12897</v>
      </c>
      <c r="E19151" s="57">
        <v>789650</v>
      </c>
      <c r="F19151" s="57"/>
      <c r="G19151" s="125">
        <f t="shared" si="305"/>
        <v>-789650</v>
      </c>
      <c r="H19151" s="704" t="s">
        <v>12816</v>
      </c>
    </row>
    <row r="19152" spans="1:8" ht="15" x14ac:dyDescent="0.2">
      <c r="A19152" s="733">
        <v>45403</v>
      </c>
      <c r="B19152" s="40" t="s">
        <v>11726</v>
      </c>
      <c r="C19152" s="62" t="s">
        <v>12898</v>
      </c>
      <c r="D19152" s="107" t="s">
        <v>12899</v>
      </c>
      <c r="E19152" s="57">
        <v>55000</v>
      </c>
      <c r="F19152" s="57"/>
      <c r="G19152" s="125">
        <f t="shared" si="305"/>
        <v>-55000</v>
      </c>
      <c r="H19152" s="704" t="s">
        <v>12816</v>
      </c>
    </row>
    <row r="19153" spans="1:8" ht="15" x14ac:dyDescent="0.2">
      <c r="A19153" s="733">
        <v>45404</v>
      </c>
      <c r="B19153" s="40" t="s">
        <v>25</v>
      </c>
      <c r="C19153" s="62" t="s">
        <v>8148</v>
      </c>
      <c r="D19153" s="107" t="s">
        <v>6342</v>
      </c>
      <c r="E19153" s="57">
        <v>2915</v>
      </c>
      <c r="F19153" s="57"/>
      <c r="G19153" s="125">
        <f t="shared" si="305"/>
        <v>-2915</v>
      </c>
      <c r="H19153" s="704" t="s">
        <v>12816</v>
      </c>
    </row>
    <row r="19154" spans="1:8" ht="15" x14ac:dyDescent="0.2">
      <c r="A19154" s="733">
        <v>45404</v>
      </c>
      <c r="B19154" s="40" t="s">
        <v>103</v>
      </c>
      <c r="C19154" s="62" t="s">
        <v>8148</v>
      </c>
      <c r="D19154" s="107" t="s">
        <v>6342</v>
      </c>
      <c r="E19154" s="57">
        <v>9130</v>
      </c>
      <c r="F19154" s="57"/>
      <c r="G19154" s="125">
        <f t="shared" si="305"/>
        <v>-9130</v>
      </c>
      <c r="H19154" s="704" t="s">
        <v>12816</v>
      </c>
    </row>
    <row r="19155" spans="1:8" ht="15" x14ac:dyDescent="0.2">
      <c r="A19155" s="733">
        <v>45404</v>
      </c>
      <c r="B19155" s="40" t="s">
        <v>11726</v>
      </c>
      <c r="C19155" s="62" t="s">
        <v>10989</v>
      </c>
      <c r="D19155" s="107" t="s">
        <v>10822</v>
      </c>
      <c r="E19155" s="57">
        <v>1000</v>
      </c>
      <c r="F19155" s="57"/>
      <c r="G19155" s="125">
        <f t="shared" si="305"/>
        <v>-1000</v>
      </c>
      <c r="H19155" s="704" t="s">
        <v>12816</v>
      </c>
    </row>
    <row r="19156" spans="1:8" ht="15" x14ac:dyDescent="0.2">
      <c r="A19156" s="733">
        <v>45404</v>
      </c>
      <c r="B19156" s="40" t="s">
        <v>11883</v>
      </c>
      <c r="C19156" s="62" t="s">
        <v>4724</v>
      </c>
      <c r="D19156" s="107" t="s">
        <v>12445</v>
      </c>
      <c r="E19156" s="57">
        <v>300000</v>
      </c>
      <c r="F19156" s="57"/>
      <c r="G19156" s="125">
        <f t="shared" si="305"/>
        <v>-300000</v>
      </c>
      <c r="H19156" s="704" t="s">
        <v>12816</v>
      </c>
    </row>
    <row r="19157" spans="1:8" ht="15" x14ac:dyDescent="0.2">
      <c r="A19157" s="733">
        <v>45404</v>
      </c>
      <c r="B19157" s="40" t="s">
        <v>12516</v>
      </c>
      <c r="C19157" s="62" t="s">
        <v>7904</v>
      </c>
      <c r="D19157" s="107" t="s">
        <v>12901</v>
      </c>
      <c r="E19157" s="57">
        <v>48970</v>
      </c>
      <c r="F19157" s="57"/>
      <c r="G19157" s="125">
        <f t="shared" si="305"/>
        <v>-48970</v>
      </c>
      <c r="H19157" s="704" t="s">
        <v>12816</v>
      </c>
    </row>
    <row r="19158" spans="1:8" ht="15" x14ac:dyDescent="0.2">
      <c r="A19158" s="733">
        <v>45404</v>
      </c>
      <c r="B19158" s="40" t="s">
        <v>12350</v>
      </c>
      <c r="C19158" s="62" t="s">
        <v>12900</v>
      </c>
      <c r="D19158" s="107" t="s">
        <v>12902</v>
      </c>
      <c r="E19158" s="57">
        <v>222500</v>
      </c>
      <c r="F19158" s="57"/>
      <c r="G19158" s="125">
        <f t="shared" si="305"/>
        <v>-222500</v>
      </c>
      <c r="H19158" s="704" t="s">
        <v>12816</v>
      </c>
    </row>
    <row r="19159" spans="1:8" s="681" customFormat="1" ht="24" customHeight="1" x14ac:dyDescent="0.25">
      <c r="A19159" s="733">
        <v>45404</v>
      </c>
      <c r="B19159" s="62" t="s">
        <v>11623</v>
      </c>
      <c r="C19159" s="62" t="s">
        <v>430</v>
      </c>
      <c r="D19159" s="182" t="s">
        <v>12907</v>
      </c>
      <c r="E19159" s="125">
        <v>300000</v>
      </c>
      <c r="F19159" s="125"/>
      <c r="G19159" s="125">
        <f t="shared" si="305"/>
        <v>-300000</v>
      </c>
      <c r="H19159" s="704" t="s">
        <v>12816</v>
      </c>
    </row>
    <row r="19160" spans="1:8" ht="15" x14ac:dyDescent="0.2">
      <c r="A19160" s="733">
        <v>45404</v>
      </c>
      <c r="B19160" s="40" t="s">
        <v>11085</v>
      </c>
      <c r="C19160" s="62" t="s">
        <v>5386</v>
      </c>
      <c r="D19160" s="107" t="s">
        <v>369</v>
      </c>
      <c r="E19160" s="57">
        <v>6000</v>
      </c>
      <c r="F19160" s="57"/>
      <c r="G19160" s="125">
        <f t="shared" si="305"/>
        <v>-6000</v>
      </c>
      <c r="H19160" s="704" t="s">
        <v>12816</v>
      </c>
    </row>
    <row r="19161" spans="1:8" ht="15" x14ac:dyDescent="0.2">
      <c r="A19161" s="733">
        <v>45404</v>
      </c>
      <c r="B19161" s="40" t="s">
        <v>11131</v>
      </c>
      <c r="C19161" s="62" t="s">
        <v>10989</v>
      </c>
      <c r="D19161" s="107" t="s">
        <v>12903</v>
      </c>
      <c r="E19161" s="57">
        <v>5000</v>
      </c>
      <c r="F19161" s="57"/>
      <c r="G19161" s="125">
        <f t="shared" si="305"/>
        <v>-5000</v>
      </c>
      <c r="H19161" s="704" t="s">
        <v>12816</v>
      </c>
    </row>
    <row r="19162" spans="1:8" ht="15" x14ac:dyDescent="0.2">
      <c r="A19162" s="733">
        <v>45404</v>
      </c>
      <c r="B19162" s="40" t="s">
        <v>12516</v>
      </c>
      <c r="C19162" s="62" t="s">
        <v>10989</v>
      </c>
      <c r="D19162" s="107" t="s">
        <v>12904</v>
      </c>
      <c r="E19162" s="57">
        <v>5000</v>
      </c>
      <c r="F19162" s="57"/>
      <c r="G19162" s="125">
        <f t="shared" si="305"/>
        <v>-5000</v>
      </c>
      <c r="H19162" s="704" t="s">
        <v>12816</v>
      </c>
    </row>
    <row r="19163" spans="1:8" ht="15" x14ac:dyDescent="0.2">
      <c r="A19163" s="733">
        <v>45404</v>
      </c>
      <c r="B19163" s="40" t="s">
        <v>6503</v>
      </c>
      <c r="C19163" s="62" t="s">
        <v>10989</v>
      </c>
      <c r="D19163" s="107" t="s">
        <v>12905</v>
      </c>
      <c r="E19163" s="57">
        <v>6000</v>
      </c>
      <c r="F19163" s="57"/>
      <c r="G19163" s="125">
        <f t="shared" si="305"/>
        <v>-6000</v>
      </c>
      <c r="H19163" s="704" t="s">
        <v>12816</v>
      </c>
    </row>
    <row r="19164" spans="1:8" ht="15" x14ac:dyDescent="0.2">
      <c r="A19164" s="733">
        <v>45404</v>
      </c>
      <c r="B19164" s="40" t="s">
        <v>37</v>
      </c>
      <c r="C19164" s="62" t="s">
        <v>10989</v>
      </c>
      <c r="D19164" s="107" t="s">
        <v>12906</v>
      </c>
      <c r="E19164" s="57">
        <v>5300</v>
      </c>
      <c r="F19164" s="57"/>
      <c r="G19164" s="125">
        <f t="shared" si="305"/>
        <v>-5300</v>
      </c>
      <c r="H19164" s="704" t="s">
        <v>12816</v>
      </c>
    </row>
    <row r="19165" spans="1:8" ht="15" x14ac:dyDescent="0.2">
      <c r="A19165" s="733">
        <v>45404</v>
      </c>
      <c r="B19165" s="40" t="s">
        <v>37</v>
      </c>
      <c r="C19165" s="62" t="s">
        <v>10989</v>
      </c>
      <c r="D19165" s="107" t="s">
        <v>12906</v>
      </c>
      <c r="E19165" s="57">
        <v>5000</v>
      </c>
      <c r="F19165" s="57"/>
      <c r="G19165" s="125">
        <f t="shared" si="305"/>
        <v>-5000</v>
      </c>
      <c r="H19165" s="704" t="s">
        <v>12816</v>
      </c>
    </row>
    <row r="19166" spans="1:8" ht="15" x14ac:dyDescent="0.2">
      <c r="A19166" s="733">
        <v>45404</v>
      </c>
      <c r="B19166" s="40" t="s">
        <v>103</v>
      </c>
      <c r="C19166" s="62" t="s">
        <v>1494</v>
      </c>
      <c r="D19166" s="107" t="s">
        <v>12917</v>
      </c>
      <c r="E19166" s="57">
        <v>720</v>
      </c>
      <c r="F19166" s="57"/>
      <c r="G19166" s="125">
        <f t="shared" si="305"/>
        <v>-720</v>
      </c>
      <c r="H19166" s="704" t="s">
        <v>12816</v>
      </c>
    </row>
    <row r="19167" spans="1:8" ht="15" x14ac:dyDescent="0.2">
      <c r="A19167" s="733">
        <v>45404</v>
      </c>
      <c r="B19167" s="62" t="s">
        <v>13311</v>
      </c>
      <c r="C19167" s="62" t="s">
        <v>10989</v>
      </c>
      <c r="D19167" s="107" t="s">
        <v>12918</v>
      </c>
      <c r="E19167" s="57">
        <v>40000</v>
      </c>
      <c r="F19167" s="57"/>
      <c r="G19167" s="125">
        <f t="shared" si="305"/>
        <v>-40000</v>
      </c>
      <c r="H19167" s="704" t="s">
        <v>12816</v>
      </c>
    </row>
    <row r="19168" spans="1:8" ht="15" x14ac:dyDescent="0.2">
      <c r="A19168" s="733">
        <v>45404</v>
      </c>
      <c r="B19168" s="40" t="s">
        <v>12618</v>
      </c>
      <c r="C19168" s="62" t="s">
        <v>10989</v>
      </c>
      <c r="D19168" s="107" t="s">
        <v>12919</v>
      </c>
      <c r="E19168" s="57">
        <v>13600</v>
      </c>
      <c r="F19168" s="57"/>
      <c r="G19168" s="125">
        <f t="shared" si="305"/>
        <v>-13600</v>
      </c>
      <c r="H19168" s="704" t="s">
        <v>12816</v>
      </c>
    </row>
    <row r="19169" spans="1:8" ht="15" x14ac:dyDescent="0.2">
      <c r="A19169" s="733">
        <v>45404</v>
      </c>
      <c r="B19169" s="40" t="s">
        <v>12618</v>
      </c>
      <c r="C19169" s="62" t="s">
        <v>10989</v>
      </c>
      <c r="D19169" s="107" t="s">
        <v>12919</v>
      </c>
      <c r="E19169" s="57">
        <v>3600</v>
      </c>
      <c r="F19169" s="57"/>
      <c r="G19169" s="125">
        <f t="shared" si="305"/>
        <v>-3600</v>
      </c>
      <c r="H19169" s="704" t="s">
        <v>12816</v>
      </c>
    </row>
    <row r="19170" spans="1:8" ht="15" x14ac:dyDescent="0.2">
      <c r="A19170" s="733">
        <v>45406</v>
      </c>
      <c r="B19170" s="40" t="s">
        <v>11883</v>
      </c>
      <c r="C19170" s="62" t="s">
        <v>2795</v>
      </c>
      <c r="D19170" s="107" t="s">
        <v>10304</v>
      </c>
      <c r="E19170" s="57">
        <v>1200</v>
      </c>
      <c r="F19170" s="57"/>
      <c r="G19170" s="125">
        <f t="shared" si="305"/>
        <v>-1200</v>
      </c>
      <c r="H19170" s="704" t="s">
        <v>12816</v>
      </c>
    </row>
    <row r="19171" spans="1:8" ht="15" x14ac:dyDescent="0.2">
      <c r="A19171" s="733">
        <v>45406</v>
      </c>
      <c r="B19171" s="40" t="s">
        <v>103</v>
      </c>
      <c r="C19171" s="62" t="s">
        <v>103</v>
      </c>
      <c r="D19171" s="107" t="s">
        <v>10209</v>
      </c>
      <c r="E19171" s="57">
        <v>3500</v>
      </c>
      <c r="F19171" s="57"/>
      <c r="G19171" s="125">
        <f t="shared" si="305"/>
        <v>-3500</v>
      </c>
      <c r="H19171" s="704" t="s">
        <v>12816</v>
      </c>
    </row>
    <row r="19172" spans="1:8" ht="15" x14ac:dyDescent="0.2">
      <c r="A19172" s="733">
        <v>45406</v>
      </c>
      <c r="B19172" s="40" t="s">
        <v>11726</v>
      </c>
      <c r="C19172" s="62" t="s">
        <v>391</v>
      </c>
      <c r="D19172" s="107" t="s">
        <v>12920</v>
      </c>
      <c r="E19172" s="57">
        <v>4400</v>
      </c>
      <c r="F19172" s="57"/>
      <c r="G19172" s="125">
        <f t="shared" si="305"/>
        <v>-4400</v>
      </c>
      <c r="H19172" s="704" t="s">
        <v>12816</v>
      </c>
    </row>
    <row r="19173" spans="1:8" ht="15" x14ac:dyDescent="0.2">
      <c r="A19173" s="733">
        <v>45407</v>
      </c>
      <c r="B19173" s="40" t="s">
        <v>12350</v>
      </c>
      <c r="C19173" s="62" t="s">
        <v>12090</v>
      </c>
      <c r="D19173" s="107" t="s">
        <v>12921</v>
      </c>
      <c r="E19173" s="57">
        <v>200000</v>
      </c>
      <c r="F19173" s="57"/>
      <c r="G19173" s="125">
        <f t="shared" si="305"/>
        <v>-200000</v>
      </c>
      <c r="H19173" s="704" t="s">
        <v>12816</v>
      </c>
    </row>
    <row r="19174" spans="1:8" ht="15" x14ac:dyDescent="0.2">
      <c r="A19174" s="733">
        <v>45407</v>
      </c>
      <c r="B19174" s="40" t="s">
        <v>8041</v>
      </c>
      <c r="C19174" s="62" t="s">
        <v>10975</v>
      </c>
      <c r="D19174" s="107" t="s">
        <v>12922</v>
      </c>
      <c r="E19174" s="57">
        <v>204000</v>
      </c>
      <c r="F19174" s="57"/>
      <c r="G19174" s="125">
        <f t="shared" si="305"/>
        <v>-204000</v>
      </c>
      <c r="H19174" s="704" t="s">
        <v>12816</v>
      </c>
    </row>
    <row r="19175" spans="1:8" ht="15" x14ac:dyDescent="0.2">
      <c r="A19175" s="733">
        <v>45407</v>
      </c>
      <c r="B19175" s="40" t="s">
        <v>37</v>
      </c>
      <c r="C19175" s="62" t="s">
        <v>5409</v>
      </c>
      <c r="D19175" s="107" t="s">
        <v>12923</v>
      </c>
      <c r="E19175" s="57">
        <v>15000</v>
      </c>
      <c r="F19175" s="57"/>
      <c r="G19175" s="125">
        <f t="shared" si="305"/>
        <v>-15000</v>
      </c>
      <c r="H19175" s="704" t="s">
        <v>12816</v>
      </c>
    </row>
    <row r="19176" spans="1:8" ht="15" x14ac:dyDescent="0.2">
      <c r="A19176" s="733">
        <v>45407</v>
      </c>
      <c r="B19176" s="40" t="s">
        <v>11883</v>
      </c>
      <c r="C19176" s="62" t="s">
        <v>6845</v>
      </c>
      <c r="D19176" s="107" t="s">
        <v>12924</v>
      </c>
      <c r="E19176" s="57">
        <v>156000</v>
      </c>
      <c r="F19176" s="57"/>
      <c r="G19176" s="125">
        <f t="shared" si="305"/>
        <v>-156000</v>
      </c>
      <c r="H19176" s="704" t="s">
        <v>12816</v>
      </c>
    </row>
    <row r="19177" spans="1:8" ht="15" x14ac:dyDescent="0.2">
      <c r="A19177" s="733">
        <v>45407</v>
      </c>
      <c r="B19177" s="40" t="s">
        <v>12618</v>
      </c>
      <c r="C19177" s="62" t="s">
        <v>11394</v>
      </c>
      <c r="D19177" s="107" t="s">
        <v>12925</v>
      </c>
      <c r="E19177" s="57">
        <v>200000</v>
      </c>
      <c r="F19177" s="57"/>
      <c r="G19177" s="125">
        <f t="shared" si="305"/>
        <v>-200000</v>
      </c>
      <c r="H19177" s="704" t="s">
        <v>12816</v>
      </c>
    </row>
    <row r="19178" spans="1:8" ht="15" x14ac:dyDescent="0.2">
      <c r="A19178" s="733">
        <v>45407</v>
      </c>
      <c r="B19178" s="62" t="s">
        <v>13311</v>
      </c>
      <c r="C19178" s="62" t="s">
        <v>10342</v>
      </c>
      <c r="D19178" s="107" t="s">
        <v>12926</v>
      </c>
      <c r="E19178" s="57">
        <v>15000</v>
      </c>
      <c r="F19178" s="57"/>
      <c r="G19178" s="125">
        <f t="shared" si="305"/>
        <v>-15000</v>
      </c>
      <c r="H19178" s="704" t="s">
        <v>12816</v>
      </c>
    </row>
    <row r="19179" spans="1:8" ht="15" x14ac:dyDescent="0.2">
      <c r="A19179" s="733">
        <v>45407</v>
      </c>
      <c r="B19179" s="40" t="s">
        <v>11883</v>
      </c>
      <c r="C19179" s="62" t="s">
        <v>5740</v>
      </c>
      <c r="D19179" s="107" t="s">
        <v>369</v>
      </c>
      <c r="E19179" s="57">
        <v>3000</v>
      </c>
      <c r="F19179" s="57"/>
      <c r="G19179" s="125">
        <f t="shared" si="305"/>
        <v>-3000</v>
      </c>
      <c r="H19179" s="704" t="s">
        <v>12816</v>
      </c>
    </row>
    <row r="19180" spans="1:8" ht="15" x14ac:dyDescent="0.2">
      <c r="A19180" s="733">
        <v>45407</v>
      </c>
      <c r="B19180" s="40" t="s">
        <v>103</v>
      </c>
      <c r="C19180" s="62" t="s">
        <v>103</v>
      </c>
      <c r="D19180" s="107" t="s">
        <v>10209</v>
      </c>
      <c r="E19180" s="57">
        <v>3500</v>
      </c>
      <c r="F19180" s="57"/>
      <c r="G19180" s="125">
        <f t="shared" si="305"/>
        <v>-3500</v>
      </c>
      <c r="H19180" s="704" t="s">
        <v>12816</v>
      </c>
    </row>
    <row r="19181" spans="1:8" ht="15" x14ac:dyDescent="0.2">
      <c r="A19181" s="733">
        <v>45407</v>
      </c>
      <c r="B19181" s="40" t="s">
        <v>11883</v>
      </c>
      <c r="C19181" s="62" t="s">
        <v>5740</v>
      </c>
      <c r="D19181" s="107" t="s">
        <v>12927</v>
      </c>
      <c r="E19181" s="57">
        <v>1000</v>
      </c>
      <c r="F19181" s="57"/>
      <c r="G19181" s="125">
        <f t="shared" si="305"/>
        <v>-1000</v>
      </c>
      <c r="H19181" s="704" t="s">
        <v>12816</v>
      </c>
    </row>
    <row r="19182" spans="1:8" ht="15" x14ac:dyDescent="0.2">
      <c r="A19182" s="733">
        <v>45407</v>
      </c>
      <c r="B19182" s="62" t="s">
        <v>13311</v>
      </c>
      <c r="C19182" s="62" t="s">
        <v>5740</v>
      </c>
      <c r="D19182" s="107" t="s">
        <v>733</v>
      </c>
      <c r="E19182" s="57">
        <v>1800</v>
      </c>
      <c r="F19182" s="57"/>
      <c r="G19182" s="125">
        <f t="shared" si="305"/>
        <v>-1800</v>
      </c>
      <c r="H19182" s="704" t="s">
        <v>12816</v>
      </c>
    </row>
    <row r="19183" spans="1:8" ht="15" x14ac:dyDescent="0.2">
      <c r="A19183" s="733">
        <v>45407</v>
      </c>
      <c r="B19183" s="40" t="s">
        <v>103</v>
      </c>
      <c r="C19183" s="62" t="s">
        <v>5340</v>
      </c>
      <c r="D19183" s="107" t="s">
        <v>12928</v>
      </c>
      <c r="E19183" s="57">
        <v>15000</v>
      </c>
      <c r="F19183" s="57"/>
      <c r="G19183" s="125">
        <f t="shared" si="305"/>
        <v>-15000</v>
      </c>
      <c r="H19183" s="704" t="s">
        <v>12816</v>
      </c>
    </row>
    <row r="19184" spans="1:8" ht="15" x14ac:dyDescent="0.2">
      <c r="A19184" s="733">
        <v>45407</v>
      </c>
      <c r="B19184" s="40" t="s">
        <v>11726</v>
      </c>
      <c r="C19184" s="62" t="s">
        <v>5740</v>
      </c>
      <c r="D19184" s="107" t="s">
        <v>369</v>
      </c>
      <c r="E19184" s="57">
        <v>2500</v>
      </c>
      <c r="F19184" s="57"/>
      <c r="G19184" s="125">
        <f t="shared" si="305"/>
        <v>-2500</v>
      </c>
      <c r="H19184" s="704" t="s">
        <v>12816</v>
      </c>
    </row>
    <row r="19185" spans="1:8" ht="15" x14ac:dyDescent="0.2">
      <c r="A19185" s="733">
        <v>45407</v>
      </c>
      <c r="B19185" s="62" t="s">
        <v>13311</v>
      </c>
      <c r="C19185" s="62" t="s">
        <v>5740</v>
      </c>
      <c r="D19185" s="107" t="s">
        <v>369</v>
      </c>
      <c r="E19185" s="57">
        <v>1500</v>
      </c>
      <c r="F19185" s="57"/>
      <c r="G19185" s="125">
        <f t="shared" si="305"/>
        <v>-1500</v>
      </c>
      <c r="H19185" s="704" t="s">
        <v>12816</v>
      </c>
    </row>
    <row r="19186" spans="1:8" ht="15" x14ac:dyDescent="0.2">
      <c r="A19186" s="733">
        <v>45407</v>
      </c>
      <c r="B19186" s="40" t="s">
        <v>10177</v>
      </c>
      <c r="C19186" s="62" t="s">
        <v>10989</v>
      </c>
      <c r="D19186" s="107" t="s">
        <v>12929</v>
      </c>
      <c r="E19186" s="57">
        <v>3800</v>
      </c>
      <c r="F19186" s="57"/>
      <c r="G19186" s="125">
        <f t="shared" si="305"/>
        <v>-3800</v>
      </c>
      <c r="H19186" s="704" t="s">
        <v>12816</v>
      </c>
    </row>
    <row r="19187" spans="1:8" ht="15" x14ac:dyDescent="0.2">
      <c r="A19187" s="733">
        <v>45407</v>
      </c>
      <c r="B19187" s="40" t="s">
        <v>12618</v>
      </c>
      <c r="C19187" s="62" t="s">
        <v>10989</v>
      </c>
      <c r="D19187" s="107" t="s">
        <v>7474</v>
      </c>
      <c r="E19187" s="57">
        <v>48150</v>
      </c>
      <c r="F19187" s="57"/>
      <c r="G19187" s="125">
        <f t="shared" si="305"/>
        <v>-48150</v>
      </c>
      <c r="H19187" s="704" t="s">
        <v>12816</v>
      </c>
    </row>
    <row r="19188" spans="1:8" ht="15" x14ac:dyDescent="0.2">
      <c r="A19188" s="733">
        <v>45408</v>
      </c>
      <c r="B19188" s="40" t="s">
        <v>12608</v>
      </c>
      <c r="C19188" s="62" t="s">
        <v>10989</v>
      </c>
      <c r="D19188" s="107" t="s">
        <v>12930</v>
      </c>
      <c r="E19188" s="57">
        <v>80000</v>
      </c>
      <c r="F19188" s="57"/>
      <c r="G19188" s="125">
        <f t="shared" si="305"/>
        <v>-80000</v>
      </c>
      <c r="H19188" s="704" t="s">
        <v>12816</v>
      </c>
    </row>
    <row r="19189" spans="1:8" ht="15" x14ac:dyDescent="0.2">
      <c r="A19189" s="733">
        <v>45408</v>
      </c>
      <c r="B19189" s="40" t="s">
        <v>6503</v>
      </c>
      <c r="C19189" s="62" t="s">
        <v>12932</v>
      </c>
      <c r="D19189" s="107" t="s">
        <v>12931</v>
      </c>
      <c r="E19189" s="57">
        <v>51000</v>
      </c>
      <c r="F19189" s="57"/>
      <c r="G19189" s="125">
        <f t="shared" si="305"/>
        <v>-51000</v>
      </c>
      <c r="H19189" s="704" t="s">
        <v>12816</v>
      </c>
    </row>
    <row r="19190" spans="1:8" ht="15" x14ac:dyDescent="0.2">
      <c r="A19190" s="733">
        <v>45408</v>
      </c>
      <c r="B19190" s="40" t="s">
        <v>11085</v>
      </c>
      <c r="C19190" s="62" t="s">
        <v>11548</v>
      </c>
      <c r="D19190" s="107" t="s">
        <v>12933</v>
      </c>
      <c r="E19190" s="57">
        <v>35600</v>
      </c>
      <c r="F19190" s="57"/>
      <c r="G19190" s="125">
        <f t="shared" si="305"/>
        <v>-35600</v>
      </c>
      <c r="H19190" s="704" t="s">
        <v>12816</v>
      </c>
    </row>
    <row r="19191" spans="1:8" ht="15" x14ac:dyDescent="0.2">
      <c r="A19191" s="733">
        <v>45408</v>
      </c>
      <c r="B19191" s="40" t="s">
        <v>12608</v>
      </c>
      <c r="C19191" s="62" t="s">
        <v>8500</v>
      </c>
      <c r="D19191" s="107" t="s">
        <v>12934</v>
      </c>
      <c r="E19191" s="57">
        <v>40000</v>
      </c>
      <c r="F19191" s="57"/>
      <c r="G19191" s="125">
        <f t="shared" si="305"/>
        <v>-40000</v>
      </c>
      <c r="H19191" s="704" t="s">
        <v>12816</v>
      </c>
    </row>
    <row r="19192" spans="1:8" ht="15" x14ac:dyDescent="0.2">
      <c r="A19192" s="733">
        <v>45409</v>
      </c>
      <c r="B19192" s="40" t="s">
        <v>8874</v>
      </c>
      <c r="C19192" s="62" t="s">
        <v>10989</v>
      </c>
      <c r="D19192" s="107" t="s">
        <v>12935</v>
      </c>
      <c r="E19192" s="57">
        <v>1820</v>
      </c>
      <c r="F19192" s="57"/>
      <c r="G19192" s="125">
        <f t="shared" si="305"/>
        <v>-1820</v>
      </c>
      <c r="H19192" s="704" t="s">
        <v>12816</v>
      </c>
    </row>
    <row r="19193" spans="1:8" ht="15" x14ac:dyDescent="0.2">
      <c r="A19193" s="733">
        <v>45409</v>
      </c>
      <c r="B19193" s="40" t="s">
        <v>8874</v>
      </c>
      <c r="C19193" s="62" t="s">
        <v>5740</v>
      </c>
      <c r="D19193" s="107" t="s">
        <v>369</v>
      </c>
      <c r="E19193" s="57">
        <v>1200</v>
      </c>
      <c r="F19193" s="57"/>
      <c r="G19193" s="125">
        <f t="shared" si="305"/>
        <v>-1200</v>
      </c>
      <c r="H19193" s="704" t="s">
        <v>12816</v>
      </c>
    </row>
    <row r="19194" spans="1:8" ht="15" x14ac:dyDescent="0.2">
      <c r="A19194" s="733">
        <v>45409</v>
      </c>
      <c r="B19194" s="40" t="s">
        <v>11883</v>
      </c>
      <c r="C19194" s="62" t="s">
        <v>10989</v>
      </c>
      <c r="D19194" s="107" t="s">
        <v>12936</v>
      </c>
      <c r="E19194" s="57">
        <v>7000</v>
      </c>
      <c r="F19194" s="57"/>
      <c r="G19194" s="125">
        <f t="shared" si="305"/>
        <v>-7000</v>
      </c>
      <c r="H19194" s="704" t="s">
        <v>12816</v>
      </c>
    </row>
    <row r="19195" spans="1:8" ht="15" x14ac:dyDescent="0.2">
      <c r="A19195" s="733">
        <v>45409</v>
      </c>
      <c r="B19195" s="40" t="s">
        <v>10906</v>
      </c>
      <c r="C19195" s="62" t="s">
        <v>5740</v>
      </c>
      <c r="D19195" s="107" t="s">
        <v>369</v>
      </c>
      <c r="E19195" s="57">
        <v>400</v>
      </c>
      <c r="F19195" s="57"/>
      <c r="G19195" s="125">
        <f t="shared" si="305"/>
        <v>-400</v>
      </c>
      <c r="H19195" s="704" t="s">
        <v>12816</v>
      </c>
    </row>
    <row r="19196" spans="1:8" ht="15" x14ac:dyDescent="0.2">
      <c r="A19196" s="733">
        <v>45409</v>
      </c>
      <c r="B19196" s="62" t="s">
        <v>12608</v>
      </c>
      <c r="C19196" s="62" t="s">
        <v>5740</v>
      </c>
      <c r="D19196" s="107" t="s">
        <v>369</v>
      </c>
      <c r="E19196" s="57">
        <v>2000</v>
      </c>
      <c r="F19196" s="57"/>
      <c r="G19196" s="125">
        <f t="shared" si="305"/>
        <v>-2000</v>
      </c>
      <c r="H19196" s="704" t="s">
        <v>12816</v>
      </c>
    </row>
    <row r="19197" spans="1:8" ht="15" x14ac:dyDescent="0.2">
      <c r="A19197" s="733">
        <v>45409</v>
      </c>
      <c r="B19197" s="62" t="s">
        <v>12608</v>
      </c>
      <c r="C19197" s="62" t="s">
        <v>5740</v>
      </c>
      <c r="D19197" s="107" t="s">
        <v>369</v>
      </c>
      <c r="E19197" s="57">
        <v>3000</v>
      </c>
      <c r="F19197" s="57"/>
      <c r="G19197" s="125">
        <f t="shared" si="305"/>
        <v>-3000</v>
      </c>
      <c r="H19197" s="704" t="s">
        <v>12816</v>
      </c>
    </row>
    <row r="19198" spans="1:8" ht="15" x14ac:dyDescent="0.2">
      <c r="A19198" s="733">
        <v>45409</v>
      </c>
      <c r="B19198" s="40" t="s">
        <v>103</v>
      </c>
      <c r="C19198" s="62" t="s">
        <v>103</v>
      </c>
      <c r="D19198" s="107" t="s">
        <v>10209</v>
      </c>
      <c r="E19198" s="57">
        <v>3000</v>
      </c>
      <c r="F19198" s="57"/>
      <c r="G19198" s="125">
        <f t="shared" si="305"/>
        <v>-3000</v>
      </c>
      <c r="H19198" s="704" t="s">
        <v>12816</v>
      </c>
    </row>
    <row r="19199" spans="1:8" ht="15" x14ac:dyDescent="0.2">
      <c r="A19199" s="733">
        <v>45409</v>
      </c>
      <c r="B19199" s="40" t="s">
        <v>11726</v>
      </c>
      <c r="C19199" s="62" t="s">
        <v>1494</v>
      </c>
      <c r="D19199" s="107" t="s">
        <v>12937</v>
      </c>
      <c r="E19199" s="57">
        <v>4320</v>
      </c>
      <c r="F19199" s="57"/>
      <c r="G19199" s="125">
        <f t="shared" ref="G19199:G19262" si="306">F19199-E19199</f>
        <v>-4320</v>
      </c>
      <c r="H19199" s="704" t="s">
        <v>12816</v>
      </c>
    </row>
    <row r="19200" spans="1:8" ht="15" x14ac:dyDescent="0.2">
      <c r="A19200" s="733">
        <v>45409</v>
      </c>
      <c r="B19200" s="62" t="s">
        <v>13311</v>
      </c>
      <c r="C19200" s="62" t="s">
        <v>5740</v>
      </c>
      <c r="D19200" s="107" t="s">
        <v>369</v>
      </c>
      <c r="E19200" s="57">
        <v>1000</v>
      </c>
      <c r="F19200" s="57"/>
      <c r="G19200" s="125">
        <f t="shared" si="306"/>
        <v>-1000</v>
      </c>
      <c r="H19200" s="704" t="s">
        <v>12816</v>
      </c>
    </row>
    <row r="19201" spans="1:8" ht="15" x14ac:dyDescent="0.2">
      <c r="A19201" s="733">
        <v>45409</v>
      </c>
      <c r="B19201" s="40" t="s">
        <v>11883</v>
      </c>
      <c r="C19201" s="62" t="s">
        <v>10989</v>
      </c>
      <c r="D19201" s="107" t="s">
        <v>4308</v>
      </c>
      <c r="E19201" s="57">
        <v>3470</v>
      </c>
      <c r="F19201" s="57"/>
      <c r="G19201" s="125">
        <f t="shared" si="306"/>
        <v>-3470</v>
      </c>
      <c r="H19201" s="704" t="s">
        <v>12816</v>
      </c>
    </row>
    <row r="19202" spans="1:8" ht="15" x14ac:dyDescent="0.2">
      <c r="A19202" s="733">
        <v>45409</v>
      </c>
      <c r="B19202" s="40" t="s">
        <v>11883</v>
      </c>
      <c r="C19202" s="62" t="s">
        <v>391</v>
      </c>
      <c r="D19202" s="107" t="s">
        <v>12939</v>
      </c>
      <c r="E19202" s="57">
        <v>4500</v>
      </c>
      <c r="F19202" s="57"/>
      <c r="G19202" s="125">
        <f t="shared" si="306"/>
        <v>-4500</v>
      </c>
      <c r="H19202" s="704" t="s">
        <v>12816</v>
      </c>
    </row>
    <row r="19203" spans="1:8" ht="15" x14ac:dyDescent="0.2">
      <c r="A19203" s="733">
        <v>45409</v>
      </c>
      <c r="B19203" s="40" t="s">
        <v>11726</v>
      </c>
      <c r="C19203" s="62" t="s">
        <v>12942</v>
      </c>
      <c r="D19203" s="107" t="s">
        <v>12940</v>
      </c>
      <c r="E19203" s="57">
        <v>500000</v>
      </c>
      <c r="F19203" s="57"/>
      <c r="G19203" s="125">
        <f t="shared" si="306"/>
        <v>-500000</v>
      </c>
      <c r="H19203" s="704" t="s">
        <v>12816</v>
      </c>
    </row>
    <row r="19204" spans="1:8" ht="15" x14ac:dyDescent="0.2">
      <c r="A19204" s="733">
        <v>45409</v>
      </c>
      <c r="B19204" s="40" t="s">
        <v>11726</v>
      </c>
      <c r="C19204" s="62" t="s">
        <v>12942</v>
      </c>
      <c r="D19204" s="107" t="s">
        <v>12941</v>
      </c>
      <c r="E19204" s="57">
        <v>500000</v>
      </c>
      <c r="F19204" s="57"/>
      <c r="G19204" s="125">
        <f t="shared" si="306"/>
        <v>-500000</v>
      </c>
      <c r="H19204" s="704" t="s">
        <v>12816</v>
      </c>
    </row>
    <row r="19205" spans="1:8" ht="15" x14ac:dyDescent="0.2">
      <c r="A19205" s="733">
        <v>45411</v>
      </c>
      <c r="B19205" s="40" t="s">
        <v>11089</v>
      </c>
      <c r="C19205" s="62" t="s">
        <v>5740</v>
      </c>
      <c r="D19205" s="107" t="s">
        <v>369</v>
      </c>
      <c r="E19205" s="57">
        <v>250</v>
      </c>
      <c r="F19205" s="57"/>
      <c r="G19205" s="125">
        <f t="shared" si="306"/>
        <v>-250</v>
      </c>
      <c r="H19205" s="704" t="s">
        <v>12816</v>
      </c>
    </row>
    <row r="19206" spans="1:8" ht="15" x14ac:dyDescent="0.2">
      <c r="A19206" s="733">
        <v>45411</v>
      </c>
      <c r="B19206" s="40" t="s">
        <v>103</v>
      </c>
      <c r="C19206" s="62" t="s">
        <v>103</v>
      </c>
      <c r="D19206" s="107" t="s">
        <v>10209</v>
      </c>
      <c r="E19206" s="57">
        <v>1500</v>
      </c>
      <c r="F19206" s="57"/>
      <c r="G19206" s="125">
        <f t="shared" si="306"/>
        <v>-1500</v>
      </c>
      <c r="H19206" s="704" t="s">
        <v>12816</v>
      </c>
    </row>
    <row r="19207" spans="1:8" ht="15" x14ac:dyDescent="0.2">
      <c r="A19207" s="733">
        <v>45411</v>
      </c>
      <c r="B19207" s="40" t="s">
        <v>11883</v>
      </c>
      <c r="C19207" s="62" t="s">
        <v>5740</v>
      </c>
      <c r="D19207" s="107" t="s">
        <v>369</v>
      </c>
      <c r="E19207" s="57">
        <v>700</v>
      </c>
      <c r="F19207" s="57"/>
      <c r="G19207" s="125">
        <f t="shared" si="306"/>
        <v>-700</v>
      </c>
      <c r="H19207" s="704" t="s">
        <v>12816</v>
      </c>
    </row>
    <row r="19208" spans="1:8" ht="15" x14ac:dyDescent="0.2">
      <c r="A19208" s="733">
        <v>45411</v>
      </c>
      <c r="B19208" s="40" t="s">
        <v>103</v>
      </c>
      <c r="C19208" s="62" t="s">
        <v>8148</v>
      </c>
      <c r="D19208" s="107" t="s">
        <v>6336</v>
      </c>
      <c r="E19208" s="57">
        <v>18585</v>
      </c>
      <c r="F19208" s="57"/>
      <c r="G19208" s="125">
        <f t="shared" si="306"/>
        <v>-18585</v>
      </c>
      <c r="H19208" s="704" t="s">
        <v>12816</v>
      </c>
    </row>
    <row r="19209" spans="1:8" ht="15" x14ac:dyDescent="0.2">
      <c r="A19209" s="733">
        <v>45411</v>
      </c>
      <c r="B19209" s="40" t="s">
        <v>25</v>
      </c>
      <c r="C19209" s="62" t="s">
        <v>8148</v>
      </c>
      <c r="D19209" s="107" t="s">
        <v>6336</v>
      </c>
      <c r="E19209" s="57">
        <v>49024</v>
      </c>
      <c r="F19209" s="57"/>
      <c r="G19209" s="125">
        <f t="shared" si="306"/>
        <v>-49024</v>
      </c>
      <c r="H19209" s="704" t="s">
        <v>12816</v>
      </c>
    </row>
    <row r="19210" spans="1:8" ht="15" x14ac:dyDescent="0.2">
      <c r="A19210" s="733">
        <v>45411</v>
      </c>
      <c r="B19210" s="62" t="s">
        <v>12608</v>
      </c>
      <c r="C19210" s="62" t="s">
        <v>5740</v>
      </c>
      <c r="D19210" s="107" t="s">
        <v>369</v>
      </c>
      <c r="E19210" s="57">
        <v>2000</v>
      </c>
      <c r="F19210" s="57"/>
      <c r="G19210" s="125">
        <f t="shared" si="306"/>
        <v>-2000</v>
      </c>
      <c r="H19210" s="704" t="s">
        <v>12816</v>
      </c>
    </row>
    <row r="19211" spans="1:8" ht="15" x14ac:dyDescent="0.2">
      <c r="A19211" s="733">
        <v>45411</v>
      </c>
      <c r="B19211" s="40" t="s">
        <v>103</v>
      </c>
      <c r="C19211" s="62" t="s">
        <v>103</v>
      </c>
      <c r="D19211" s="107" t="s">
        <v>12943</v>
      </c>
      <c r="E19211" s="57">
        <v>5000</v>
      </c>
      <c r="F19211" s="57"/>
      <c r="G19211" s="125">
        <f t="shared" si="306"/>
        <v>-5000</v>
      </c>
      <c r="H19211" s="704" t="s">
        <v>12816</v>
      </c>
    </row>
    <row r="19212" spans="1:8" ht="15" x14ac:dyDescent="0.2">
      <c r="A19212" s="733">
        <v>45411</v>
      </c>
      <c r="B19212" s="40" t="s">
        <v>103</v>
      </c>
      <c r="C19212" s="62" t="s">
        <v>103</v>
      </c>
      <c r="D19212" s="107" t="s">
        <v>12944</v>
      </c>
      <c r="E19212" s="57">
        <v>850</v>
      </c>
      <c r="F19212" s="57"/>
      <c r="G19212" s="125">
        <f t="shared" si="306"/>
        <v>-850</v>
      </c>
      <c r="H19212" s="704" t="s">
        <v>12816</v>
      </c>
    </row>
    <row r="19213" spans="1:8" ht="15" x14ac:dyDescent="0.2">
      <c r="A19213" s="733">
        <v>45411</v>
      </c>
      <c r="B19213" s="40" t="s">
        <v>11085</v>
      </c>
      <c r="C19213" s="62" t="s">
        <v>10989</v>
      </c>
      <c r="D19213" s="107" t="s">
        <v>9915</v>
      </c>
      <c r="E19213" s="57">
        <v>16200</v>
      </c>
      <c r="F19213" s="57"/>
      <c r="G19213" s="125">
        <f t="shared" si="306"/>
        <v>-16200</v>
      </c>
      <c r="H19213" s="704" t="s">
        <v>12816</v>
      </c>
    </row>
    <row r="19214" spans="1:8" ht="15" x14ac:dyDescent="0.2">
      <c r="A19214" s="733">
        <v>45412</v>
      </c>
      <c r="B19214" s="40" t="s">
        <v>103</v>
      </c>
      <c r="C19214" s="62" t="s">
        <v>391</v>
      </c>
      <c r="D19214" s="107" t="s">
        <v>1290</v>
      </c>
      <c r="E19214" s="57">
        <v>400</v>
      </c>
      <c r="F19214" s="57"/>
      <c r="G19214" s="125">
        <f t="shared" si="306"/>
        <v>-400</v>
      </c>
      <c r="H19214" s="704" t="s">
        <v>12816</v>
      </c>
    </row>
    <row r="19215" spans="1:8" ht="15" x14ac:dyDescent="0.2">
      <c r="A19215" s="733">
        <v>45412</v>
      </c>
      <c r="B19215" s="40" t="s">
        <v>8557</v>
      </c>
      <c r="C19215" s="62" t="s">
        <v>11961</v>
      </c>
      <c r="D19215" s="107" t="s">
        <v>1156</v>
      </c>
      <c r="E19215" s="57">
        <v>5000</v>
      </c>
      <c r="F19215" s="57"/>
      <c r="G19215" s="125">
        <f t="shared" si="306"/>
        <v>-5000</v>
      </c>
      <c r="H19215" s="704" t="s">
        <v>12816</v>
      </c>
    </row>
    <row r="19216" spans="1:8" ht="15" x14ac:dyDescent="0.2">
      <c r="A19216" s="733">
        <v>45412</v>
      </c>
      <c r="B19216" s="40" t="s">
        <v>103</v>
      </c>
      <c r="C19216" s="62" t="s">
        <v>103</v>
      </c>
      <c r="D19216" s="107" t="s">
        <v>10209</v>
      </c>
      <c r="E19216" s="57">
        <v>4000</v>
      </c>
      <c r="F19216" s="57"/>
      <c r="G19216" s="125">
        <f t="shared" si="306"/>
        <v>-4000</v>
      </c>
      <c r="H19216" s="704" t="s">
        <v>12816</v>
      </c>
    </row>
    <row r="19217" spans="1:8" ht="15" x14ac:dyDescent="0.2">
      <c r="A19217" s="733">
        <v>45412</v>
      </c>
      <c r="B19217" s="40" t="s">
        <v>11726</v>
      </c>
      <c r="C19217" s="62" t="s">
        <v>5740</v>
      </c>
      <c r="D19217" s="107" t="s">
        <v>369</v>
      </c>
      <c r="E19217" s="57">
        <v>1600</v>
      </c>
      <c r="F19217" s="57"/>
      <c r="G19217" s="125">
        <f t="shared" si="306"/>
        <v>-1600</v>
      </c>
      <c r="H19217" s="704" t="s">
        <v>12816</v>
      </c>
    </row>
    <row r="19218" spans="1:8" ht="15" x14ac:dyDescent="0.2">
      <c r="A19218" s="733">
        <v>45412</v>
      </c>
      <c r="B19218" s="40" t="s">
        <v>12516</v>
      </c>
      <c r="C19218" s="62" t="s">
        <v>10989</v>
      </c>
      <c r="D19218" s="107" t="s">
        <v>5135</v>
      </c>
      <c r="E19218" s="57">
        <v>56283</v>
      </c>
      <c r="F19218" s="57"/>
      <c r="G19218" s="125">
        <f t="shared" si="306"/>
        <v>-56283</v>
      </c>
      <c r="H19218" s="704" t="s">
        <v>12816</v>
      </c>
    </row>
    <row r="19219" spans="1:8" ht="15" x14ac:dyDescent="0.2">
      <c r="A19219" s="733">
        <v>45412</v>
      </c>
      <c r="B19219" s="40" t="s">
        <v>6503</v>
      </c>
      <c r="C19219" s="669" t="s">
        <v>10989</v>
      </c>
      <c r="D19219" s="912" t="s">
        <v>12945</v>
      </c>
      <c r="E19219" s="584">
        <v>9075</v>
      </c>
      <c r="F19219" s="57"/>
      <c r="G19219" s="125">
        <f t="shared" si="306"/>
        <v>-9075</v>
      </c>
      <c r="H19219" s="704" t="s">
        <v>12816</v>
      </c>
    </row>
    <row r="19220" spans="1:8" ht="15" x14ac:dyDescent="0.2">
      <c r="A19220" s="733">
        <v>45412</v>
      </c>
      <c r="B19220" s="40" t="s">
        <v>10177</v>
      </c>
      <c r="C19220" s="669" t="s">
        <v>10989</v>
      </c>
      <c r="D19220" s="912" t="s">
        <v>12945</v>
      </c>
      <c r="E19220" s="584">
        <v>3750</v>
      </c>
      <c r="F19220" s="57"/>
      <c r="G19220" s="125">
        <f t="shared" si="306"/>
        <v>-3750</v>
      </c>
      <c r="H19220" s="704" t="s">
        <v>12816</v>
      </c>
    </row>
    <row r="19221" spans="1:8" ht="15" x14ac:dyDescent="0.2">
      <c r="A19221" s="733">
        <v>45412</v>
      </c>
      <c r="B19221" s="40" t="s">
        <v>12516</v>
      </c>
      <c r="C19221" s="669" t="s">
        <v>10989</v>
      </c>
      <c r="D19221" s="912" t="s">
        <v>12945</v>
      </c>
      <c r="E19221" s="584">
        <v>56055</v>
      </c>
      <c r="F19221" s="57"/>
      <c r="G19221" s="125">
        <f t="shared" si="306"/>
        <v>-56055</v>
      </c>
      <c r="H19221" s="704" t="s">
        <v>12816</v>
      </c>
    </row>
    <row r="19222" spans="1:8" ht="15" x14ac:dyDescent="0.2">
      <c r="A19222" s="733">
        <v>45412</v>
      </c>
      <c r="B19222" s="40" t="s">
        <v>12356</v>
      </c>
      <c r="C19222" s="62" t="s">
        <v>10989</v>
      </c>
      <c r="D19222" s="107" t="s">
        <v>5135</v>
      </c>
      <c r="E19222" s="57">
        <v>31160</v>
      </c>
      <c r="F19222" s="57"/>
      <c r="G19222" s="125">
        <f t="shared" si="306"/>
        <v>-31160</v>
      </c>
      <c r="H19222" s="704" t="s">
        <v>12816</v>
      </c>
    </row>
    <row r="19223" spans="1:8" ht="15" x14ac:dyDescent="0.2">
      <c r="A19223" s="733">
        <v>45412</v>
      </c>
      <c r="B19223" s="40" t="s">
        <v>25</v>
      </c>
      <c r="C19223" s="62" t="s">
        <v>391</v>
      </c>
      <c r="D19223" s="107" t="s">
        <v>12946</v>
      </c>
      <c r="E19223" s="57">
        <v>59160</v>
      </c>
      <c r="F19223" s="57"/>
      <c r="G19223" s="125">
        <f t="shared" si="306"/>
        <v>-59160</v>
      </c>
      <c r="H19223" s="704" t="s">
        <v>12816</v>
      </c>
    </row>
    <row r="19224" spans="1:8" ht="15" x14ac:dyDescent="0.2">
      <c r="A19224" s="733">
        <v>45412</v>
      </c>
      <c r="B19224" s="40" t="s">
        <v>12696</v>
      </c>
      <c r="C19224" s="62" t="s">
        <v>12947</v>
      </c>
      <c r="D19224" s="107" t="s">
        <v>12948</v>
      </c>
      <c r="E19224" s="57">
        <v>1000000</v>
      </c>
      <c r="F19224" s="57"/>
      <c r="G19224" s="125">
        <f t="shared" si="306"/>
        <v>-1000000</v>
      </c>
      <c r="H19224" s="704" t="s">
        <v>12816</v>
      </c>
    </row>
    <row r="19225" spans="1:8" ht="15" x14ac:dyDescent="0.2">
      <c r="A19225" s="733">
        <v>45412</v>
      </c>
      <c r="B19225" s="40" t="s">
        <v>8557</v>
      </c>
      <c r="C19225" s="62" t="s">
        <v>378</v>
      </c>
      <c r="D19225" s="107" t="s">
        <v>12445</v>
      </c>
      <c r="E19225" s="57">
        <v>300000</v>
      </c>
      <c r="F19225" s="57"/>
      <c r="G19225" s="125">
        <f t="shared" si="306"/>
        <v>-300000</v>
      </c>
      <c r="H19225" s="704" t="s">
        <v>12816</v>
      </c>
    </row>
    <row r="19226" spans="1:8" ht="15" x14ac:dyDescent="0.2">
      <c r="A19226" s="733">
        <v>45412</v>
      </c>
      <c r="B19226" s="40" t="s">
        <v>12516</v>
      </c>
      <c r="C19226" s="62" t="s">
        <v>11713</v>
      </c>
      <c r="D19226" s="107" t="s">
        <v>12445</v>
      </c>
      <c r="E19226" s="57">
        <v>26000</v>
      </c>
      <c r="F19226" s="57"/>
      <c r="G19226" s="125">
        <f t="shared" si="306"/>
        <v>-26000</v>
      </c>
      <c r="H19226" s="704" t="s">
        <v>12816</v>
      </c>
    </row>
    <row r="19227" spans="1:8" ht="15" x14ac:dyDescent="0.2">
      <c r="A19227" s="733">
        <v>45412</v>
      </c>
      <c r="B19227" s="40" t="s">
        <v>3945</v>
      </c>
      <c r="C19227" s="62" t="s">
        <v>12950</v>
      </c>
      <c r="D19227" s="107" t="s">
        <v>12949</v>
      </c>
      <c r="E19227" s="57">
        <v>100000</v>
      </c>
      <c r="F19227" s="57"/>
      <c r="G19227" s="125">
        <f t="shared" si="306"/>
        <v>-100000</v>
      </c>
      <c r="H19227" s="704" t="s">
        <v>12816</v>
      </c>
    </row>
    <row r="19228" spans="1:8" ht="15" x14ac:dyDescent="0.2">
      <c r="A19228" s="732">
        <v>45385</v>
      </c>
      <c r="B19228" s="173" t="s">
        <v>11085</v>
      </c>
      <c r="C19228" s="173" t="s">
        <v>12551</v>
      </c>
      <c r="D19228" s="227" t="s">
        <v>12840</v>
      </c>
      <c r="E19228" s="235">
        <v>1173000</v>
      </c>
      <c r="F19228" s="235"/>
      <c r="G19228" s="235">
        <f t="shared" si="306"/>
        <v>-1173000</v>
      </c>
      <c r="H19228" s="708" t="s">
        <v>12816</v>
      </c>
    </row>
    <row r="19229" spans="1:8" ht="15" x14ac:dyDescent="0.2">
      <c r="A19229" s="732">
        <v>45407</v>
      </c>
      <c r="B19229" s="173" t="s">
        <v>37</v>
      </c>
      <c r="C19229" s="550" t="s">
        <v>3002</v>
      </c>
      <c r="D19229" s="739" t="s">
        <v>12914</v>
      </c>
      <c r="E19229" s="551">
        <v>20528</v>
      </c>
      <c r="F19229" s="235"/>
      <c r="G19229" s="235">
        <f t="shared" si="306"/>
        <v>-20528</v>
      </c>
      <c r="H19229" s="708" t="s">
        <v>12816</v>
      </c>
    </row>
    <row r="19230" spans="1:8" ht="15" x14ac:dyDescent="0.2">
      <c r="A19230" s="732">
        <v>45407</v>
      </c>
      <c r="B19230" s="173" t="s">
        <v>3944</v>
      </c>
      <c r="C19230" s="550" t="s">
        <v>3002</v>
      </c>
      <c r="D19230" s="739" t="s">
        <v>12914</v>
      </c>
      <c r="E19230" s="551">
        <v>35367</v>
      </c>
      <c r="F19230" s="235"/>
      <c r="G19230" s="235">
        <f t="shared" si="306"/>
        <v>-35367</v>
      </c>
      <c r="H19230" s="708" t="s">
        <v>12816</v>
      </c>
    </row>
    <row r="19231" spans="1:8" ht="15" x14ac:dyDescent="0.2">
      <c r="A19231" s="732">
        <v>45407</v>
      </c>
      <c r="B19231" s="173" t="s">
        <v>3945</v>
      </c>
      <c r="C19231" s="550" t="s">
        <v>3002</v>
      </c>
      <c r="D19231" s="739" t="s">
        <v>12914</v>
      </c>
      <c r="E19231" s="551">
        <v>32760</v>
      </c>
      <c r="F19231" s="235"/>
      <c r="G19231" s="235">
        <f t="shared" si="306"/>
        <v>-32760</v>
      </c>
      <c r="H19231" s="708" t="s">
        <v>12816</v>
      </c>
    </row>
    <row r="19232" spans="1:8" ht="15" x14ac:dyDescent="0.2">
      <c r="A19232" s="732">
        <v>45407</v>
      </c>
      <c r="B19232" s="173" t="s">
        <v>12516</v>
      </c>
      <c r="C19232" s="550" t="s">
        <v>3002</v>
      </c>
      <c r="D19232" s="739" t="s">
        <v>12914</v>
      </c>
      <c r="E19232" s="551">
        <v>107920</v>
      </c>
      <c r="F19232" s="235"/>
      <c r="G19232" s="235">
        <f t="shared" si="306"/>
        <v>-107920</v>
      </c>
      <c r="H19232" s="708" t="s">
        <v>12816</v>
      </c>
    </row>
    <row r="19233" spans="1:8" ht="24" x14ac:dyDescent="0.2">
      <c r="A19233" s="732">
        <v>45407</v>
      </c>
      <c r="B19233" s="173" t="s">
        <v>11726</v>
      </c>
      <c r="C19233" s="550" t="s">
        <v>3002</v>
      </c>
      <c r="D19233" s="739" t="s">
        <v>12915</v>
      </c>
      <c r="E19233" s="551">
        <v>100356</v>
      </c>
      <c r="F19233" s="235"/>
      <c r="G19233" s="235">
        <f t="shared" si="306"/>
        <v>-100356</v>
      </c>
      <c r="H19233" s="708" t="s">
        <v>12816</v>
      </c>
    </row>
    <row r="19234" spans="1:8" ht="24" x14ac:dyDescent="0.2">
      <c r="A19234" s="732">
        <v>45408</v>
      </c>
      <c r="B19234" s="173" t="s">
        <v>12618</v>
      </c>
      <c r="C19234" s="173" t="s">
        <v>12911</v>
      </c>
      <c r="D19234" s="227" t="s">
        <v>12912</v>
      </c>
      <c r="E19234" s="235">
        <v>179360</v>
      </c>
      <c r="F19234" s="235"/>
      <c r="G19234" s="235">
        <f t="shared" si="306"/>
        <v>-179360</v>
      </c>
      <c r="H19234" s="708" t="s">
        <v>12816</v>
      </c>
    </row>
    <row r="19235" spans="1:8" ht="24" x14ac:dyDescent="0.2">
      <c r="A19235" s="732">
        <v>45408</v>
      </c>
      <c r="B19235" s="173" t="s">
        <v>8041</v>
      </c>
      <c r="C19235" s="173" t="s">
        <v>10975</v>
      </c>
      <c r="D19235" s="227" t="s">
        <v>12913</v>
      </c>
      <c r="E19235" s="235">
        <v>215940</v>
      </c>
      <c r="F19235" s="235"/>
      <c r="G19235" s="235">
        <f t="shared" si="306"/>
        <v>-215940</v>
      </c>
      <c r="H19235" s="708" t="s">
        <v>12816</v>
      </c>
    </row>
    <row r="19236" spans="1:8" ht="15" x14ac:dyDescent="0.2">
      <c r="A19236" s="729">
        <v>45384</v>
      </c>
      <c r="B19236" s="90" t="s">
        <v>6503</v>
      </c>
      <c r="C19236" s="93" t="s">
        <v>558</v>
      </c>
      <c r="D19236" s="800" t="s">
        <v>12806</v>
      </c>
      <c r="E19236" s="91"/>
      <c r="F19236" s="91">
        <v>1000000</v>
      </c>
      <c r="G19236" s="91">
        <f t="shared" si="306"/>
        <v>1000000</v>
      </c>
      <c r="H19236" s="701" t="s">
        <v>12816</v>
      </c>
    </row>
    <row r="19237" spans="1:8" ht="15" x14ac:dyDescent="0.2">
      <c r="A19237" s="729">
        <v>45384</v>
      </c>
      <c r="B19237" s="90" t="s">
        <v>6503</v>
      </c>
      <c r="C19237" s="93" t="s">
        <v>558</v>
      </c>
      <c r="D19237" s="800" t="s">
        <v>12806</v>
      </c>
      <c r="E19237" s="91"/>
      <c r="F19237" s="91">
        <v>1000000</v>
      </c>
      <c r="G19237" s="91">
        <f t="shared" si="306"/>
        <v>1000000</v>
      </c>
      <c r="H19237" s="701" t="s">
        <v>12816</v>
      </c>
    </row>
    <row r="19238" spans="1:8" ht="15" x14ac:dyDescent="0.2">
      <c r="A19238" s="729">
        <v>45385</v>
      </c>
      <c r="B19238" s="90" t="s">
        <v>11883</v>
      </c>
      <c r="C19238" s="93" t="s">
        <v>558</v>
      </c>
      <c r="D19238" s="800" t="s">
        <v>12824</v>
      </c>
      <c r="E19238" s="91"/>
      <c r="F19238" s="91">
        <v>1310000</v>
      </c>
      <c r="G19238" s="91">
        <f t="shared" si="306"/>
        <v>1310000</v>
      </c>
      <c r="H19238" s="701" t="s">
        <v>12816</v>
      </c>
    </row>
    <row r="19239" spans="1:8" ht="15" x14ac:dyDescent="0.2">
      <c r="A19239" s="729">
        <v>45385</v>
      </c>
      <c r="B19239" s="90" t="s">
        <v>11883</v>
      </c>
      <c r="C19239" s="93" t="s">
        <v>558</v>
      </c>
      <c r="D19239" s="897" t="s">
        <v>13035</v>
      </c>
      <c r="E19239" s="642">
        <v>13100</v>
      </c>
      <c r="F19239" s="91"/>
      <c r="G19239" s="91">
        <f t="shared" si="306"/>
        <v>-13100</v>
      </c>
      <c r="H19239" s="701" t="s">
        <v>12816</v>
      </c>
    </row>
    <row r="19240" spans="1:8" ht="15" x14ac:dyDescent="0.2">
      <c r="A19240" s="729">
        <v>45385</v>
      </c>
      <c r="B19240" s="90" t="s">
        <v>11883</v>
      </c>
      <c r="C19240" s="93" t="s">
        <v>558</v>
      </c>
      <c r="D19240" s="800" t="s">
        <v>12825</v>
      </c>
      <c r="E19240" s="91"/>
      <c r="F19240" s="91">
        <v>1173000</v>
      </c>
      <c r="G19240" s="91">
        <f t="shared" si="306"/>
        <v>1173000</v>
      </c>
      <c r="H19240" s="701" t="s">
        <v>12816</v>
      </c>
    </row>
    <row r="19241" spans="1:8" ht="15" x14ac:dyDescent="0.2">
      <c r="A19241" s="729">
        <v>45385</v>
      </c>
      <c r="B19241" s="90" t="s">
        <v>8866</v>
      </c>
      <c r="C19241" s="93" t="s">
        <v>558</v>
      </c>
      <c r="D19241" s="800" t="s">
        <v>12824</v>
      </c>
      <c r="E19241" s="91"/>
      <c r="F19241" s="91">
        <v>500000</v>
      </c>
      <c r="G19241" s="91">
        <f t="shared" si="306"/>
        <v>500000</v>
      </c>
      <c r="H19241" s="701" t="s">
        <v>12816</v>
      </c>
    </row>
    <row r="19242" spans="1:8" ht="15" x14ac:dyDescent="0.2">
      <c r="A19242" s="729">
        <v>45385</v>
      </c>
      <c r="B19242" s="90" t="s">
        <v>8866</v>
      </c>
      <c r="C19242" s="93" t="s">
        <v>558</v>
      </c>
      <c r="D19242" s="897" t="s">
        <v>13035</v>
      </c>
      <c r="E19242" s="642">
        <v>5000</v>
      </c>
      <c r="F19242" s="91"/>
      <c r="G19242" s="91">
        <f t="shared" si="306"/>
        <v>-5000</v>
      </c>
      <c r="H19242" s="701" t="s">
        <v>12816</v>
      </c>
    </row>
    <row r="19243" spans="1:8" ht="15" x14ac:dyDescent="0.2">
      <c r="A19243" s="729">
        <v>45385</v>
      </c>
      <c r="B19243" s="90" t="s">
        <v>9354</v>
      </c>
      <c r="C19243" s="93" t="s">
        <v>558</v>
      </c>
      <c r="D19243" s="800" t="s">
        <v>12847</v>
      </c>
      <c r="E19243" s="91"/>
      <c r="F19243" s="91">
        <v>999000</v>
      </c>
      <c r="G19243" s="91">
        <f t="shared" si="306"/>
        <v>999000</v>
      </c>
      <c r="H19243" s="701" t="s">
        <v>12816</v>
      </c>
    </row>
    <row r="19244" spans="1:8" ht="15" x14ac:dyDescent="0.2">
      <c r="A19244" s="729">
        <v>45385</v>
      </c>
      <c r="B19244" s="90" t="s">
        <v>9354</v>
      </c>
      <c r="C19244" s="93" t="s">
        <v>558</v>
      </c>
      <c r="D19244" s="800" t="s">
        <v>12847</v>
      </c>
      <c r="E19244" s="91"/>
      <c r="F19244" s="91">
        <v>999000</v>
      </c>
      <c r="G19244" s="91">
        <f t="shared" si="306"/>
        <v>999000</v>
      </c>
      <c r="H19244" s="701" t="s">
        <v>12816</v>
      </c>
    </row>
    <row r="19245" spans="1:8" ht="15" x14ac:dyDescent="0.2">
      <c r="A19245" s="729">
        <v>45385</v>
      </c>
      <c r="B19245" s="90" t="s">
        <v>9354</v>
      </c>
      <c r="C19245" s="93" t="s">
        <v>558</v>
      </c>
      <c r="D19245" s="800" t="s">
        <v>12847</v>
      </c>
      <c r="E19245" s="91"/>
      <c r="F19245" s="91">
        <v>999000</v>
      </c>
      <c r="G19245" s="91">
        <f t="shared" si="306"/>
        <v>999000</v>
      </c>
      <c r="H19245" s="701" t="s">
        <v>12816</v>
      </c>
    </row>
    <row r="19246" spans="1:8" ht="15" x14ac:dyDescent="0.2">
      <c r="A19246" s="729">
        <v>45385</v>
      </c>
      <c r="B19246" s="90" t="s">
        <v>9354</v>
      </c>
      <c r="C19246" s="93" t="s">
        <v>558</v>
      </c>
      <c r="D19246" s="800" t="s">
        <v>12847</v>
      </c>
      <c r="E19246" s="91"/>
      <c r="F19246" s="91">
        <v>999000</v>
      </c>
      <c r="G19246" s="91">
        <f t="shared" si="306"/>
        <v>999000</v>
      </c>
      <c r="H19246" s="701" t="s">
        <v>12816</v>
      </c>
    </row>
    <row r="19247" spans="1:8" ht="36" x14ac:dyDescent="0.2">
      <c r="A19247" s="729">
        <v>45386</v>
      </c>
      <c r="B19247" s="90" t="s">
        <v>11726</v>
      </c>
      <c r="C19247" s="93" t="s">
        <v>558</v>
      </c>
      <c r="D19247" s="897" t="s">
        <v>12890</v>
      </c>
      <c r="E19247" s="642">
        <v>28000</v>
      </c>
      <c r="F19247" s="91"/>
      <c r="G19247" s="175">
        <f t="shared" si="306"/>
        <v>-28000</v>
      </c>
      <c r="H19247" s="701" t="s">
        <v>12816</v>
      </c>
    </row>
    <row r="19248" spans="1:8" ht="15" x14ac:dyDescent="0.2">
      <c r="A19248" s="729">
        <v>45387</v>
      </c>
      <c r="B19248" s="90" t="s">
        <v>9354</v>
      </c>
      <c r="C19248" s="93" t="s">
        <v>558</v>
      </c>
      <c r="D19248" s="800" t="s">
        <v>12847</v>
      </c>
      <c r="E19248" s="91"/>
      <c r="F19248" s="91">
        <v>995000</v>
      </c>
      <c r="G19248" s="91">
        <f t="shared" si="306"/>
        <v>995000</v>
      </c>
      <c r="H19248" s="701" t="s">
        <v>12816</v>
      </c>
    </row>
    <row r="19249" spans="1:8" ht="15" x14ac:dyDescent="0.2">
      <c r="A19249" s="729">
        <v>45387</v>
      </c>
      <c r="B19249" s="90" t="s">
        <v>9354</v>
      </c>
      <c r="C19249" s="93" t="s">
        <v>558</v>
      </c>
      <c r="D19249" s="800" t="s">
        <v>12847</v>
      </c>
      <c r="E19249" s="91"/>
      <c r="F19249" s="91">
        <v>995000</v>
      </c>
      <c r="G19249" s="91">
        <f t="shared" si="306"/>
        <v>995000</v>
      </c>
      <c r="H19249" s="701" t="s">
        <v>12816</v>
      </c>
    </row>
    <row r="19250" spans="1:8" ht="15" x14ac:dyDescent="0.2">
      <c r="A19250" s="729">
        <v>45387</v>
      </c>
      <c r="B19250" s="90" t="s">
        <v>9354</v>
      </c>
      <c r="C19250" s="93" t="s">
        <v>558</v>
      </c>
      <c r="D19250" s="800" t="s">
        <v>12852</v>
      </c>
      <c r="E19250" s="91"/>
      <c r="F19250" s="91">
        <v>510000</v>
      </c>
      <c r="G19250" s="91">
        <f t="shared" si="306"/>
        <v>510000</v>
      </c>
      <c r="H19250" s="701" t="s">
        <v>12816</v>
      </c>
    </row>
    <row r="19251" spans="1:8" ht="15" x14ac:dyDescent="0.2">
      <c r="A19251" s="729">
        <v>45387</v>
      </c>
      <c r="B19251" s="93" t="s">
        <v>3945</v>
      </c>
      <c r="C19251" s="93" t="s">
        <v>558</v>
      </c>
      <c r="D19251" s="891" t="s">
        <v>12853</v>
      </c>
      <c r="E19251" s="175"/>
      <c r="F19251" s="175">
        <v>359992</v>
      </c>
      <c r="G19251" s="91">
        <f t="shared" si="306"/>
        <v>359992</v>
      </c>
      <c r="H19251" s="701" t="s">
        <v>12816</v>
      </c>
    </row>
    <row r="19252" spans="1:8" ht="24" x14ac:dyDescent="0.2">
      <c r="A19252" s="729">
        <v>45400</v>
      </c>
      <c r="B19252" s="93" t="s">
        <v>13311</v>
      </c>
      <c r="C19252" s="93" t="s">
        <v>558</v>
      </c>
      <c r="D19252" s="801" t="s">
        <v>12868</v>
      </c>
      <c r="E19252" s="175"/>
      <c r="F19252" s="175">
        <v>1200000</v>
      </c>
      <c r="G19252" s="175">
        <f t="shared" si="306"/>
        <v>1200000</v>
      </c>
      <c r="H19252" s="701" t="s">
        <v>12816</v>
      </c>
    </row>
    <row r="19253" spans="1:8" ht="24" x14ac:dyDescent="0.2">
      <c r="A19253" s="729">
        <v>45400</v>
      </c>
      <c r="B19253" s="93" t="s">
        <v>11089</v>
      </c>
      <c r="C19253" s="93" t="s">
        <v>558</v>
      </c>
      <c r="D19253" s="801" t="s">
        <v>12868</v>
      </c>
      <c r="E19253" s="175"/>
      <c r="F19253" s="175">
        <v>1500000</v>
      </c>
      <c r="G19253" s="175">
        <f t="shared" si="306"/>
        <v>1500000</v>
      </c>
      <c r="H19253" s="701" t="s">
        <v>12816</v>
      </c>
    </row>
    <row r="19254" spans="1:8" ht="15" x14ac:dyDescent="0.2">
      <c r="A19254" s="729">
        <v>45400</v>
      </c>
      <c r="B19254" s="93" t="s">
        <v>11089</v>
      </c>
      <c r="C19254" s="93" t="s">
        <v>558</v>
      </c>
      <c r="D19254" s="897" t="s">
        <v>13035</v>
      </c>
      <c r="E19254" s="642">
        <v>12000</v>
      </c>
      <c r="F19254" s="175"/>
      <c r="G19254" s="175">
        <f t="shared" si="306"/>
        <v>-12000</v>
      </c>
      <c r="H19254" s="701" t="s">
        <v>12816</v>
      </c>
    </row>
    <row r="19255" spans="1:8" ht="15" x14ac:dyDescent="0.2">
      <c r="A19255" s="729">
        <v>45400</v>
      </c>
      <c r="B19255" s="93" t="s">
        <v>11089</v>
      </c>
      <c r="C19255" s="93" t="s">
        <v>558</v>
      </c>
      <c r="D19255" s="897" t="s">
        <v>13035</v>
      </c>
      <c r="E19255" s="642">
        <v>15000</v>
      </c>
      <c r="F19255" s="175"/>
      <c r="G19255" s="175">
        <f t="shared" si="306"/>
        <v>-15000</v>
      </c>
      <c r="H19255" s="701" t="s">
        <v>12816</v>
      </c>
    </row>
    <row r="19256" spans="1:8" ht="15" x14ac:dyDescent="0.2">
      <c r="A19256" s="729">
        <v>45400</v>
      </c>
      <c r="B19256" s="93" t="s">
        <v>11442</v>
      </c>
      <c r="C19256" s="93" t="s">
        <v>558</v>
      </c>
      <c r="D19256" s="801" t="s">
        <v>12867</v>
      </c>
      <c r="E19256" s="175"/>
      <c r="F19256" s="91">
        <v>2098980</v>
      </c>
      <c r="G19256" s="91">
        <f t="shared" si="306"/>
        <v>2098980</v>
      </c>
      <c r="H19256" s="701" t="s">
        <v>12816</v>
      </c>
    </row>
    <row r="19257" spans="1:8" s="681" customFormat="1" ht="24" customHeight="1" x14ac:dyDescent="0.25">
      <c r="A19257" s="729">
        <v>45400</v>
      </c>
      <c r="B19257" s="93" t="s">
        <v>11883</v>
      </c>
      <c r="C19257" s="93" t="s">
        <v>558</v>
      </c>
      <c r="D19257" s="801" t="s">
        <v>12869</v>
      </c>
      <c r="E19257" s="175"/>
      <c r="F19257" s="175">
        <v>10000000</v>
      </c>
      <c r="G19257" s="175">
        <f t="shared" si="306"/>
        <v>10000000</v>
      </c>
      <c r="H19257" s="701" t="s">
        <v>12816</v>
      </c>
    </row>
    <row r="19258" spans="1:8" s="681" customFormat="1" ht="15" customHeight="1" x14ac:dyDescent="0.25">
      <c r="A19258" s="729">
        <v>45400</v>
      </c>
      <c r="B19258" s="93" t="s">
        <v>11883</v>
      </c>
      <c r="C19258" s="93" t="s">
        <v>558</v>
      </c>
      <c r="D19258" s="897" t="s">
        <v>13035</v>
      </c>
      <c r="E19258" s="642">
        <v>100000</v>
      </c>
      <c r="F19258" s="175"/>
      <c r="G19258" s="175">
        <f t="shared" si="306"/>
        <v>-100000</v>
      </c>
      <c r="H19258" s="701" t="s">
        <v>12816</v>
      </c>
    </row>
    <row r="19259" spans="1:8" ht="24" x14ac:dyDescent="0.2">
      <c r="A19259" s="729">
        <v>45404</v>
      </c>
      <c r="B19259" s="93" t="s">
        <v>10230</v>
      </c>
      <c r="C19259" s="93" t="s">
        <v>558</v>
      </c>
      <c r="D19259" s="801" t="s">
        <v>12908</v>
      </c>
      <c r="E19259" s="175"/>
      <c r="F19259" s="175">
        <v>200000</v>
      </c>
      <c r="G19259" s="175">
        <f t="shared" si="306"/>
        <v>200000</v>
      </c>
      <c r="H19259" s="701" t="s">
        <v>12816</v>
      </c>
    </row>
    <row r="19260" spans="1:8" ht="24" x14ac:dyDescent="0.2">
      <c r="A19260" s="729">
        <v>45406</v>
      </c>
      <c r="B19260" s="93" t="s">
        <v>10230</v>
      </c>
      <c r="C19260" s="93" t="s">
        <v>558</v>
      </c>
      <c r="D19260" s="801" t="s">
        <v>12908</v>
      </c>
      <c r="E19260" s="175"/>
      <c r="F19260" s="175">
        <v>400000</v>
      </c>
      <c r="G19260" s="175">
        <f t="shared" si="306"/>
        <v>400000</v>
      </c>
      <c r="H19260" s="701" t="s">
        <v>12816</v>
      </c>
    </row>
    <row r="19261" spans="1:8" ht="24" x14ac:dyDescent="0.2">
      <c r="A19261" s="729">
        <v>45406</v>
      </c>
      <c r="B19261" s="93" t="s">
        <v>10230</v>
      </c>
      <c r="C19261" s="93" t="s">
        <v>558</v>
      </c>
      <c r="D19261" s="801" t="s">
        <v>12908</v>
      </c>
      <c r="E19261" s="175"/>
      <c r="F19261" s="175">
        <v>800000</v>
      </c>
      <c r="G19261" s="175">
        <f t="shared" si="306"/>
        <v>800000</v>
      </c>
      <c r="H19261" s="701" t="s">
        <v>12816</v>
      </c>
    </row>
    <row r="19262" spans="1:8" ht="24" x14ac:dyDescent="0.2">
      <c r="A19262" s="729">
        <v>45406</v>
      </c>
      <c r="B19262" s="93" t="s">
        <v>10230</v>
      </c>
      <c r="C19262" s="93" t="s">
        <v>558</v>
      </c>
      <c r="D19262" s="801" t="s">
        <v>12908</v>
      </c>
      <c r="E19262" s="175"/>
      <c r="F19262" s="175">
        <v>400000</v>
      </c>
      <c r="G19262" s="175">
        <f t="shared" si="306"/>
        <v>400000</v>
      </c>
      <c r="H19262" s="701" t="s">
        <v>12816</v>
      </c>
    </row>
    <row r="19263" spans="1:8" ht="24" x14ac:dyDescent="0.2">
      <c r="A19263" s="729">
        <v>45406</v>
      </c>
      <c r="B19263" s="93" t="s">
        <v>10230</v>
      </c>
      <c r="C19263" s="93" t="s">
        <v>558</v>
      </c>
      <c r="D19263" s="801" t="s">
        <v>12908</v>
      </c>
      <c r="E19263" s="175"/>
      <c r="F19263" s="175">
        <v>463000</v>
      </c>
      <c r="G19263" s="175">
        <f t="shared" ref="G19263:G19326" si="307">F19263-E19263</f>
        <v>463000</v>
      </c>
      <c r="H19263" s="701" t="s">
        <v>12816</v>
      </c>
    </row>
    <row r="19264" spans="1:8" ht="24" x14ac:dyDescent="0.2">
      <c r="A19264" s="729">
        <v>45406</v>
      </c>
      <c r="B19264" s="93" t="s">
        <v>10230</v>
      </c>
      <c r="C19264" s="93" t="s">
        <v>558</v>
      </c>
      <c r="D19264" s="801" t="s">
        <v>12908</v>
      </c>
      <c r="E19264" s="175"/>
      <c r="F19264" s="175">
        <v>537000</v>
      </c>
      <c r="G19264" s="175">
        <f t="shared" si="307"/>
        <v>537000</v>
      </c>
      <c r="H19264" s="701" t="s">
        <v>12816</v>
      </c>
    </row>
    <row r="19265" spans="1:8" ht="24" x14ac:dyDescent="0.2">
      <c r="A19265" s="729">
        <v>45406</v>
      </c>
      <c r="B19265" s="93" t="s">
        <v>10230</v>
      </c>
      <c r="C19265" s="93" t="s">
        <v>558</v>
      </c>
      <c r="D19265" s="801" t="s">
        <v>12908</v>
      </c>
      <c r="E19265" s="175"/>
      <c r="F19265" s="175">
        <v>800000</v>
      </c>
      <c r="G19265" s="175">
        <f t="shared" si="307"/>
        <v>800000</v>
      </c>
      <c r="H19265" s="701" t="s">
        <v>12816</v>
      </c>
    </row>
    <row r="19266" spans="1:8" ht="24" x14ac:dyDescent="0.2">
      <c r="A19266" s="729">
        <v>45406</v>
      </c>
      <c r="B19266" s="93" t="s">
        <v>10230</v>
      </c>
      <c r="C19266" s="93" t="s">
        <v>558</v>
      </c>
      <c r="D19266" s="801" t="s">
        <v>12908</v>
      </c>
      <c r="E19266" s="175"/>
      <c r="F19266" s="175">
        <v>700000</v>
      </c>
      <c r="G19266" s="175">
        <f t="shared" si="307"/>
        <v>700000</v>
      </c>
      <c r="H19266" s="701" t="s">
        <v>12816</v>
      </c>
    </row>
    <row r="19267" spans="1:8" ht="24" x14ac:dyDescent="0.2">
      <c r="A19267" s="729">
        <v>45406</v>
      </c>
      <c r="B19267" s="93" t="s">
        <v>10230</v>
      </c>
      <c r="C19267" s="93" t="s">
        <v>558</v>
      </c>
      <c r="D19267" s="801" t="s">
        <v>12908</v>
      </c>
      <c r="E19267" s="175"/>
      <c r="F19267" s="175">
        <v>300000</v>
      </c>
      <c r="G19267" s="175">
        <f t="shared" si="307"/>
        <v>300000</v>
      </c>
      <c r="H19267" s="701" t="s">
        <v>12816</v>
      </c>
    </row>
    <row r="19268" spans="1:8" ht="15" x14ac:dyDescent="0.2">
      <c r="A19268" s="729">
        <v>45406</v>
      </c>
      <c r="B19268" s="93" t="s">
        <v>6503</v>
      </c>
      <c r="C19268" s="93" t="s">
        <v>558</v>
      </c>
      <c r="D19268" s="801" t="s">
        <v>12960</v>
      </c>
      <c r="E19268" s="175"/>
      <c r="F19268" s="175">
        <v>250000</v>
      </c>
      <c r="G19268" s="175">
        <f t="shared" si="307"/>
        <v>250000</v>
      </c>
      <c r="H19268" s="701" t="s">
        <v>12816</v>
      </c>
    </row>
    <row r="19269" spans="1:8" ht="15" x14ac:dyDescent="0.2">
      <c r="A19269" s="729">
        <v>45406</v>
      </c>
      <c r="B19269" s="93" t="s">
        <v>6503</v>
      </c>
      <c r="C19269" s="93" t="s">
        <v>558</v>
      </c>
      <c r="D19269" s="801" t="s">
        <v>12960</v>
      </c>
      <c r="E19269" s="175"/>
      <c r="F19269" s="175">
        <v>355000</v>
      </c>
      <c r="G19269" s="175">
        <f t="shared" si="307"/>
        <v>355000</v>
      </c>
      <c r="H19269" s="701" t="s">
        <v>12816</v>
      </c>
    </row>
    <row r="19270" spans="1:8" ht="15" x14ac:dyDescent="0.2">
      <c r="A19270" s="729">
        <v>45406</v>
      </c>
      <c r="B19270" s="93" t="s">
        <v>6503</v>
      </c>
      <c r="C19270" s="93" t="s">
        <v>558</v>
      </c>
      <c r="D19270" s="801" t="s">
        <v>12960</v>
      </c>
      <c r="E19270" s="175"/>
      <c r="F19270" s="175">
        <v>100000</v>
      </c>
      <c r="G19270" s="175">
        <f t="shared" si="307"/>
        <v>100000</v>
      </c>
      <c r="H19270" s="701" t="s">
        <v>12816</v>
      </c>
    </row>
    <row r="19271" spans="1:8" ht="15" x14ac:dyDescent="0.2">
      <c r="A19271" s="729">
        <v>45406</v>
      </c>
      <c r="B19271" s="93" t="s">
        <v>6503</v>
      </c>
      <c r="C19271" s="93" t="s">
        <v>558</v>
      </c>
      <c r="D19271" s="801" t="s">
        <v>12960</v>
      </c>
      <c r="E19271" s="175"/>
      <c r="F19271" s="175">
        <v>200000</v>
      </c>
      <c r="G19271" s="175">
        <f t="shared" si="307"/>
        <v>200000</v>
      </c>
      <c r="H19271" s="701" t="s">
        <v>12816</v>
      </c>
    </row>
    <row r="19272" spans="1:8" ht="15" x14ac:dyDescent="0.2">
      <c r="A19272" s="729">
        <v>45406</v>
      </c>
      <c r="B19272" s="93" t="s">
        <v>11085</v>
      </c>
      <c r="C19272" s="93" t="s">
        <v>558</v>
      </c>
      <c r="D19272" s="801" t="s">
        <v>12961</v>
      </c>
      <c r="E19272" s="175"/>
      <c r="F19272" s="175">
        <v>250000</v>
      </c>
      <c r="G19272" s="175">
        <f t="shared" si="307"/>
        <v>250000</v>
      </c>
      <c r="H19272" s="701" t="s">
        <v>12816</v>
      </c>
    </row>
    <row r="19273" spans="1:8" ht="15" x14ac:dyDescent="0.2">
      <c r="A19273" s="729">
        <v>45406</v>
      </c>
      <c r="B19273" s="93" t="s">
        <v>11085</v>
      </c>
      <c r="C19273" s="93" t="s">
        <v>558</v>
      </c>
      <c r="D19273" s="801" t="s">
        <v>12961</v>
      </c>
      <c r="E19273" s="175"/>
      <c r="F19273" s="175">
        <v>1000000</v>
      </c>
      <c r="G19273" s="175">
        <f t="shared" si="307"/>
        <v>1000000</v>
      </c>
      <c r="H19273" s="701" t="s">
        <v>12816</v>
      </c>
    </row>
    <row r="19274" spans="1:8" ht="15" x14ac:dyDescent="0.2">
      <c r="A19274" s="729">
        <v>45406</v>
      </c>
      <c r="B19274" s="93" t="s">
        <v>11085</v>
      </c>
      <c r="C19274" s="93" t="s">
        <v>558</v>
      </c>
      <c r="D19274" s="801" t="s">
        <v>12961</v>
      </c>
      <c r="E19274" s="175"/>
      <c r="F19274" s="175">
        <v>215000</v>
      </c>
      <c r="G19274" s="175">
        <f t="shared" si="307"/>
        <v>215000</v>
      </c>
      <c r="H19274" s="701" t="s">
        <v>12816</v>
      </c>
    </row>
    <row r="19275" spans="1:8" ht="15" x14ac:dyDescent="0.2">
      <c r="A19275" s="729">
        <v>45408</v>
      </c>
      <c r="B19275" s="90" t="s">
        <v>9354</v>
      </c>
      <c r="C19275" s="93" t="s">
        <v>558</v>
      </c>
      <c r="D19275" s="800" t="s">
        <v>12909</v>
      </c>
      <c r="E19275" s="91"/>
      <c r="F19275" s="91">
        <v>179360</v>
      </c>
      <c r="G19275" s="175">
        <f t="shared" si="307"/>
        <v>179360</v>
      </c>
      <c r="H19275" s="701" t="s">
        <v>12816</v>
      </c>
    </row>
    <row r="19276" spans="1:8" ht="15" x14ac:dyDescent="0.2">
      <c r="A19276" s="729">
        <v>45408</v>
      </c>
      <c r="B19276" s="90" t="s">
        <v>9354</v>
      </c>
      <c r="C19276" s="93" t="s">
        <v>558</v>
      </c>
      <c r="D19276" s="800" t="s">
        <v>12910</v>
      </c>
      <c r="E19276" s="91"/>
      <c r="F19276" s="91">
        <v>215940</v>
      </c>
      <c r="G19276" s="175">
        <f t="shared" si="307"/>
        <v>215940</v>
      </c>
      <c r="H19276" s="701" t="s">
        <v>12816</v>
      </c>
    </row>
    <row r="19277" spans="1:8" ht="15" x14ac:dyDescent="0.2">
      <c r="A19277" s="729">
        <v>45411</v>
      </c>
      <c r="B19277" s="90" t="s">
        <v>11605</v>
      </c>
      <c r="C19277" s="93" t="s">
        <v>558</v>
      </c>
      <c r="D19277" s="800" t="s">
        <v>12916</v>
      </c>
      <c r="E19277" s="91"/>
      <c r="F19277" s="91">
        <v>8254400</v>
      </c>
      <c r="G19277" s="91">
        <f t="shared" si="307"/>
        <v>8254400</v>
      </c>
      <c r="H19277" s="701" t="s">
        <v>12816</v>
      </c>
    </row>
    <row r="19278" spans="1:8" ht="15" x14ac:dyDescent="0.2">
      <c r="A19278" s="729">
        <v>45411</v>
      </c>
      <c r="B19278" s="90" t="s">
        <v>11605</v>
      </c>
      <c r="C19278" s="93" t="s">
        <v>558</v>
      </c>
      <c r="D19278" s="897" t="s">
        <v>13035</v>
      </c>
      <c r="E19278" s="642">
        <v>82544</v>
      </c>
      <c r="F19278" s="91"/>
      <c r="G19278" s="91">
        <f t="shared" si="307"/>
        <v>-82544</v>
      </c>
      <c r="H19278" s="701" t="s">
        <v>12816</v>
      </c>
    </row>
    <row r="19279" spans="1:8" ht="15" x14ac:dyDescent="0.2">
      <c r="A19279" s="733">
        <v>45414</v>
      </c>
      <c r="B19279" s="62" t="s">
        <v>13311</v>
      </c>
      <c r="C19279" s="62" t="s">
        <v>6475</v>
      </c>
      <c r="D19279" s="107" t="s">
        <v>10719</v>
      </c>
      <c r="E19279" s="57">
        <v>70000</v>
      </c>
      <c r="F19279" s="57"/>
      <c r="G19279" s="125">
        <f t="shared" si="307"/>
        <v>-70000</v>
      </c>
      <c r="H19279" s="704" t="s">
        <v>12951</v>
      </c>
    </row>
    <row r="19280" spans="1:8" ht="15" x14ac:dyDescent="0.2">
      <c r="A19280" s="733">
        <v>45414</v>
      </c>
      <c r="B19280" s="40" t="s">
        <v>11726</v>
      </c>
      <c r="C19280" s="62" t="s">
        <v>10989</v>
      </c>
      <c r="D19280" s="107" t="s">
        <v>6485</v>
      </c>
      <c r="E19280" s="57">
        <v>2520</v>
      </c>
      <c r="F19280" s="57"/>
      <c r="G19280" s="125">
        <f t="shared" si="307"/>
        <v>-2520</v>
      </c>
      <c r="H19280" s="704" t="s">
        <v>12951</v>
      </c>
    </row>
    <row r="19281" spans="1:8" ht="15" x14ac:dyDescent="0.2">
      <c r="A19281" s="733">
        <v>45414</v>
      </c>
      <c r="B19281" s="40" t="s">
        <v>103</v>
      </c>
      <c r="C19281" s="62" t="s">
        <v>103</v>
      </c>
      <c r="D19281" s="107" t="s">
        <v>12952</v>
      </c>
      <c r="E19281" s="57">
        <v>1300</v>
      </c>
      <c r="F19281" s="57"/>
      <c r="G19281" s="125">
        <f t="shared" si="307"/>
        <v>-1300</v>
      </c>
      <c r="H19281" s="704" t="s">
        <v>12951</v>
      </c>
    </row>
    <row r="19282" spans="1:8" ht="15" x14ac:dyDescent="0.2">
      <c r="A19282" s="733">
        <v>45414</v>
      </c>
      <c r="B19282" s="40" t="s">
        <v>11623</v>
      </c>
      <c r="C19282" s="62" t="s">
        <v>5740</v>
      </c>
      <c r="D19282" s="107" t="s">
        <v>5740</v>
      </c>
      <c r="E19282" s="57">
        <v>400</v>
      </c>
      <c r="F19282" s="57"/>
      <c r="G19282" s="125">
        <f t="shared" si="307"/>
        <v>-400</v>
      </c>
      <c r="H19282" s="704" t="s">
        <v>12951</v>
      </c>
    </row>
    <row r="19283" spans="1:8" ht="15" x14ac:dyDescent="0.2">
      <c r="A19283" s="733">
        <v>45414</v>
      </c>
      <c r="B19283" s="40" t="s">
        <v>103</v>
      </c>
      <c r="C19283" s="62" t="s">
        <v>103</v>
      </c>
      <c r="D19283" s="107" t="s">
        <v>12953</v>
      </c>
      <c r="E19283" s="57">
        <v>1500</v>
      </c>
      <c r="F19283" s="57"/>
      <c r="G19283" s="125">
        <f t="shared" si="307"/>
        <v>-1500</v>
      </c>
      <c r="H19283" s="704" t="s">
        <v>12951</v>
      </c>
    </row>
    <row r="19284" spans="1:8" ht="15" x14ac:dyDescent="0.2">
      <c r="A19284" s="733">
        <v>45414</v>
      </c>
      <c r="B19284" s="40" t="s">
        <v>11883</v>
      </c>
      <c r="C19284" s="62" t="s">
        <v>5740</v>
      </c>
      <c r="D19284" s="107" t="s">
        <v>12954</v>
      </c>
      <c r="E19284" s="57">
        <v>4000</v>
      </c>
      <c r="F19284" s="57"/>
      <c r="G19284" s="125">
        <f t="shared" si="307"/>
        <v>-4000</v>
      </c>
      <c r="H19284" s="704" t="s">
        <v>12951</v>
      </c>
    </row>
    <row r="19285" spans="1:8" ht="15" x14ac:dyDescent="0.2">
      <c r="A19285" s="733">
        <v>45414</v>
      </c>
      <c r="B19285" s="40" t="s">
        <v>11883</v>
      </c>
      <c r="C19285" s="62" t="s">
        <v>11884</v>
      </c>
      <c r="D19285" s="107" t="s">
        <v>12955</v>
      </c>
      <c r="E19285" s="57">
        <v>250000</v>
      </c>
      <c r="F19285" s="57"/>
      <c r="G19285" s="125">
        <f t="shared" si="307"/>
        <v>-250000</v>
      </c>
      <c r="H19285" s="704" t="s">
        <v>12951</v>
      </c>
    </row>
    <row r="19286" spans="1:8" ht="15" x14ac:dyDescent="0.2">
      <c r="A19286" s="733">
        <v>45414</v>
      </c>
      <c r="B19286" s="40" t="s">
        <v>11883</v>
      </c>
      <c r="C19286" s="62" t="s">
        <v>12789</v>
      </c>
      <c r="D19286" s="107" t="s">
        <v>12956</v>
      </c>
      <c r="E19286" s="57">
        <v>500000</v>
      </c>
      <c r="F19286" s="57"/>
      <c r="G19286" s="125">
        <f t="shared" si="307"/>
        <v>-500000</v>
      </c>
      <c r="H19286" s="704" t="s">
        <v>12951</v>
      </c>
    </row>
    <row r="19287" spans="1:8" ht="15" x14ac:dyDescent="0.2">
      <c r="A19287" s="733">
        <v>45414</v>
      </c>
      <c r="B19287" s="40" t="s">
        <v>11085</v>
      </c>
      <c r="C19287" s="62" t="s">
        <v>10989</v>
      </c>
      <c r="D19287" s="107" t="s">
        <v>12957</v>
      </c>
      <c r="E19287" s="57">
        <v>76000</v>
      </c>
      <c r="F19287" s="57"/>
      <c r="G19287" s="125">
        <f t="shared" si="307"/>
        <v>-76000</v>
      </c>
      <c r="H19287" s="704" t="s">
        <v>12951</v>
      </c>
    </row>
    <row r="19288" spans="1:8" ht="15" x14ac:dyDescent="0.2">
      <c r="A19288" s="733">
        <v>45414</v>
      </c>
      <c r="B19288" s="40" t="s">
        <v>11605</v>
      </c>
      <c r="C19288" s="62" t="s">
        <v>8089</v>
      </c>
      <c r="D19288" s="107" t="s">
        <v>12989</v>
      </c>
      <c r="E19288" s="57">
        <v>250000</v>
      </c>
      <c r="F19288" s="57"/>
      <c r="G19288" s="125">
        <f t="shared" si="307"/>
        <v>-250000</v>
      </c>
      <c r="H19288" s="704" t="s">
        <v>12951</v>
      </c>
    </row>
    <row r="19289" spans="1:8" ht="15" x14ac:dyDescent="0.2">
      <c r="A19289" s="733">
        <v>45415</v>
      </c>
      <c r="B19289" s="40" t="s">
        <v>103</v>
      </c>
      <c r="C19289" s="62" t="s">
        <v>103</v>
      </c>
      <c r="D19289" s="107" t="s">
        <v>12958</v>
      </c>
      <c r="E19289" s="57">
        <v>800</v>
      </c>
      <c r="F19289" s="57"/>
      <c r="G19289" s="125">
        <f t="shared" si="307"/>
        <v>-800</v>
      </c>
      <c r="H19289" s="704" t="s">
        <v>12951</v>
      </c>
    </row>
    <row r="19290" spans="1:8" ht="15" x14ac:dyDescent="0.2">
      <c r="A19290" s="733">
        <v>45415</v>
      </c>
      <c r="B19290" s="40" t="s">
        <v>11726</v>
      </c>
      <c r="C19290" s="62" t="s">
        <v>10989</v>
      </c>
      <c r="D19290" s="107" t="s">
        <v>12959</v>
      </c>
      <c r="E19290" s="57">
        <v>31000</v>
      </c>
      <c r="F19290" s="57"/>
      <c r="G19290" s="125">
        <f t="shared" si="307"/>
        <v>-31000</v>
      </c>
      <c r="H19290" s="704" t="s">
        <v>12951</v>
      </c>
    </row>
    <row r="19291" spans="1:8" ht="15" x14ac:dyDescent="0.2">
      <c r="A19291" s="733">
        <v>45415</v>
      </c>
      <c r="B19291" s="40" t="s">
        <v>11726</v>
      </c>
      <c r="C19291" s="62" t="s">
        <v>10989</v>
      </c>
      <c r="D19291" s="107" t="s">
        <v>12986</v>
      </c>
      <c r="E19291" s="57">
        <v>35300</v>
      </c>
      <c r="F19291" s="57"/>
      <c r="G19291" s="125">
        <f t="shared" si="307"/>
        <v>-35300</v>
      </c>
      <c r="H19291" s="704" t="s">
        <v>12951</v>
      </c>
    </row>
    <row r="19292" spans="1:8" ht="15" x14ac:dyDescent="0.2">
      <c r="A19292" s="733">
        <v>45415</v>
      </c>
      <c r="B19292" s="40" t="s">
        <v>103</v>
      </c>
      <c r="C19292" s="62" t="s">
        <v>103</v>
      </c>
      <c r="D19292" s="107" t="s">
        <v>10209</v>
      </c>
      <c r="E19292" s="57">
        <v>3000</v>
      </c>
      <c r="F19292" s="57"/>
      <c r="G19292" s="125">
        <f t="shared" si="307"/>
        <v>-3000</v>
      </c>
      <c r="H19292" s="704" t="s">
        <v>12951</v>
      </c>
    </row>
    <row r="19293" spans="1:8" ht="15" x14ac:dyDescent="0.2">
      <c r="A19293" s="733">
        <v>45415</v>
      </c>
      <c r="B19293" s="40" t="s">
        <v>12410</v>
      </c>
      <c r="C19293" s="550" t="s">
        <v>2189</v>
      </c>
      <c r="D19293" s="892" t="s">
        <v>12987</v>
      </c>
      <c r="E19293" s="582">
        <v>3500</v>
      </c>
      <c r="F19293" s="57"/>
      <c r="G19293" s="125">
        <f t="shared" si="307"/>
        <v>-3500</v>
      </c>
      <c r="H19293" s="704" t="s">
        <v>12951</v>
      </c>
    </row>
    <row r="19294" spans="1:8" ht="15" x14ac:dyDescent="0.2">
      <c r="A19294" s="733">
        <v>45415</v>
      </c>
      <c r="B19294" s="40" t="s">
        <v>11623</v>
      </c>
      <c r="C19294" s="550" t="s">
        <v>2189</v>
      </c>
      <c r="D19294" s="892" t="s">
        <v>12987</v>
      </c>
      <c r="E19294" s="582">
        <v>3500</v>
      </c>
      <c r="F19294" s="57"/>
      <c r="G19294" s="125">
        <f t="shared" si="307"/>
        <v>-3500</v>
      </c>
      <c r="H19294" s="704" t="s">
        <v>12951</v>
      </c>
    </row>
    <row r="19295" spans="1:8" ht="15" x14ac:dyDescent="0.2">
      <c r="A19295" s="733">
        <v>45415</v>
      </c>
      <c r="B19295" s="40" t="s">
        <v>10230</v>
      </c>
      <c r="C19295" s="550" t="s">
        <v>2189</v>
      </c>
      <c r="D19295" s="892" t="s">
        <v>12987</v>
      </c>
      <c r="E19295" s="582">
        <v>4000</v>
      </c>
      <c r="F19295" s="57"/>
      <c r="G19295" s="125">
        <f t="shared" si="307"/>
        <v>-4000</v>
      </c>
      <c r="H19295" s="704" t="s">
        <v>12951</v>
      </c>
    </row>
    <row r="19296" spans="1:8" ht="15" x14ac:dyDescent="0.2">
      <c r="A19296" s="733">
        <v>45415</v>
      </c>
      <c r="B19296" s="40" t="s">
        <v>11726</v>
      </c>
      <c r="C19296" s="62" t="s">
        <v>5740</v>
      </c>
      <c r="D19296" s="107" t="s">
        <v>369</v>
      </c>
      <c r="E19296" s="57">
        <v>1800</v>
      </c>
      <c r="F19296" s="57"/>
      <c r="G19296" s="125">
        <f t="shared" si="307"/>
        <v>-1800</v>
      </c>
      <c r="H19296" s="704" t="s">
        <v>12951</v>
      </c>
    </row>
    <row r="19297" spans="1:8" ht="15" x14ac:dyDescent="0.2">
      <c r="A19297" s="733">
        <v>45415</v>
      </c>
      <c r="B19297" s="40" t="s">
        <v>11883</v>
      </c>
      <c r="C19297" s="62" t="s">
        <v>391</v>
      </c>
      <c r="D19297" s="107" t="s">
        <v>12988</v>
      </c>
      <c r="E19297" s="57">
        <v>10120</v>
      </c>
      <c r="F19297" s="57"/>
      <c r="G19297" s="125">
        <f t="shared" si="307"/>
        <v>-10120</v>
      </c>
      <c r="H19297" s="704" t="s">
        <v>12951</v>
      </c>
    </row>
    <row r="19298" spans="1:8" ht="15" x14ac:dyDescent="0.2">
      <c r="A19298" s="733">
        <v>45415</v>
      </c>
      <c r="B19298" s="62" t="s">
        <v>13311</v>
      </c>
      <c r="C19298" s="62" t="s">
        <v>10989</v>
      </c>
      <c r="D19298" s="107" t="s">
        <v>12991</v>
      </c>
      <c r="E19298" s="57">
        <v>20400</v>
      </c>
      <c r="F19298" s="57"/>
      <c r="G19298" s="125">
        <f t="shared" si="307"/>
        <v>-20400</v>
      </c>
      <c r="H19298" s="704" t="s">
        <v>12951</v>
      </c>
    </row>
    <row r="19299" spans="1:8" ht="15" x14ac:dyDescent="0.2">
      <c r="A19299" s="733">
        <v>45415</v>
      </c>
      <c r="B19299" s="40" t="s">
        <v>12516</v>
      </c>
      <c r="C19299" s="62" t="s">
        <v>12543</v>
      </c>
      <c r="D19299" s="107" t="s">
        <v>12990</v>
      </c>
      <c r="E19299" s="57">
        <v>200000</v>
      </c>
      <c r="F19299" s="57"/>
      <c r="G19299" s="125">
        <f t="shared" si="307"/>
        <v>-200000</v>
      </c>
      <c r="H19299" s="704" t="s">
        <v>12951</v>
      </c>
    </row>
    <row r="19300" spans="1:8" ht="15" x14ac:dyDescent="0.2">
      <c r="A19300" s="733">
        <v>45416</v>
      </c>
      <c r="B19300" s="583" t="s">
        <v>4720</v>
      </c>
      <c r="C19300" s="669" t="s">
        <v>8392</v>
      </c>
      <c r="D19300" s="912" t="s">
        <v>13041</v>
      </c>
      <c r="E19300" s="584">
        <v>162620</v>
      </c>
      <c r="F19300" s="57"/>
      <c r="G19300" s="125">
        <f t="shared" si="307"/>
        <v>-162620</v>
      </c>
      <c r="H19300" s="704" t="s">
        <v>12951</v>
      </c>
    </row>
    <row r="19301" spans="1:8" ht="15" x14ac:dyDescent="0.2">
      <c r="A19301" s="733">
        <v>45416</v>
      </c>
      <c r="B19301" s="583" t="s">
        <v>8557</v>
      </c>
      <c r="C19301" s="669" t="s">
        <v>8392</v>
      </c>
      <c r="D19301" s="912" t="s">
        <v>13041</v>
      </c>
      <c r="E19301" s="584">
        <v>74242</v>
      </c>
      <c r="F19301" s="57"/>
      <c r="G19301" s="125">
        <f t="shared" si="307"/>
        <v>-74242</v>
      </c>
      <c r="H19301" s="704" t="s">
        <v>12951</v>
      </c>
    </row>
    <row r="19302" spans="1:8" ht="15" x14ac:dyDescent="0.2">
      <c r="A19302" s="733">
        <v>45416</v>
      </c>
      <c r="B19302" s="583" t="s">
        <v>10907</v>
      </c>
      <c r="C19302" s="669" t="s">
        <v>8392</v>
      </c>
      <c r="D19302" s="912" t="s">
        <v>13041</v>
      </c>
      <c r="E19302" s="584">
        <v>20637</v>
      </c>
      <c r="F19302" s="57"/>
      <c r="G19302" s="125">
        <f t="shared" si="307"/>
        <v>-20637</v>
      </c>
      <c r="H19302" s="704" t="s">
        <v>12951</v>
      </c>
    </row>
    <row r="19303" spans="1:8" ht="15" x14ac:dyDescent="0.2">
      <c r="A19303" s="733">
        <v>45416</v>
      </c>
      <c r="B19303" s="583" t="s">
        <v>11704</v>
      </c>
      <c r="C19303" s="669" t="s">
        <v>8392</v>
      </c>
      <c r="D19303" s="912" t="s">
        <v>13041</v>
      </c>
      <c r="E19303" s="584">
        <v>6768</v>
      </c>
      <c r="F19303" s="57"/>
      <c r="G19303" s="125">
        <f t="shared" si="307"/>
        <v>-6768</v>
      </c>
      <c r="H19303" s="704" t="s">
        <v>12951</v>
      </c>
    </row>
    <row r="19304" spans="1:8" ht="15" x14ac:dyDescent="0.2">
      <c r="A19304" s="733">
        <v>45416</v>
      </c>
      <c r="B19304" s="583" t="s">
        <v>11605</v>
      </c>
      <c r="C19304" s="669" t="s">
        <v>8392</v>
      </c>
      <c r="D19304" s="912" t="s">
        <v>13041</v>
      </c>
      <c r="E19304" s="584">
        <v>25632</v>
      </c>
      <c r="F19304" s="57"/>
      <c r="G19304" s="125">
        <f t="shared" si="307"/>
        <v>-25632</v>
      </c>
      <c r="H19304" s="704" t="s">
        <v>12951</v>
      </c>
    </row>
    <row r="19305" spans="1:8" ht="15" x14ac:dyDescent="0.2">
      <c r="A19305" s="733">
        <v>45416</v>
      </c>
      <c r="B19305" s="583" t="s">
        <v>12801</v>
      </c>
      <c r="C19305" s="669" t="s">
        <v>8392</v>
      </c>
      <c r="D19305" s="912" t="s">
        <v>13041</v>
      </c>
      <c r="E19305" s="584">
        <v>153139</v>
      </c>
      <c r="F19305" s="57"/>
      <c r="G19305" s="125">
        <f t="shared" si="307"/>
        <v>-153139</v>
      </c>
      <c r="H19305" s="704" t="s">
        <v>12951</v>
      </c>
    </row>
    <row r="19306" spans="1:8" ht="15" x14ac:dyDescent="0.2">
      <c r="A19306" s="733">
        <v>45416</v>
      </c>
      <c r="B19306" s="583" t="s">
        <v>11726</v>
      </c>
      <c r="C19306" s="669" t="s">
        <v>8392</v>
      </c>
      <c r="D19306" s="912" t="s">
        <v>13041</v>
      </c>
      <c r="E19306" s="584">
        <v>56962</v>
      </c>
      <c r="F19306" s="57"/>
      <c r="G19306" s="125">
        <f t="shared" si="307"/>
        <v>-56962</v>
      </c>
      <c r="H19306" s="704" t="s">
        <v>12951</v>
      </c>
    </row>
    <row r="19307" spans="1:8" ht="15" x14ac:dyDescent="0.2">
      <c r="A19307" s="733">
        <v>45415</v>
      </c>
      <c r="B19307" s="1105" t="s">
        <v>11085</v>
      </c>
      <c r="C19307" s="1082" t="s">
        <v>793</v>
      </c>
      <c r="D19307" s="1106" t="s">
        <v>12817</v>
      </c>
      <c r="E19307" s="1107">
        <v>50000</v>
      </c>
      <c r="F19307" s="57"/>
      <c r="G19307" s="125">
        <f t="shared" si="307"/>
        <v>-50000</v>
      </c>
      <c r="H19307" s="704" t="s">
        <v>12951</v>
      </c>
    </row>
    <row r="19308" spans="1:8" ht="15" x14ac:dyDescent="0.2">
      <c r="A19308" s="733">
        <v>45415</v>
      </c>
      <c r="B19308" s="1105" t="s">
        <v>10177</v>
      </c>
      <c r="C19308" s="1082" t="s">
        <v>793</v>
      </c>
      <c r="D19308" s="1106" t="s">
        <v>8429</v>
      </c>
      <c r="E19308" s="1107">
        <v>5000</v>
      </c>
      <c r="F19308" s="57"/>
      <c r="G19308" s="125">
        <f t="shared" si="307"/>
        <v>-5000</v>
      </c>
      <c r="H19308" s="704" t="s">
        <v>12951</v>
      </c>
    </row>
    <row r="19309" spans="1:8" ht="15" x14ac:dyDescent="0.2">
      <c r="A19309" s="733">
        <v>45415</v>
      </c>
      <c r="B19309" s="1105" t="s">
        <v>10230</v>
      </c>
      <c r="C19309" s="1082" t="s">
        <v>793</v>
      </c>
      <c r="D19309" s="1106" t="s">
        <v>12204</v>
      </c>
      <c r="E19309" s="1107">
        <v>50000</v>
      </c>
      <c r="F19309" s="57"/>
      <c r="G19309" s="125">
        <f t="shared" si="307"/>
        <v>-50000</v>
      </c>
      <c r="H19309" s="704" t="s">
        <v>12951</v>
      </c>
    </row>
    <row r="19310" spans="1:8" ht="15" x14ac:dyDescent="0.2">
      <c r="A19310" s="733">
        <v>45415</v>
      </c>
      <c r="B19310" s="1105" t="s">
        <v>103</v>
      </c>
      <c r="C19310" s="1082" t="s">
        <v>793</v>
      </c>
      <c r="D19310" s="1106" t="s">
        <v>12818</v>
      </c>
      <c r="E19310" s="1107">
        <v>105000</v>
      </c>
      <c r="F19310" s="57"/>
      <c r="G19310" s="125">
        <f t="shared" si="307"/>
        <v>-105000</v>
      </c>
      <c r="H19310" s="704" t="s">
        <v>12951</v>
      </c>
    </row>
    <row r="19311" spans="1:8" ht="15" x14ac:dyDescent="0.2">
      <c r="A19311" s="733">
        <v>45416</v>
      </c>
      <c r="B19311" s="1105" t="s">
        <v>103</v>
      </c>
      <c r="C19311" s="1082" t="s">
        <v>793</v>
      </c>
      <c r="D19311" s="1106" t="s">
        <v>12776</v>
      </c>
      <c r="E19311" s="1107">
        <v>6000</v>
      </c>
      <c r="F19311" s="57"/>
      <c r="G19311" s="125">
        <f t="shared" si="307"/>
        <v>-6000</v>
      </c>
      <c r="H19311" s="704" t="s">
        <v>12951</v>
      </c>
    </row>
    <row r="19312" spans="1:8" ht="15" x14ac:dyDescent="0.2">
      <c r="A19312" s="733">
        <v>45418</v>
      </c>
      <c r="B19312" s="1105" t="s">
        <v>103</v>
      </c>
      <c r="C19312" s="1082" t="s">
        <v>793</v>
      </c>
      <c r="D19312" s="1106" t="s">
        <v>10135</v>
      </c>
      <c r="E19312" s="1107">
        <v>264700</v>
      </c>
      <c r="F19312" s="57"/>
      <c r="G19312" s="125">
        <f t="shared" si="307"/>
        <v>-264700</v>
      </c>
      <c r="H19312" s="704" t="s">
        <v>12951</v>
      </c>
    </row>
    <row r="19313" spans="1:8" ht="15" x14ac:dyDescent="0.2">
      <c r="A19313" s="733">
        <v>45418</v>
      </c>
      <c r="B19313" s="1105" t="s">
        <v>11883</v>
      </c>
      <c r="C19313" s="1082" t="s">
        <v>793</v>
      </c>
      <c r="D19313" s="1106" t="s">
        <v>12999</v>
      </c>
      <c r="E19313" s="1107">
        <v>249550</v>
      </c>
      <c r="F19313" s="57"/>
      <c r="G19313" s="125">
        <f t="shared" si="307"/>
        <v>-249550</v>
      </c>
      <c r="H19313" s="704" t="s">
        <v>12951</v>
      </c>
    </row>
    <row r="19314" spans="1:8" ht="15" x14ac:dyDescent="0.2">
      <c r="A19314" s="733">
        <v>45418</v>
      </c>
      <c r="B19314" s="1105" t="s">
        <v>11085</v>
      </c>
      <c r="C19314" s="1082" t="s">
        <v>793</v>
      </c>
      <c r="D19314" s="1106" t="s">
        <v>13000</v>
      </c>
      <c r="E19314" s="1107">
        <v>65210</v>
      </c>
      <c r="F19314" s="57"/>
      <c r="G19314" s="125">
        <f t="shared" si="307"/>
        <v>-65210</v>
      </c>
      <c r="H19314" s="704" t="s">
        <v>12951</v>
      </c>
    </row>
    <row r="19315" spans="1:8" ht="15" x14ac:dyDescent="0.2">
      <c r="A19315" s="733">
        <v>45418</v>
      </c>
      <c r="B19315" s="1105" t="s">
        <v>11131</v>
      </c>
      <c r="C19315" s="1082" t="s">
        <v>793</v>
      </c>
      <c r="D19315" s="1106" t="s">
        <v>12834</v>
      </c>
      <c r="E19315" s="1107">
        <v>42250</v>
      </c>
      <c r="F19315" s="57"/>
      <c r="G19315" s="125">
        <f t="shared" si="307"/>
        <v>-42250</v>
      </c>
      <c r="H19315" s="704" t="s">
        <v>12951</v>
      </c>
    </row>
    <row r="19316" spans="1:8" ht="15" x14ac:dyDescent="0.2">
      <c r="A19316" s="733">
        <v>45418</v>
      </c>
      <c r="B19316" s="1105" t="s">
        <v>10230</v>
      </c>
      <c r="C19316" s="1082" t="s">
        <v>793</v>
      </c>
      <c r="D19316" s="1106" t="s">
        <v>12835</v>
      </c>
      <c r="E19316" s="1107">
        <v>65000</v>
      </c>
      <c r="F19316" s="57"/>
      <c r="G19316" s="125">
        <f t="shared" si="307"/>
        <v>-65000</v>
      </c>
      <c r="H19316" s="704" t="s">
        <v>12951</v>
      </c>
    </row>
    <row r="19317" spans="1:8" ht="15" x14ac:dyDescent="0.2">
      <c r="A19317" s="733">
        <v>45419</v>
      </c>
      <c r="B19317" s="1105" t="s">
        <v>37</v>
      </c>
      <c r="C19317" s="1082" t="s">
        <v>793</v>
      </c>
      <c r="D19317" s="1106" t="s">
        <v>11832</v>
      </c>
      <c r="E19317" s="1107">
        <v>194300</v>
      </c>
      <c r="F19317" s="57"/>
      <c r="G19317" s="125">
        <f t="shared" si="307"/>
        <v>-194300</v>
      </c>
      <c r="H19317" s="704" t="s">
        <v>12951</v>
      </c>
    </row>
    <row r="19318" spans="1:8" ht="15" x14ac:dyDescent="0.2">
      <c r="A19318" s="733">
        <v>45419</v>
      </c>
      <c r="B19318" s="1105" t="s">
        <v>11726</v>
      </c>
      <c r="C19318" s="1082" t="s">
        <v>793</v>
      </c>
      <c r="D19318" s="1106" t="s">
        <v>12395</v>
      </c>
      <c r="E19318" s="1107">
        <v>490650</v>
      </c>
      <c r="F19318" s="57"/>
      <c r="G19318" s="125">
        <f t="shared" si="307"/>
        <v>-490650</v>
      </c>
      <c r="H19318" s="704" t="s">
        <v>12951</v>
      </c>
    </row>
    <row r="19319" spans="1:8" ht="15" x14ac:dyDescent="0.2">
      <c r="A19319" s="733">
        <v>45420</v>
      </c>
      <c r="B19319" s="1105" t="s">
        <v>11131</v>
      </c>
      <c r="C19319" s="1082" t="s">
        <v>793</v>
      </c>
      <c r="D19319" s="1106" t="s">
        <v>11837</v>
      </c>
      <c r="E19319" s="1107">
        <v>51670</v>
      </c>
      <c r="F19319" s="57"/>
      <c r="G19319" s="125">
        <f t="shared" si="307"/>
        <v>-51670</v>
      </c>
      <c r="H19319" s="704" t="s">
        <v>12951</v>
      </c>
    </row>
    <row r="19320" spans="1:8" ht="15" x14ac:dyDescent="0.2">
      <c r="A19320" s="733">
        <v>45420</v>
      </c>
      <c r="B19320" s="1105" t="s">
        <v>12410</v>
      </c>
      <c r="C19320" s="1082" t="s">
        <v>793</v>
      </c>
      <c r="D19320" s="1106" t="s">
        <v>13021</v>
      </c>
      <c r="E19320" s="1107">
        <v>56000</v>
      </c>
      <c r="F19320" s="57"/>
      <c r="G19320" s="125">
        <f t="shared" si="307"/>
        <v>-56000</v>
      </c>
      <c r="H19320" s="704" t="s">
        <v>12951</v>
      </c>
    </row>
    <row r="19321" spans="1:8" ht="15" x14ac:dyDescent="0.2">
      <c r="A19321" s="733">
        <v>45420</v>
      </c>
      <c r="B19321" s="1105" t="s">
        <v>12410</v>
      </c>
      <c r="C19321" s="1082" t="s">
        <v>793</v>
      </c>
      <c r="D19321" s="1106" t="s">
        <v>11585</v>
      </c>
      <c r="E19321" s="1107">
        <v>43500</v>
      </c>
      <c r="F19321" s="57"/>
      <c r="G19321" s="125">
        <f t="shared" si="307"/>
        <v>-43500</v>
      </c>
      <c r="H19321" s="704" t="s">
        <v>12951</v>
      </c>
    </row>
    <row r="19322" spans="1:8" ht="15" x14ac:dyDescent="0.2">
      <c r="A19322" s="733">
        <v>45420</v>
      </c>
      <c r="B19322" s="1105" t="s">
        <v>12618</v>
      </c>
      <c r="C19322" s="1082" t="s">
        <v>793</v>
      </c>
      <c r="D19322" s="1106" t="s">
        <v>13022</v>
      </c>
      <c r="E19322" s="1107">
        <v>215020</v>
      </c>
      <c r="F19322" s="57"/>
      <c r="G19322" s="125">
        <f t="shared" si="307"/>
        <v>-215020</v>
      </c>
      <c r="H19322" s="704" t="s">
        <v>12951</v>
      </c>
    </row>
    <row r="19323" spans="1:8" ht="15" x14ac:dyDescent="0.2">
      <c r="A19323" s="733">
        <v>45420</v>
      </c>
      <c r="B19323" s="1105" t="s">
        <v>9354</v>
      </c>
      <c r="C19323" s="1082" t="s">
        <v>793</v>
      </c>
      <c r="D19323" s="1106" t="s">
        <v>13023</v>
      </c>
      <c r="E19323" s="1107">
        <v>68190</v>
      </c>
      <c r="F19323" s="57"/>
      <c r="G19323" s="125">
        <f t="shared" si="307"/>
        <v>-68190</v>
      </c>
      <c r="H19323" s="704" t="s">
        <v>12951</v>
      </c>
    </row>
    <row r="19324" spans="1:8" ht="15" x14ac:dyDescent="0.2">
      <c r="A19324" s="733">
        <v>45420</v>
      </c>
      <c r="B19324" s="1105" t="s">
        <v>11726</v>
      </c>
      <c r="C19324" s="1082" t="s">
        <v>793</v>
      </c>
      <c r="D19324" s="1106" t="s">
        <v>13024</v>
      </c>
      <c r="E19324" s="1107">
        <v>125300</v>
      </c>
      <c r="F19324" s="57"/>
      <c r="G19324" s="125">
        <f t="shared" si="307"/>
        <v>-125300</v>
      </c>
      <c r="H19324" s="704" t="s">
        <v>12951</v>
      </c>
    </row>
    <row r="19325" spans="1:8" ht="15" x14ac:dyDescent="0.2">
      <c r="A19325" s="733">
        <v>45420</v>
      </c>
      <c r="B19325" s="1105" t="s">
        <v>3945</v>
      </c>
      <c r="C19325" s="1105" t="s">
        <v>793</v>
      </c>
      <c r="D19325" s="1106" t="s">
        <v>12091</v>
      </c>
      <c r="E19325" s="1112">
        <v>148780</v>
      </c>
      <c r="G19325" s="125">
        <f t="shared" si="307"/>
        <v>-148780</v>
      </c>
      <c r="H19325" s="704" t="s">
        <v>12951</v>
      </c>
    </row>
    <row r="19326" spans="1:8" ht="15" x14ac:dyDescent="0.2">
      <c r="A19326" s="733">
        <v>45420</v>
      </c>
      <c r="B19326" s="1105" t="s">
        <v>3944</v>
      </c>
      <c r="C19326" s="1082" t="s">
        <v>793</v>
      </c>
      <c r="D19326" s="1106" t="s">
        <v>12399</v>
      </c>
      <c r="E19326" s="1107">
        <v>154872.91666666669</v>
      </c>
      <c r="F19326" s="57"/>
      <c r="G19326" s="125">
        <f t="shared" si="307"/>
        <v>-154872.91666666669</v>
      </c>
      <c r="H19326" s="704" t="s">
        <v>12951</v>
      </c>
    </row>
    <row r="19327" spans="1:8" ht="15" customHeight="1" x14ac:dyDescent="0.2">
      <c r="A19327" s="733">
        <v>45422</v>
      </c>
      <c r="B19327" s="1105" t="s">
        <v>3945</v>
      </c>
      <c r="C19327" s="1082" t="s">
        <v>793</v>
      </c>
      <c r="D19327" s="1106" t="s">
        <v>13055</v>
      </c>
      <c r="E19327" s="1107">
        <v>1250</v>
      </c>
      <c r="F19327" s="57"/>
      <c r="G19327" s="125">
        <f t="shared" ref="G19327:G19390" si="308">F19327-E19327</f>
        <v>-1250</v>
      </c>
      <c r="H19327" s="704" t="s">
        <v>12951</v>
      </c>
    </row>
    <row r="19328" spans="1:8" ht="15" x14ac:dyDescent="0.2">
      <c r="A19328" s="733">
        <v>45420</v>
      </c>
      <c r="B19328" s="1105" t="s">
        <v>11726</v>
      </c>
      <c r="C19328" s="1082" t="s">
        <v>793</v>
      </c>
      <c r="D19328" s="1106" t="s">
        <v>13049</v>
      </c>
      <c r="E19328" s="1107">
        <v>170000</v>
      </c>
      <c r="F19328" s="57"/>
      <c r="G19328" s="125">
        <f t="shared" si="308"/>
        <v>-170000</v>
      </c>
      <c r="H19328" s="704" t="s">
        <v>12951</v>
      </c>
    </row>
    <row r="19329" spans="1:8" ht="15" customHeight="1" x14ac:dyDescent="0.2">
      <c r="A19329" s="733">
        <v>45422</v>
      </c>
      <c r="B19329" s="1105" t="s">
        <v>3945</v>
      </c>
      <c r="C19329" s="1082" t="s">
        <v>793</v>
      </c>
      <c r="D19329" s="1106" t="s">
        <v>13057</v>
      </c>
      <c r="E19329" s="1107">
        <v>28000</v>
      </c>
      <c r="F19329" s="57"/>
      <c r="G19329" s="125">
        <f t="shared" si="308"/>
        <v>-28000</v>
      </c>
      <c r="H19329" s="704" t="s">
        <v>12951</v>
      </c>
    </row>
    <row r="19330" spans="1:8" ht="15" x14ac:dyDescent="0.2">
      <c r="A19330" s="733">
        <v>45416</v>
      </c>
      <c r="B19330" s="40" t="s">
        <v>12410</v>
      </c>
      <c r="C19330" s="62" t="s">
        <v>10989</v>
      </c>
      <c r="D19330" s="107" t="s">
        <v>12992</v>
      </c>
      <c r="E19330" s="57">
        <v>19500</v>
      </c>
      <c r="F19330" s="57"/>
      <c r="G19330" s="125">
        <f t="shared" si="308"/>
        <v>-19500</v>
      </c>
      <c r="H19330" s="704" t="s">
        <v>12951</v>
      </c>
    </row>
    <row r="19331" spans="1:8" ht="15" x14ac:dyDescent="0.2">
      <c r="A19331" s="733">
        <v>45416</v>
      </c>
      <c r="B19331" s="40" t="s">
        <v>11726</v>
      </c>
      <c r="C19331" s="62" t="s">
        <v>10989</v>
      </c>
      <c r="D19331" s="107" t="s">
        <v>10542</v>
      </c>
      <c r="E19331" s="57">
        <v>23020</v>
      </c>
      <c r="F19331" s="57"/>
      <c r="G19331" s="125">
        <f t="shared" si="308"/>
        <v>-23020</v>
      </c>
      <c r="H19331" s="704" t="s">
        <v>12951</v>
      </c>
    </row>
    <row r="19332" spans="1:8" ht="15" x14ac:dyDescent="0.2">
      <c r="A19332" s="733">
        <v>45416</v>
      </c>
      <c r="B19332" s="40" t="s">
        <v>11726</v>
      </c>
      <c r="C19332" s="62" t="s">
        <v>10989</v>
      </c>
      <c r="D19332" s="107" t="s">
        <v>9544</v>
      </c>
      <c r="E19332" s="57">
        <v>28695</v>
      </c>
      <c r="F19332" s="57"/>
      <c r="G19332" s="125">
        <f t="shared" si="308"/>
        <v>-28695</v>
      </c>
      <c r="H19332" s="704" t="s">
        <v>12951</v>
      </c>
    </row>
    <row r="19333" spans="1:8" ht="15" x14ac:dyDescent="0.2">
      <c r="A19333" s="733">
        <v>45416</v>
      </c>
      <c r="B19333" s="40" t="s">
        <v>12410</v>
      </c>
      <c r="C19333" s="62" t="s">
        <v>10989</v>
      </c>
      <c r="D19333" s="107" t="s">
        <v>12993</v>
      </c>
      <c r="E19333" s="57">
        <v>660</v>
      </c>
      <c r="F19333" s="57"/>
      <c r="G19333" s="125">
        <f t="shared" si="308"/>
        <v>-660</v>
      </c>
      <c r="H19333" s="704" t="s">
        <v>12951</v>
      </c>
    </row>
    <row r="19334" spans="1:8" ht="15" x14ac:dyDescent="0.2">
      <c r="A19334" s="733">
        <v>45416</v>
      </c>
      <c r="B19334" s="62" t="s">
        <v>12608</v>
      </c>
      <c r="C19334" s="62" t="s">
        <v>10989</v>
      </c>
      <c r="D19334" s="107" t="s">
        <v>10542</v>
      </c>
      <c r="E19334" s="57">
        <v>1200</v>
      </c>
      <c r="F19334" s="57"/>
      <c r="G19334" s="125">
        <f t="shared" si="308"/>
        <v>-1200</v>
      </c>
      <c r="H19334" s="704" t="s">
        <v>12951</v>
      </c>
    </row>
    <row r="19335" spans="1:8" ht="15" x14ac:dyDescent="0.2">
      <c r="A19335" s="733">
        <v>45416</v>
      </c>
      <c r="B19335" s="40" t="s">
        <v>11726</v>
      </c>
      <c r="C19335" s="62" t="s">
        <v>10989</v>
      </c>
      <c r="D19335" s="107" t="s">
        <v>12521</v>
      </c>
      <c r="E19335" s="57">
        <v>4500</v>
      </c>
      <c r="F19335" s="57"/>
      <c r="G19335" s="125">
        <f t="shared" si="308"/>
        <v>-4500</v>
      </c>
      <c r="H19335" s="704" t="s">
        <v>12951</v>
      </c>
    </row>
    <row r="19336" spans="1:8" ht="15" x14ac:dyDescent="0.2">
      <c r="A19336" s="733">
        <v>45416</v>
      </c>
      <c r="B19336" s="40" t="s">
        <v>11726</v>
      </c>
      <c r="C19336" s="62" t="s">
        <v>10989</v>
      </c>
      <c r="D19336" s="107" t="s">
        <v>12994</v>
      </c>
      <c r="E19336" s="57">
        <v>8500</v>
      </c>
      <c r="F19336" s="57"/>
      <c r="G19336" s="125">
        <f t="shared" si="308"/>
        <v>-8500</v>
      </c>
      <c r="H19336" s="704" t="s">
        <v>12951</v>
      </c>
    </row>
    <row r="19337" spans="1:8" ht="15" x14ac:dyDescent="0.2">
      <c r="A19337" s="733">
        <v>45416</v>
      </c>
      <c r="B19337" s="40" t="s">
        <v>12801</v>
      </c>
      <c r="C19337" s="62" t="s">
        <v>10989</v>
      </c>
      <c r="D19337" s="107" t="s">
        <v>3095</v>
      </c>
      <c r="E19337" s="57">
        <v>780</v>
      </c>
      <c r="F19337" s="57"/>
      <c r="G19337" s="125">
        <f t="shared" si="308"/>
        <v>-780</v>
      </c>
      <c r="H19337" s="704" t="s">
        <v>12951</v>
      </c>
    </row>
    <row r="19338" spans="1:8" ht="15" x14ac:dyDescent="0.2">
      <c r="A19338" s="733">
        <v>45416</v>
      </c>
      <c r="B19338" s="40" t="s">
        <v>12410</v>
      </c>
      <c r="C19338" s="62" t="s">
        <v>10989</v>
      </c>
      <c r="D19338" s="107" t="s">
        <v>10544</v>
      </c>
      <c r="E19338" s="57">
        <v>600</v>
      </c>
      <c r="F19338" s="57"/>
      <c r="G19338" s="125">
        <f t="shared" si="308"/>
        <v>-600</v>
      </c>
      <c r="H19338" s="704" t="s">
        <v>12951</v>
      </c>
    </row>
    <row r="19339" spans="1:8" ht="15" x14ac:dyDescent="0.2">
      <c r="A19339" s="733">
        <v>45416</v>
      </c>
      <c r="B19339" s="40" t="s">
        <v>11089</v>
      </c>
      <c r="C19339" s="62" t="s">
        <v>10989</v>
      </c>
      <c r="D19339" s="107" t="s">
        <v>12995</v>
      </c>
      <c r="E19339" s="57">
        <v>3186</v>
      </c>
      <c r="F19339" s="57"/>
      <c r="G19339" s="125">
        <f t="shared" si="308"/>
        <v>-3186</v>
      </c>
      <c r="H19339" s="704" t="s">
        <v>12951</v>
      </c>
    </row>
    <row r="19340" spans="1:8" ht="15" x14ac:dyDescent="0.2">
      <c r="A19340" s="733">
        <v>45416</v>
      </c>
      <c r="B19340" s="40" t="s">
        <v>103</v>
      </c>
      <c r="C19340" s="62" t="s">
        <v>103</v>
      </c>
      <c r="D19340" s="107" t="s">
        <v>10209</v>
      </c>
      <c r="E19340" s="57">
        <v>2000</v>
      </c>
      <c r="F19340" s="57"/>
      <c r="G19340" s="125">
        <f t="shared" si="308"/>
        <v>-2000</v>
      </c>
      <c r="H19340" s="704" t="s">
        <v>12951</v>
      </c>
    </row>
    <row r="19341" spans="1:8" ht="15" x14ac:dyDescent="0.2">
      <c r="A19341" s="733">
        <v>45416</v>
      </c>
      <c r="B19341" s="40" t="s">
        <v>11726</v>
      </c>
      <c r="C19341" s="62" t="s">
        <v>285</v>
      </c>
      <c r="D19341" s="107" t="s">
        <v>8661</v>
      </c>
      <c r="E19341" s="57">
        <v>1000</v>
      </c>
      <c r="F19341" s="57"/>
      <c r="G19341" s="125">
        <f t="shared" si="308"/>
        <v>-1000</v>
      </c>
      <c r="H19341" s="704" t="s">
        <v>12951</v>
      </c>
    </row>
    <row r="19342" spans="1:8" ht="15" x14ac:dyDescent="0.2">
      <c r="A19342" s="733">
        <v>45416</v>
      </c>
      <c r="B19342" s="40" t="s">
        <v>11726</v>
      </c>
      <c r="C19342" s="62" t="s">
        <v>10989</v>
      </c>
      <c r="D19342" s="107" t="s">
        <v>12996</v>
      </c>
      <c r="E19342" s="57">
        <v>500</v>
      </c>
      <c r="F19342" s="57"/>
      <c r="G19342" s="125">
        <f t="shared" si="308"/>
        <v>-500</v>
      </c>
      <c r="H19342" s="704" t="s">
        <v>12951</v>
      </c>
    </row>
    <row r="19343" spans="1:8" ht="15" x14ac:dyDescent="0.2">
      <c r="A19343" s="733">
        <v>45416</v>
      </c>
      <c r="B19343" s="40" t="s">
        <v>11883</v>
      </c>
      <c r="C19343" s="62" t="s">
        <v>5740</v>
      </c>
      <c r="D19343" s="107" t="s">
        <v>369</v>
      </c>
      <c r="E19343" s="57">
        <v>1000</v>
      </c>
      <c r="F19343" s="57"/>
      <c r="G19343" s="125">
        <f t="shared" si="308"/>
        <v>-1000</v>
      </c>
      <c r="H19343" s="704" t="s">
        <v>12951</v>
      </c>
    </row>
    <row r="19344" spans="1:8" ht="24" x14ac:dyDescent="0.2">
      <c r="A19344" s="733">
        <v>45416</v>
      </c>
      <c r="B19344" s="40" t="s">
        <v>25</v>
      </c>
      <c r="C19344" s="62" t="s">
        <v>7544</v>
      </c>
      <c r="D19344" s="128" t="s">
        <v>13027</v>
      </c>
      <c r="E19344" s="57">
        <v>100000</v>
      </c>
      <c r="F19344" s="57"/>
      <c r="G19344" s="125">
        <f t="shared" si="308"/>
        <v>-100000</v>
      </c>
      <c r="H19344" s="704" t="s">
        <v>12951</v>
      </c>
    </row>
    <row r="19345" spans="1:8" ht="15" x14ac:dyDescent="0.2">
      <c r="A19345" s="733">
        <v>45416</v>
      </c>
      <c r="B19345" s="40" t="s">
        <v>11022</v>
      </c>
      <c r="C19345" s="62" t="s">
        <v>10989</v>
      </c>
      <c r="D19345" s="128" t="s">
        <v>13092</v>
      </c>
      <c r="E19345" s="57">
        <v>19000</v>
      </c>
      <c r="F19345" s="57"/>
      <c r="G19345" s="125">
        <f t="shared" si="308"/>
        <v>-19000</v>
      </c>
      <c r="H19345" s="704" t="s">
        <v>12951</v>
      </c>
    </row>
    <row r="19346" spans="1:8" ht="15" x14ac:dyDescent="0.2">
      <c r="A19346" s="733">
        <v>45418</v>
      </c>
      <c r="B19346" s="40" t="s">
        <v>103</v>
      </c>
      <c r="C19346" s="62" t="s">
        <v>8148</v>
      </c>
      <c r="D19346" s="107" t="s">
        <v>6309</v>
      </c>
      <c r="E19346" s="57">
        <v>930</v>
      </c>
      <c r="F19346" s="57"/>
      <c r="G19346" s="125">
        <f t="shared" si="308"/>
        <v>-930</v>
      </c>
      <c r="H19346" s="704" t="s">
        <v>12951</v>
      </c>
    </row>
    <row r="19347" spans="1:8" ht="15" x14ac:dyDescent="0.2">
      <c r="A19347" s="733">
        <v>45418</v>
      </c>
      <c r="B19347" s="40" t="s">
        <v>12410</v>
      </c>
      <c r="C19347" s="62" t="s">
        <v>5740</v>
      </c>
      <c r="D19347" s="107" t="s">
        <v>369</v>
      </c>
      <c r="E19347" s="57">
        <v>800</v>
      </c>
      <c r="F19347" s="57"/>
      <c r="G19347" s="125">
        <f t="shared" si="308"/>
        <v>-800</v>
      </c>
      <c r="H19347" s="704" t="s">
        <v>12951</v>
      </c>
    </row>
    <row r="19348" spans="1:8" ht="15" x14ac:dyDescent="0.2">
      <c r="A19348" s="733">
        <v>45418</v>
      </c>
      <c r="B19348" s="40" t="s">
        <v>11726</v>
      </c>
      <c r="C19348" s="62" t="s">
        <v>10989</v>
      </c>
      <c r="D19348" s="107" t="s">
        <v>12997</v>
      </c>
      <c r="E19348" s="57">
        <v>4980</v>
      </c>
      <c r="F19348" s="57"/>
      <c r="G19348" s="125">
        <f t="shared" si="308"/>
        <v>-4980</v>
      </c>
      <c r="H19348" s="704" t="s">
        <v>12951</v>
      </c>
    </row>
    <row r="19349" spans="1:8" ht="15" x14ac:dyDescent="0.2">
      <c r="A19349" s="733">
        <v>45418</v>
      </c>
      <c r="B19349" s="40" t="s">
        <v>12998</v>
      </c>
      <c r="C19349" s="62" t="s">
        <v>5740</v>
      </c>
      <c r="D19349" s="107" t="s">
        <v>369</v>
      </c>
      <c r="E19349" s="57">
        <v>1000</v>
      </c>
      <c r="F19349" s="57"/>
      <c r="G19349" s="125">
        <f t="shared" si="308"/>
        <v>-1000</v>
      </c>
      <c r="H19349" s="704" t="s">
        <v>12951</v>
      </c>
    </row>
    <row r="19350" spans="1:8" ht="15" x14ac:dyDescent="0.2">
      <c r="A19350" s="733">
        <v>45418</v>
      </c>
      <c r="B19350" s="40" t="s">
        <v>11085</v>
      </c>
      <c r="C19350" s="62" t="s">
        <v>5740</v>
      </c>
      <c r="D19350" s="107" t="s">
        <v>369</v>
      </c>
      <c r="E19350" s="57">
        <v>2000</v>
      </c>
      <c r="F19350" s="57"/>
      <c r="G19350" s="125">
        <f t="shared" si="308"/>
        <v>-2000</v>
      </c>
      <c r="H19350" s="704" t="s">
        <v>12951</v>
      </c>
    </row>
    <row r="19351" spans="1:8" ht="15" x14ac:dyDescent="0.2">
      <c r="A19351" s="733">
        <v>45418</v>
      </c>
      <c r="B19351" s="40" t="s">
        <v>103</v>
      </c>
      <c r="C19351" s="62" t="s">
        <v>103</v>
      </c>
      <c r="D19351" s="107" t="s">
        <v>10984</v>
      </c>
      <c r="E19351" s="57">
        <v>1000</v>
      </c>
      <c r="F19351" s="57"/>
      <c r="G19351" s="125">
        <f t="shared" si="308"/>
        <v>-1000</v>
      </c>
      <c r="H19351" s="704" t="s">
        <v>12951</v>
      </c>
    </row>
    <row r="19352" spans="1:8" ht="15" x14ac:dyDescent="0.2">
      <c r="A19352" s="733">
        <v>45418</v>
      </c>
      <c r="B19352" s="40" t="s">
        <v>103</v>
      </c>
      <c r="C19352" s="62" t="s">
        <v>103</v>
      </c>
      <c r="D19352" s="107" t="s">
        <v>13001</v>
      </c>
      <c r="E19352" s="57">
        <v>800</v>
      </c>
      <c r="F19352" s="57"/>
      <c r="G19352" s="125">
        <f t="shared" si="308"/>
        <v>-800</v>
      </c>
      <c r="H19352" s="704" t="s">
        <v>12951</v>
      </c>
    </row>
    <row r="19353" spans="1:8" ht="15" x14ac:dyDescent="0.2">
      <c r="A19353" s="733">
        <v>45418</v>
      </c>
      <c r="B19353" s="40" t="s">
        <v>103</v>
      </c>
      <c r="C19353" s="62" t="s">
        <v>103</v>
      </c>
      <c r="D19353" s="107" t="s">
        <v>10209</v>
      </c>
      <c r="E19353" s="57">
        <v>3000</v>
      </c>
      <c r="F19353" s="57"/>
      <c r="G19353" s="125">
        <f t="shared" si="308"/>
        <v>-3000</v>
      </c>
      <c r="H19353" s="704" t="s">
        <v>12951</v>
      </c>
    </row>
    <row r="19354" spans="1:8" ht="15" x14ac:dyDescent="0.2">
      <c r="A19354" s="733">
        <v>45418</v>
      </c>
      <c r="B19354" s="40" t="s">
        <v>11883</v>
      </c>
      <c r="C19354" s="62" t="s">
        <v>12013</v>
      </c>
      <c r="D19354" s="107" t="s">
        <v>13002</v>
      </c>
      <c r="E19354" s="57">
        <v>200000</v>
      </c>
      <c r="F19354" s="57"/>
      <c r="G19354" s="125">
        <f t="shared" si="308"/>
        <v>-200000</v>
      </c>
      <c r="H19354" s="704" t="s">
        <v>12951</v>
      </c>
    </row>
    <row r="19355" spans="1:8" ht="15" x14ac:dyDescent="0.2">
      <c r="A19355" s="733">
        <v>45418</v>
      </c>
      <c r="B19355" s="40" t="s">
        <v>12998</v>
      </c>
      <c r="C19355" s="62" t="s">
        <v>13005</v>
      </c>
      <c r="D19355" s="107" t="s">
        <v>13003</v>
      </c>
      <c r="E19355" s="57">
        <v>27500</v>
      </c>
      <c r="F19355" s="57"/>
      <c r="G19355" s="125">
        <f t="shared" si="308"/>
        <v>-27500</v>
      </c>
      <c r="H19355" s="704" t="s">
        <v>12951</v>
      </c>
    </row>
    <row r="19356" spans="1:8" ht="15" x14ac:dyDescent="0.2">
      <c r="A19356" s="733">
        <v>45418</v>
      </c>
      <c r="B19356" s="40" t="s">
        <v>12998</v>
      </c>
      <c r="C19356" s="62" t="s">
        <v>13005</v>
      </c>
      <c r="D19356" s="107" t="s">
        <v>13003</v>
      </c>
      <c r="E19356" s="57">
        <v>7000</v>
      </c>
      <c r="F19356" s="57"/>
      <c r="G19356" s="125">
        <f t="shared" si="308"/>
        <v>-7000</v>
      </c>
      <c r="H19356" s="704" t="s">
        <v>12951</v>
      </c>
    </row>
    <row r="19357" spans="1:8" ht="15" x14ac:dyDescent="0.2">
      <c r="A19357" s="733">
        <v>45418</v>
      </c>
      <c r="B19357" s="40" t="s">
        <v>12410</v>
      </c>
      <c r="C19357" s="62" t="s">
        <v>11382</v>
      </c>
      <c r="D19357" s="107" t="s">
        <v>13004</v>
      </c>
      <c r="E19357" s="57">
        <v>100000</v>
      </c>
      <c r="F19357" s="57"/>
      <c r="G19357" s="125">
        <f t="shared" si="308"/>
        <v>-100000</v>
      </c>
      <c r="H19357" s="704" t="s">
        <v>12951</v>
      </c>
    </row>
    <row r="19358" spans="1:8" ht="15" x14ac:dyDescent="0.2">
      <c r="A19358" s="733">
        <v>45418</v>
      </c>
      <c r="B19358" s="62" t="s">
        <v>12608</v>
      </c>
      <c r="C19358" s="669" t="s">
        <v>12004</v>
      </c>
      <c r="D19358" s="912" t="s">
        <v>13036</v>
      </c>
      <c r="E19358" s="584">
        <v>15350</v>
      </c>
      <c r="F19358" s="57"/>
      <c r="G19358" s="125">
        <f t="shared" si="308"/>
        <v>-15350</v>
      </c>
      <c r="H19358" s="704" t="s">
        <v>12951</v>
      </c>
    </row>
    <row r="19359" spans="1:8" ht="15" x14ac:dyDescent="0.2">
      <c r="A19359" s="733">
        <v>45418</v>
      </c>
      <c r="B19359" s="40" t="s">
        <v>10574</v>
      </c>
      <c r="C19359" s="669" t="s">
        <v>12004</v>
      </c>
      <c r="D19359" s="912" t="s">
        <v>13036</v>
      </c>
      <c r="E19359" s="584">
        <v>46500</v>
      </c>
      <c r="F19359" s="57"/>
      <c r="G19359" s="125">
        <f t="shared" si="308"/>
        <v>-46500</v>
      </c>
      <c r="H19359" s="704" t="s">
        <v>12951</v>
      </c>
    </row>
    <row r="19360" spans="1:8" ht="15" x14ac:dyDescent="0.2">
      <c r="A19360" s="733">
        <v>45418</v>
      </c>
      <c r="B19360" s="40" t="s">
        <v>10907</v>
      </c>
      <c r="C19360" s="669" t="s">
        <v>12004</v>
      </c>
      <c r="D19360" s="912" t="s">
        <v>13036</v>
      </c>
      <c r="E19360" s="584">
        <v>80500</v>
      </c>
      <c r="F19360" s="57"/>
      <c r="G19360" s="125">
        <f t="shared" si="308"/>
        <v>-80500</v>
      </c>
      <c r="H19360" s="704" t="s">
        <v>12951</v>
      </c>
    </row>
    <row r="19361" spans="1:8" ht="15" x14ac:dyDescent="0.2">
      <c r="A19361" s="733">
        <v>45418</v>
      </c>
      <c r="B19361" s="40" t="s">
        <v>11883</v>
      </c>
      <c r="C19361" s="669" t="s">
        <v>12004</v>
      </c>
      <c r="D19361" s="912" t="s">
        <v>13036</v>
      </c>
      <c r="E19361" s="584">
        <v>157650</v>
      </c>
      <c r="F19361" s="57"/>
      <c r="G19361" s="125">
        <f t="shared" si="308"/>
        <v>-157650</v>
      </c>
      <c r="H19361" s="704" t="s">
        <v>12951</v>
      </c>
    </row>
    <row r="19362" spans="1:8" ht="15" x14ac:dyDescent="0.2">
      <c r="A19362" s="733">
        <v>45419</v>
      </c>
      <c r="B19362" s="40" t="s">
        <v>103</v>
      </c>
      <c r="C19362" s="62" t="s">
        <v>103</v>
      </c>
      <c r="D19362" s="107" t="s">
        <v>10209</v>
      </c>
      <c r="E19362" s="57">
        <v>3000</v>
      </c>
      <c r="F19362" s="57"/>
      <c r="G19362" s="125">
        <f t="shared" si="308"/>
        <v>-3000</v>
      </c>
      <c r="H19362" s="704" t="s">
        <v>12951</v>
      </c>
    </row>
    <row r="19363" spans="1:8" ht="15" x14ac:dyDescent="0.2">
      <c r="A19363" s="733">
        <v>45419</v>
      </c>
      <c r="B19363" s="40" t="s">
        <v>11883</v>
      </c>
      <c r="C19363" s="62" t="s">
        <v>12292</v>
      </c>
      <c r="D19363" s="107" t="s">
        <v>1156</v>
      </c>
      <c r="E19363" s="57">
        <v>50000</v>
      </c>
      <c r="F19363" s="57"/>
      <c r="G19363" s="125">
        <f t="shared" si="308"/>
        <v>-50000</v>
      </c>
      <c r="H19363" s="704" t="s">
        <v>12951</v>
      </c>
    </row>
    <row r="19364" spans="1:8" ht="15" x14ac:dyDescent="0.2">
      <c r="A19364" s="733">
        <v>45419</v>
      </c>
      <c r="B19364" s="40" t="s">
        <v>11726</v>
      </c>
      <c r="C19364" s="62" t="s">
        <v>10989</v>
      </c>
      <c r="D19364" s="107" t="s">
        <v>13006</v>
      </c>
      <c r="E19364" s="57">
        <v>23450</v>
      </c>
      <c r="F19364" s="57"/>
      <c r="G19364" s="125">
        <f t="shared" si="308"/>
        <v>-23450</v>
      </c>
      <c r="H19364" s="704" t="s">
        <v>12951</v>
      </c>
    </row>
    <row r="19365" spans="1:8" ht="15" x14ac:dyDescent="0.2">
      <c r="A19365" s="733">
        <v>45419</v>
      </c>
      <c r="B19365" s="40" t="s">
        <v>37</v>
      </c>
      <c r="C19365" s="62" t="s">
        <v>391</v>
      </c>
      <c r="D19365" s="107" t="s">
        <v>5754</v>
      </c>
      <c r="E19365" s="57">
        <v>3000</v>
      </c>
      <c r="F19365" s="57"/>
      <c r="G19365" s="125">
        <f t="shared" si="308"/>
        <v>-3000</v>
      </c>
      <c r="H19365" s="704" t="s">
        <v>12951</v>
      </c>
    </row>
    <row r="19366" spans="1:8" ht="15" x14ac:dyDescent="0.2">
      <c r="A19366" s="733">
        <v>45419</v>
      </c>
      <c r="B19366" s="40" t="s">
        <v>12998</v>
      </c>
      <c r="C19366" s="62" t="s">
        <v>5740</v>
      </c>
      <c r="D19366" s="107" t="s">
        <v>369</v>
      </c>
      <c r="E19366" s="57">
        <v>1000</v>
      </c>
      <c r="F19366" s="57"/>
      <c r="G19366" s="125">
        <f t="shared" si="308"/>
        <v>-1000</v>
      </c>
      <c r="H19366" s="704" t="s">
        <v>12951</v>
      </c>
    </row>
    <row r="19367" spans="1:8" ht="15" x14ac:dyDescent="0.2">
      <c r="A19367" s="733">
        <v>45419</v>
      </c>
      <c r="B19367" s="40" t="s">
        <v>11623</v>
      </c>
      <c r="C19367" s="62" t="s">
        <v>8370</v>
      </c>
      <c r="D19367" s="107" t="s">
        <v>369</v>
      </c>
      <c r="E19367" s="57">
        <v>1530</v>
      </c>
      <c r="F19367" s="57"/>
      <c r="G19367" s="125">
        <f t="shared" si="308"/>
        <v>-1530</v>
      </c>
      <c r="H19367" s="704" t="s">
        <v>12951</v>
      </c>
    </row>
    <row r="19368" spans="1:8" ht="15" x14ac:dyDescent="0.2">
      <c r="A19368" s="733">
        <v>45419</v>
      </c>
      <c r="B19368" s="40" t="s">
        <v>11623</v>
      </c>
      <c r="C19368" s="62" t="s">
        <v>285</v>
      </c>
      <c r="D19368" s="107" t="s">
        <v>8661</v>
      </c>
      <c r="E19368" s="57">
        <v>1000</v>
      </c>
      <c r="F19368" s="57"/>
      <c r="G19368" s="125">
        <f t="shared" si="308"/>
        <v>-1000</v>
      </c>
      <c r="H19368" s="704" t="s">
        <v>12951</v>
      </c>
    </row>
    <row r="19369" spans="1:8" ht="15" x14ac:dyDescent="0.2">
      <c r="A19369" s="733">
        <v>45419</v>
      </c>
      <c r="B19369" s="40" t="s">
        <v>12350</v>
      </c>
      <c r="C19369" s="62" t="s">
        <v>13007</v>
      </c>
      <c r="D19369" s="107" t="s">
        <v>13008</v>
      </c>
      <c r="E19369" s="57">
        <v>15000</v>
      </c>
      <c r="F19369" s="57"/>
      <c r="G19369" s="125">
        <f t="shared" si="308"/>
        <v>-15000</v>
      </c>
      <c r="H19369" s="704" t="s">
        <v>12951</v>
      </c>
    </row>
    <row r="19370" spans="1:8" ht="15" x14ac:dyDescent="0.2">
      <c r="A19370" s="733">
        <v>45419</v>
      </c>
      <c r="B19370" s="40" t="s">
        <v>11085</v>
      </c>
      <c r="C19370" s="62" t="s">
        <v>391</v>
      </c>
      <c r="D19370" s="107" t="s">
        <v>12838</v>
      </c>
      <c r="E19370" s="57">
        <v>1500</v>
      </c>
      <c r="F19370" s="57"/>
      <c r="G19370" s="125">
        <f t="shared" si="308"/>
        <v>-1500</v>
      </c>
      <c r="H19370" s="704" t="s">
        <v>12951</v>
      </c>
    </row>
    <row r="19371" spans="1:8" ht="15" x14ac:dyDescent="0.2">
      <c r="A19371" s="733">
        <v>45419</v>
      </c>
      <c r="B19371" s="40" t="s">
        <v>25</v>
      </c>
      <c r="C19371" s="62" t="s">
        <v>4064</v>
      </c>
      <c r="D19371" s="107" t="s">
        <v>13009</v>
      </c>
      <c r="E19371" s="57">
        <v>2450</v>
      </c>
      <c r="F19371" s="57"/>
      <c r="G19371" s="125">
        <f t="shared" si="308"/>
        <v>-2450</v>
      </c>
      <c r="H19371" s="704" t="s">
        <v>12951</v>
      </c>
    </row>
    <row r="19372" spans="1:8" ht="15" x14ac:dyDescent="0.2">
      <c r="A19372" s="733">
        <v>45419</v>
      </c>
      <c r="B19372" s="40" t="s">
        <v>11883</v>
      </c>
      <c r="C19372" s="62" t="s">
        <v>5740</v>
      </c>
      <c r="D19372" s="107" t="s">
        <v>369</v>
      </c>
      <c r="E19372" s="57">
        <v>200</v>
      </c>
      <c r="F19372" s="57"/>
      <c r="G19372" s="125">
        <f t="shared" si="308"/>
        <v>-200</v>
      </c>
      <c r="H19372" s="704" t="s">
        <v>12951</v>
      </c>
    </row>
    <row r="19373" spans="1:8" ht="15" x14ac:dyDescent="0.2">
      <c r="A19373" s="733">
        <v>45419</v>
      </c>
      <c r="B19373" s="40" t="s">
        <v>11605</v>
      </c>
      <c r="C19373" s="62" t="s">
        <v>12694</v>
      </c>
      <c r="D19373" s="107" t="s">
        <v>13011</v>
      </c>
      <c r="E19373" s="57">
        <v>130000</v>
      </c>
      <c r="F19373" s="57"/>
      <c r="G19373" s="125">
        <f t="shared" si="308"/>
        <v>-130000</v>
      </c>
      <c r="H19373" s="704" t="s">
        <v>12951</v>
      </c>
    </row>
    <row r="19374" spans="1:8" ht="15" x14ac:dyDescent="0.2">
      <c r="A19374" s="733">
        <v>45419</v>
      </c>
      <c r="B19374" s="40" t="s">
        <v>11022</v>
      </c>
      <c r="C19374" s="62" t="s">
        <v>7221</v>
      </c>
      <c r="D19374" s="107" t="s">
        <v>13010</v>
      </c>
      <c r="E19374" s="57">
        <v>250000</v>
      </c>
      <c r="F19374" s="57"/>
      <c r="G19374" s="125">
        <f t="shared" si="308"/>
        <v>-250000</v>
      </c>
      <c r="H19374" s="704" t="s">
        <v>12951</v>
      </c>
    </row>
    <row r="19375" spans="1:8" ht="15" x14ac:dyDescent="0.2">
      <c r="A19375" s="733">
        <v>45419</v>
      </c>
      <c r="B19375" s="40" t="s">
        <v>12516</v>
      </c>
      <c r="C19375" s="62" t="s">
        <v>6475</v>
      </c>
      <c r="D19375" s="107" t="s">
        <v>13012</v>
      </c>
      <c r="E19375" s="57">
        <v>65000</v>
      </c>
      <c r="F19375" s="57"/>
      <c r="G19375" s="125">
        <f t="shared" si="308"/>
        <v>-65000</v>
      </c>
      <c r="H19375" s="704" t="s">
        <v>12951</v>
      </c>
    </row>
    <row r="19376" spans="1:8" ht="15" x14ac:dyDescent="0.2">
      <c r="A19376" s="733">
        <v>45419</v>
      </c>
      <c r="B19376" s="40" t="s">
        <v>3945</v>
      </c>
      <c r="C19376" s="62" t="s">
        <v>437</v>
      </c>
      <c r="D19376" s="107" t="s">
        <v>13013</v>
      </c>
      <c r="E19376" s="57">
        <v>45000</v>
      </c>
      <c r="F19376" s="57"/>
      <c r="G19376" s="125">
        <f t="shared" si="308"/>
        <v>-45000</v>
      </c>
      <c r="H19376" s="704" t="s">
        <v>12951</v>
      </c>
    </row>
    <row r="19377" spans="1:8" ht="15" x14ac:dyDescent="0.2">
      <c r="A19377" s="733">
        <v>45419</v>
      </c>
      <c r="B19377" s="40" t="s">
        <v>12350</v>
      </c>
      <c r="C19377" s="62" t="s">
        <v>13015</v>
      </c>
      <c r="D19377" s="107" t="s">
        <v>13014</v>
      </c>
      <c r="E19377" s="57">
        <v>50000</v>
      </c>
      <c r="F19377" s="57"/>
      <c r="G19377" s="125">
        <f t="shared" si="308"/>
        <v>-50000</v>
      </c>
      <c r="H19377" s="704" t="s">
        <v>12951</v>
      </c>
    </row>
    <row r="19378" spans="1:8" ht="15" x14ac:dyDescent="0.2">
      <c r="A19378" s="733">
        <v>45420</v>
      </c>
      <c r="B19378" s="40" t="s">
        <v>25</v>
      </c>
      <c r="C19378" s="62" t="s">
        <v>8148</v>
      </c>
      <c r="D19378" s="107" t="s">
        <v>6309</v>
      </c>
      <c r="E19378" s="57">
        <v>865</v>
      </c>
      <c r="F19378" s="57"/>
      <c r="G19378" s="125">
        <f t="shared" si="308"/>
        <v>-865</v>
      </c>
      <c r="H19378" s="704" t="s">
        <v>12951</v>
      </c>
    </row>
    <row r="19379" spans="1:8" ht="15" x14ac:dyDescent="0.2">
      <c r="A19379" s="733">
        <v>45420</v>
      </c>
      <c r="B19379" s="40" t="s">
        <v>11726</v>
      </c>
      <c r="C19379" s="62" t="s">
        <v>5740</v>
      </c>
      <c r="D19379" s="107" t="s">
        <v>13016</v>
      </c>
      <c r="E19379" s="57">
        <v>1500</v>
      </c>
      <c r="F19379" s="57"/>
      <c r="G19379" s="125">
        <f t="shared" si="308"/>
        <v>-1500</v>
      </c>
      <c r="H19379" s="704" t="s">
        <v>12951</v>
      </c>
    </row>
    <row r="19380" spans="1:8" ht="15" x14ac:dyDescent="0.2">
      <c r="A19380" s="733">
        <v>45420</v>
      </c>
      <c r="B19380" s="40" t="s">
        <v>13017</v>
      </c>
      <c r="C19380" s="62" t="s">
        <v>11961</v>
      </c>
      <c r="D19380" s="107" t="s">
        <v>1156</v>
      </c>
      <c r="E19380" s="57">
        <v>5000</v>
      </c>
      <c r="F19380" s="57"/>
      <c r="G19380" s="125">
        <f t="shared" si="308"/>
        <v>-5000</v>
      </c>
      <c r="H19380" s="704" t="s">
        <v>12951</v>
      </c>
    </row>
    <row r="19381" spans="1:8" ht="15" x14ac:dyDescent="0.2">
      <c r="A19381" s="733">
        <v>45420</v>
      </c>
      <c r="B19381" s="40" t="s">
        <v>12350</v>
      </c>
      <c r="C19381" s="62" t="s">
        <v>10989</v>
      </c>
      <c r="D19381" s="107" t="s">
        <v>13018</v>
      </c>
      <c r="E19381" s="57">
        <v>17000</v>
      </c>
      <c r="F19381" s="57"/>
      <c r="G19381" s="125">
        <f t="shared" si="308"/>
        <v>-17000</v>
      </c>
      <c r="H19381" s="704" t="s">
        <v>12951</v>
      </c>
    </row>
    <row r="19382" spans="1:8" ht="15" x14ac:dyDescent="0.2">
      <c r="A19382" s="733">
        <v>45420</v>
      </c>
      <c r="B19382" s="40" t="s">
        <v>12350</v>
      </c>
      <c r="C19382" s="62" t="s">
        <v>10989</v>
      </c>
      <c r="D19382" s="107" t="s">
        <v>13019</v>
      </c>
      <c r="E19382" s="57">
        <v>42000</v>
      </c>
      <c r="F19382" s="57"/>
      <c r="G19382" s="125">
        <f t="shared" si="308"/>
        <v>-42000</v>
      </c>
      <c r="H19382" s="704" t="s">
        <v>12951</v>
      </c>
    </row>
    <row r="19383" spans="1:8" ht="15" x14ac:dyDescent="0.2">
      <c r="A19383" s="733">
        <v>45420</v>
      </c>
      <c r="B19383" s="40" t="s">
        <v>12350</v>
      </c>
      <c r="C19383" s="62" t="s">
        <v>10989</v>
      </c>
      <c r="D19383" s="107" t="s">
        <v>13020</v>
      </c>
      <c r="E19383" s="57">
        <v>31000</v>
      </c>
      <c r="F19383" s="57"/>
      <c r="G19383" s="125">
        <f t="shared" si="308"/>
        <v>-31000</v>
      </c>
      <c r="H19383" s="704" t="s">
        <v>12951</v>
      </c>
    </row>
    <row r="19384" spans="1:8" ht="15" x14ac:dyDescent="0.2">
      <c r="A19384" s="733">
        <v>45420</v>
      </c>
      <c r="B19384" s="40" t="s">
        <v>25</v>
      </c>
      <c r="C19384" s="62" t="s">
        <v>2427</v>
      </c>
      <c r="D19384" s="107" t="s">
        <v>2107</v>
      </c>
      <c r="E19384" s="57">
        <v>1500</v>
      </c>
      <c r="F19384" s="57"/>
      <c r="G19384" s="125">
        <f t="shared" si="308"/>
        <v>-1500</v>
      </c>
      <c r="H19384" s="704" t="s">
        <v>12951</v>
      </c>
    </row>
    <row r="19385" spans="1:8" ht="15" x14ac:dyDescent="0.2">
      <c r="A19385" s="733">
        <v>45420</v>
      </c>
      <c r="B19385" s="40" t="s">
        <v>12350</v>
      </c>
      <c r="C19385" s="62" t="s">
        <v>5740</v>
      </c>
      <c r="D19385" s="107" t="s">
        <v>369</v>
      </c>
      <c r="E19385" s="57">
        <v>900</v>
      </c>
      <c r="F19385" s="57"/>
      <c r="G19385" s="125">
        <f t="shared" si="308"/>
        <v>-900</v>
      </c>
      <c r="H19385" s="704" t="s">
        <v>12951</v>
      </c>
    </row>
    <row r="19386" spans="1:8" ht="15" x14ac:dyDescent="0.2">
      <c r="A19386" s="733">
        <v>45420</v>
      </c>
      <c r="B19386" s="40" t="s">
        <v>12410</v>
      </c>
      <c r="C19386" s="62" t="s">
        <v>10989</v>
      </c>
      <c r="D19386" s="107" t="s">
        <v>13053</v>
      </c>
      <c r="E19386" s="57">
        <v>18000</v>
      </c>
      <c r="F19386" s="57"/>
      <c r="G19386" s="125">
        <f t="shared" si="308"/>
        <v>-18000</v>
      </c>
      <c r="H19386" s="704" t="s">
        <v>12951</v>
      </c>
    </row>
    <row r="19387" spans="1:8" ht="15" x14ac:dyDescent="0.2">
      <c r="A19387" s="733">
        <v>45420</v>
      </c>
      <c r="B19387" s="40" t="s">
        <v>11085</v>
      </c>
      <c r="C19387" s="62" t="s">
        <v>391</v>
      </c>
      <c r="D19387" s="107" t="s">
        <v>13054</v>
      </c>
      <c r="E19387" s="57">
        <v>9950</v>
      </c>
      <c r="F19387" s="57"/>
      <c r="G19387" s="125">
        <f t="shared" si="308"/>
        <v>-9950</v>
      </c>
      <c r="H19387" s="704" t="s">
        <v>12951</v>
      </c>
    </row>
    <row r="19388" spans="1:8" ht="15" x14ac:dyDescent="0.2">
      <c r="A19388" s="733">
        <v>45420</v>
      </c>
      <c r="B19388" s="40" t="s">
        <v>103</v>
      </c>
      <c r="C19388" s="62" t="s">
        <v>103</v>
      </c>
      <c r="D19388" s="107" t="s">
        <v>10209</v>
      </c>
      <c r="E19388" s="57">
        <v>3000</v>
      </c>
      <c r="F19388" s="57"/>
      <c r="G19388" s="125">
        <f t="shared" si="308"/>
        <v>-3000</v>
      </c>
      <c r="H19388" s="704" t="s">
        <v>12951</v>
      </c>
    </row>
    <row r="19389" spans="1:8" ht="15" x14ac:dyDescent="0.2">
      <c r="A19389" s="733">
        <v>45420</v>
      </c>
      <c r="B19389" s="40" t="s">
        <v>3944</v>
      </c>
      <c r="C19389" s="62" t="s">
        <v>391</v>
      </c>
      <c r="D19389" s="107" t="s">
        <v>13025</v>
      </c>
      <c r="E19389" s="57">
        <v>700</v>
      </c>
      <c r="F19389" s="57"/>
      <c r="G19389" s="125">
        <f t="shared" si="308"/>
        <v>-700</v>
      </c>
      <c r="H19389" s="704" t="s">
        <v>12951</v>
      </c>
    </row>
    <row r="19390" spans="1:8" ht="15" x14ac:dyDescent="0.2">
      <c r="A19390" s="733">
        <v>45420</v>
      </c>
      <c r="B19390" s="40" t="s">
        <v>11085</v>
      </c>
      <c r="C19390" s="62" t="s">
        <v>391</v>
      </c>
      <c r="D19390" s="107" t="s">
        <v>5137</v>
      </c>
      <c r="E19390" s="57">
        <v>13970</v>
      </c>
      <c r="F19390" s="57"/>
      <c r="G19390" s="125">
        <f t="shared" si="308"/>
        <v>-13970</v>
      </c>
      <c r="H19390" s="704" t="s">
        <v>12951</v>
      </c>
    </row>
    <row r="19391" spans="1:8" ht="15" x14ac:dyDescent="0.2">
      <c r="A19391" s="733">
        <v>45420</v>
      </c>
      <c r="B19391" s="40" t="s">
        <v>25</v>
      </c>
      <c r="C19391" s="62" t="s">
        <v>7593</v>
      </c>
      <c r="D19391" s="107" t="s">
        <v>13026</v>
      </c>
      <c r="E19391" s="57">
        <v>85000</v>
      </c>
      <c r="F19391" s="57"/>
      <c r="G19391" s="125">
        <f t="shared" ref="G19391:G19454" si="309">F19391-E19391</f>
        <v>-85000</v>
      </c>
      <c r="H19391" s="704" t="s">
        <v>12951</v>
      </c>
    </row>
    <row r="19392" spans="1:8" ht="15" x14ac:dyDescent="0.2">
      <c r="A19392" s="733">
        <v>45420</v>
      </c>
      <c r="B19392" s="40" t="s">
        <v>25</v>
      </c>
      <c r="C19392" s="62" t="s">
        <v>391</v>
      </c>
      <c r="D19392" s="107" t="s">
        <v>13028</v>
      </c>
      <c r="E19392" s="57">
        <v>20950</v>
      </c>
      <c r="F19392" s="57"/>
      <c r="G19392" s="125">
        <f t="shared" si="309"/>
        <v>-20950</v>
      </c>
      <c r="H19392" s="704" t="s">
        <v>12951</v>
      </c>
    </row>
    <row r="19393" spans="1:8" ht="15" x14ac:dyDescent="0.2">
      <c r="A19393" s="733">
        <v>45420</v>
      </c>
      <c r="B19393" s="40" t="s">
        <v>12350</v>
      </c>
      <c r="C19393" s="62" t="s">
        <v>13033</v>
      </c>
      <c r="D19393" s="107" t="s">
        <v>13029</v>
      </c>
      <c r="E19393" s="57">
        <v>40000</v>
      </c>
      <c r="F19393" s="57"/>
      <c r="G19393" s="125">
        <f t="shared" si="309"/>
        <v>-40000</v>
      </c>
      <c r="H19393" s="704" t="s">
        <v>12951</v>
      </c>
    </row>
    <row r="19394" spans="1:8" ht="15" x14ac:dyDescent="0.2">
      <c r="A19394" s="733">
        <v>45420</v>
      </c>
      <c r="B19394" s="40" t="s">
        <v>3945</v>
      </c>
      <c r="C19394" s="62" t="s">
        <v>13034</v>
      </c>
      <c r="D19394" s="107" t="s">
        <v>13030</v>
      </c>
      <c r="E19394" s="57">
        <v>50000</v>
      </c>
      <c r="F19394" s="57"/>
      <c r="G19394" s="125">
        <f t="shared" si="309"/>
        <v>-50000</v>
      </c>
      <c r="H19394" s="704" t="s">
        <v>12951</v>
      </c>
    </row>
    <row r="19395" spans="1:8" ht="15" x14ac:dyDescent="0.2">
      <c r="A19395" s="733">
        <v>45420</v>
      </c>
      <c r="B19395" s="40" t="s">
        <v>11131</v>
      </c>
      <c r="C19395" s="62" t="s">
        <v>12501</v>
      </c>
      <c r="D19395" s="107" t="s">
        <v>13031</v>
      </c>
      <c r="E19395" s="57">
        <v>400000</v>
      </c>
      <c r="F19395" s="57"/>
      <c r="G19395" s="125">
        <f t="shared" si="309"/>
        <v>-400000</v>
      </c>
      <c r="H19395" s="704" t="s">
        <v>12951</v>
      </c>
    </row>
    <row r="19396" spans="1:8" ht="15" x14ac:dyDescent="0.2">
      <c r="A19396" s="733">
        <v>45420</v>
      </c>
      <c r="B19396" s="40" t="s">
        <v>12516</v>
      </c>
      <c r="C19396" s="62" t="s">
        <v>12789</v>
      </c>
      <c r="D19396" s="107" t="s">
        <v>13032</v>
      </c>
      <c r="E19396" s="57">
        <v>750000</v>
      </c>
      <c r="F19396" s="57"/>
      <c r="G19396" s="125">
        <f t="shared" si="309"/>
        <v>-750000</v>
      </c>
      <c r="H19396" s="704" t="s">
        <v>12951</v>
      </c>
    </row>
    <row r="19397" spans="1:8" ht="15" customHeight="1" x14ac:dyDescent="0.2">
      <c r="A19397" s="733">
        <v>45420</v>
      </c>
      <c r="B19397" s="40" t="s">
        <v>12350</v>
      </c>
      <c r="C19397" s="62" t="s">
        <v>10989</v>
      </c>
      <c r="D19397" s="107" t="s">
        <v>13067</v>
      </c>
      <c r="E19397" s="57">
        <v>354000</v>
      </c>
      <c r="F19397" s="57"/>
      <c r="G19397" s="125">
        <f t="shared" si="309"/>
        <v>-354000</v>
      </c>
      <c r="H19397" s="704" t="s">
        <v>12951</v>
      </c>
    </row>
    <row r="19398" spans="1:8" ht="15" customHeight="1" x14ac:dyDescent="0.2">
      <c r="A19398" s="733">
        <v>45421</v>
      </c>
      <c r="B19398" s="40" t="s">
        <v>12350</v>
      </c>
      <c r="C19398" s="62" t="s">
        <v>12390</v>
      </c>
      <c r="D19398" s="107" t="s">
        <v>12445</v>
      </c>
      <c r="E19398" s="57">
        <v>530000</v>
      </c>
      <c r="F19398" s="57"/>
      <c r="G19398" s="125">
        <f t="shared" si="309"/>
        <v>-530000</v>
      </c>
      <c r="H19398" s="704" t="s">
        <v>12951</v>
      </c>
    </row>
    <row r="19399" spans="1:8" ht="15" customHeight="1" x14ac:dyDescent="0.2">
      <c r="A19399" s="733">
        <v>45422</v>
      </c>
      <c r="B19399" s="40" t="s">
        <v>3945</v>
      </c>
      <c r="C19399" s="62" t="s">
        <v>5409</v>
      </c>
      <c r="D19399" s="107" t="s">
        <v>13056</v>
      </c>
      <c r="E19399" s="57">
        <v>24200</v>
      </c>
      <c r="F19399" s="57"/>
      <c r="G19399" s="125">
        <f t="shared" si="309"/>
        <v>-24200</v>
      </c>
      <c r="H19399" s="704" t="s">
        <v>12951</v>
      </c>
    </row>
    <row r="19400" spans="1:8" ht="15" customHeight="1" x14ac:dyDescent="0.2">
      <c r="A19400" s="733">
        <v>45422</v>
      </c>
      <c r="B19400" s="62" t="s">
        <v>13311</v>
      </c>
      <c r="C19400" s="62" t="s">
        <v>391</v>
      </c>
      <c r="D19400" s="107" t="s">
        <v>13068</v>
      </c>
      <c r="E19400" s="57">
        <v>15000</v>
      </c>
      <c r="F19400" s="57"/>
      <c r="G19400" s="125">
        <f t="shared" si="309"/>
        <v>-15000</v>
      </c>
      <c r="H19400" s="704" t="s">
        <v>12951</v>
      </c>
    </row>
    <row r="19401" spans="1:8" ht="15" customHeight="1" x14ac:dyDescent="0.2">
      <c r="A19401" s="733">
        <v>45422</v>
      </c>
      <c r="B19401" s="40" t="s">
        <v>12410</v>
      </c>
      <c r="C19401" s="62" t="s">
        <v>285</v>
      </c>
      <c r="D19401" s="107" t="s">
        <v>13069</v>
      </c>
      <c r="E19401" s="57">
        <v>15000</v>
      </c>
      <c r="F19401" s="57"/>
      <c r="G19401" s="125">
        <f t="shared" si="309"/>
        <v>-15000</v>
      </c>
      <c r="H19401" s="704" t="s">
        <v>12951</v>
      </c>
    </row>
    <row r="19402" spans="1:8" ht="15" customHeight="1" x14ac:dyDescent="0.2">
      <c r="A19402" s="733">
        <v>45422</v>
      </c>
      <c r="B19402" s="40" t="s">
        <v>11883</v>
      </c>
      <c r="C19402" s="62" t="s">
        <v>285</v>
      </c>
      <c r="D19402" s="107" t="s">
        <v>13069</v>
      </c>
      <c r="E19402" s="57">
        <v>15000</v>
      </c>
      <c r="F19402" s="57"/>
      <c r="G19402" s="125">
        <f t="shared" si="309"/>
        <v>-15000</v>
      </c>
      <c r="H19402" s="704" t="s">
        <v>12951</v>
      </c>
    </row>
    <row r="19403" spans="1:8" ht="15" customHeight="1" x14ac:dyDescent="0.2">
      <c r="A19403" s="733">
        <v>45422</v>
      </c>
      <c r="B19403" s="40" t="s">
        <v>10907</v>
      </c>
      <c r="C19403" s="62" t="s">
        <v>285</v>
      </c>
      <c r="D19403" s="107" t="s">
        <v>13069</v>
      </c>
      <c r="E19403" s="57">
        <v>15000</v>
      </c>
      <c r="F19403" s="57"/>
      <c r="G19403" s="125">
        <f t="shared" si="309"/>
        <v>-15000</v>
      </c>
      <c r="H19403" s="704" t="s">
        <v>12951</v>
      </c>
    </row>
    <row r="19404" spans="1:8" ht="15" customHeight="1" x14ac:dyDescent="0.2">
      <c r="A19404" s="733">
        <v>45422</v>
      </c>
      <c r="B19404" s="40" t="s">
        <v>10230</v>
      </c>
      <c r="C19404" s="62" t="s">
        <v>285</v>
      </c>
      <c r="D19404" s="107" t="s">
        <v>13069</v>
      </c>
      <c r="E19404" s="57">
        <v>15000</v>
      </c>
      <c r="F19404" s="57"/>
      <c r="G19404" s="125">
        <f t="shared" si="309"/>
        <v>-15000</v>
      </c>
      <c r="H19404" s="704" t="s">
        <v>12951</v>
      </c>
    </row>
    <row r="19405" spans="1:8" ht="15" x14ac:dyDescent="0.2">
      <c r="A19405" s="733">
        <v>45422</v>
      </c>
      <c r="B19405" s="40" t="s">
        <v>10230</v>
      </c>
      <c r="C19405" s="62" t="s">
        <v>2795</v>
      </c>
      <c r="D19405" s="107" t="s">
        <v>13070</v>
      </c>
      <c r="E19405" s="57">
        <v>13000</v>
      </c>
      <c r="F19405" s="57"/>
      <c r="G19405" s="125">
        <f t="shared" si="309"/>
        <v>-13000</v>
      </c>
      <c r="H19405" s="704" t="s">
        <v>12951</v>
      </c>
    </row>
    <row r="19406" spans="1:8" ht="15" x14ac:dyDescent="0.2">
      <c r="A19406" s="733">
        <v>45423</v>
      </c>
      <c r="B19406" s="40" t="s">
        <v>103</v>
      </c>
      <c r="C19406" s="62" t="s">
        <v>2995</v>
      </c>
      <c r="D19406" s="107" t="s">
        <v>1156</v>
      </c>
      <c r="E19406" s="57">
        <v>10300</v>
      </c>
      <c r="F19406" s="57"/>
      <c r="G19406" s="125">
        <f t="shared" si="309"/>
        <v>-10300</v>
      </c>
      <c r="H19406" s="704" t="s">
        <v>12951</v>
      </c>
    </row>
    <row r="19407" spans="1:8" ht="15" x14ac:dyDescent="0.2">
      <c r="A19407" s="733">
        <v>45423</v>
      </c>
      <c r="B19407" s="40" t="s">
        <v>13058</v>
      </c>
      <c r="C19407" s="62" t="s">
        <v>5740</v>
      </c>
      <c r="D19407" s="107" t="s">
        <v>369</v>
      </c>
      <c r="E19407" s="57">
        <v>1500</v>
      </c>
      <c r="F19407" s="57"/>
      <c r="G19407" s="125">
        <f t="shared" si="309"/>
        <v>-1500</v>
      </c>
      <c r="H19407" s="704" t="s">
        <v>12951</v>
      </c>
    </row>
    <row r="19408" spans="1:8" ht="15" x14ac:dyDescent="0.2">
      <c r="A19408" s="733">
        <v>45423</v>
      </c>
      <c r="B19408" s="40" t="s">
        <v>12410</v>
      </c>
      <c r="C19408" s="62" t="s">
        <v>8370</v>
      </c>
      <c r="D19408" s="107" t="s">
        <v>369</v>
      </c>
      <c r="E19408" s="57">
        <v>6000</v>
      </c>
      <c r="F19408" s="57"/>
      <c r="G19408" s="125">
        <f t="shared" si="309"/>
        <v>-6000</v>
      </c>
      <c r="H19408" s="704" t="s">
        <v>12951</v>
      </c>
    </row>
    <row r="19409" spans="1:8" ht="15" x14ac:dyDescent="0.2">
      <c r="A19409" s="733">
        <v>45423</v>
      </c>
      <c r="B19409" s="40" t="s">
        <v>103</v>
      </c>
      <c r="C19409" s="62" t="s">
        <v>103</v>
      </c>
      <c r="D19409" s="107" t="s">
        <v>10209</v>
      </c>
      <c r="E19409" s="57">
        <v>3000</v>
      </c>
      <c r="F19409" s="57"/>
      <c r="G19409" s="125">
        <f t="shared" si="309"/>
        <v>-3000</v>
      </c>
      <c r="H19409" s="704" t="s">
        <v>12951</v>
      </c>
    </row>
    <row r="19410" spans="1:8" ht="15" x14ac:dyDescent="0.2">
      <c r="A19410" s="733">
        <v>45423</v>
      </c>
      <c r="B19410" s="40" t="s">
        <v>11883</v>
      </c>
      <c r="C19410" s="62" t="s">
        <v>5740</v>
      </c>
      <c r="D19410" s="107" t="s">
        <v>369</v>
      </c>
      <c r="E19410" s="57">
        <v>2200</v>
      </c>
      <c r="F19410" s="57"/>
      <c r="G19410" s="125">
        <f t="shared" si="309"/>
        <v>-2200</v>
      </c>
      <c r="H19410" s="704" t="s">
        <v>12951</v>
      </c>
    </row>
    <row r="19411" spans="1:8" ht="15" x14ac:dyDescent="0.2">
      <c r="A19411" s="733">
        <v>45423</v>
      </c>
      <c r="B19411" s="62" t="s">
        <v>13311</v>
      </c>
      <c r="C19411" s="62" t="s">
        <v>9869</v>
      </c>
      <c r="D19411" s="107" t="s">
        <v>1156</v>
      </c>
      <c r="E19411" s="57">
        <v>62550</v>
      </c>
      <c r="F19411" s="57"/>
      <c r="G19411" s="125">
        <f t="shared" si="309"/>
        <v>-62550</v>
      </c>
      <c r="H19411" s="704" t="s">
        <v>12951</v>
      </c>
    </row>
    <row r="19412" spans="1:8" ht="15" x14ac:dyDescent="0.2">
      <c r="A19412" s="733">
        <v>45423</v>
      </c>
      <c r="B19412" s="40" t="s">
        <v>10906</v>
      </c>
      <c r="C19412" s="62" t="s">
        <v>9869</v>
      </c>
      <c r="D19412" s="107" t="s">
        <v>1156</v>
      </c>
      <c r="E19412" s="57">
        <v>9500</v>
      </c>
      <c r="F19412" s="57"/>
      <c r="G19412" s="125">
        <f t="shared" si="309"/>
        <v>-9500</v>
      </c>
      <c r="H19412" s="704" t="s">
        <v>12951</v>
      </c>
    </row>
    <row r="19413" spans="1:8" ht="15" x14ac:dyDescent="0.2">
      <c r="A19413" s="733">
        <v>45423</v>
      </c>
      <c r="B19413" s="40" t="s">
        <v>11726</v>
      </c>
      <c r="C19413" s="62" t="s">
        <v>11548</v>
      </c>
      <c r="D19413" s="107" t="s">
        <v>1156</v>
      </c>
      <c r="E19413" s="57">
        <v>14800</v>
      </c>
      <c r="F19413" s="57"/>
      <c r="G19413" s="125">
        <f t="shared" si="309"/>
        <v>-14800</v>
      </c>
      <c r="H19413" s="704" t="s">
        <v>12951</v>
      </c>
    </row>
    <row r="19414" spans="1:8" ht="15" x14ac:dyDescent="0.2">
      <c r="A19414" s="733">
        <v>45423</v>
      </c>
      <c r="B19414" s="40" t="s">
        <v>13058</v>
      </c>
      <c r="C19414" s="62" t="s">
        <v>11548</v>
      </c>
      <c r="D19414" s="107" t="s">
        <v>1156</v>
      </c>
      <c r="E19414" s="57">
        <v>53000</v>
      </c>
      <c r="F19414" s="57"/>
      <c r="G19414" s="125">
        <f t="shared" si="309"/>
        <v>-53000</v>
      </c>
      <c r="H19414" s="704" t="s">
        <v>12951</v>
      </c>
    </row>
    <row r="19415" spans="1:8" ht="15" x14ac:dyDescent="0.2">
      <c r="A19415" s="733">
        <v>45423</v>
      </c>
      <c r="B19415" s="40" t="s">
        <v>12350</v>
      </c>
      <c r="C19415" s="62" t="s">
        <v>5740</v>
      </c>
      <c r="D19415" s="107" t="s">
        <v>1156</v>
      </c>
      <c r="E19415" s="57">
        <v>1000</v>
      </c>
      <c r="F19415" s="57"/>
      <c r="G19415" s="125">
        <f t="shared" si="309"/>
        <v>-1000</v>
      </c>
      <c r="H19415" s="704" t="s">
        <v>12951</v>
      </c>
    </row>
    <row r="19416" spans="1:8" ht="15" x14ac:dyDescent="0.2">
      <c r="A19416" s="733">
        <v>45423</v>
      </c>
      <c r="B19416" s="40" t="s">
        <v>11726</v>
      </c>
      <c r="C19416" s="62" t="s">
        <v>6562</v>
      </c>
      <c r="D19416" s="107" t="s">
        <v>13059</v>
      </c>
      <c r="E19416" s="57">
        <v>21850</v>
      </c>
      <c r="F19416" s="57"/>
      <c r="G19416" s="125">
        <f t="shared" si="309"/>
        <v>-21850</v>
      </c>
      <c r="H19416" s="704" t="s">
        <v>12951</v>
      </c>
    </row>
    <row r="19417" spans="1:8" ht="15" x14ac:dyDescent="0.2">
      <c r="A19417" s="733">
        <v>45423</v>
      </c>
      <c r="B19417" s="40" t="s">
        <v>11883</v>
      </c>
      <c r="C19417" s="62" t="s">
        <v>5740</v>
      </c>
      <c r="D19417" s="107" t="s">
        <v>369</v>
      </c>
      <c r="E19417" s="57">
        <v>1800</v>
      </c>
      <c r="F19417" s="57"/>
      <c r="G19417" s="125">
        <f t="shared" si="309"/>
        <v>-1800</v>
      </c>
      <c r="H19417" s="704" t="s">
        <v>12951</v>
      </c>
    </row>
    <row r="19418" spans="1:8" ht="15" x14ac:dyDescent="0.2">
      <c r="A19418" s="733">
        <v>45423</v>
      </c>
      <c r="B19418" s="40" t="s">
        <v>11883</v>
      </c>
      <c r="C19418" s="62" t="s">
        <v>5740</v>
      </c>
      <c r="D19418" s="107" t="s">
        <v>369</v>
      </c>
      <c r="E19418" s="57">
        <v>800</v>
      </c>
      <c r="F19418" s="57"/>
      <c r="G19418" s="125">
        <f t="shared" si="309"/>
        <v>-800</v>
      </c>
      <c r="H19418" s="704" t="s">
        <v>12951</v>
      </c>
    </row>
    <row r="19419" spans="1:8" ht="15" x14ac:dyDescent="0.2">
      <c r="A19419" s="733">
        <v>45423</v>
      </c>
      <c r="B19419" s="40" t="s">
        <v>3945</v>
      </c>
      <c r="C19419" s="62" t="s">
        <v>13060</v>
      </c>
      <c r="D19419" s="107" t="s">
        <v>13061</v>
      </c>
      <c r="E19419" s="57">
        <v>84500</v>
      </c>
      <c r="F19419" s="57"/>
      <c r="G19419" s="125">
        <f t="shared" si="309"/>
        <v>-84500</v>
      </c>
      <c r="H19419" s="704" t="s">
        <v>12951</v>
      </c>
    </row>
    <row r="19420" spans="1:8" ht="15" x14ac:dyDescent="0.2">
      <c r="A19420" s="733">
        <v>45423</v>
      </c>
      <c r="B19420" s="40" t="s">
        <v>11883</v>
      </c>
      <c r="C19420" s="62" t="s">
        <v>12186</v>
      </c>
      <c r="D19420" s="107" t="s">
        <v>6925</v>
      </c>
      <c r="E19420" s="57">
        <v>135900</v>
      </c>
      <c r="F19420" s="57"/>
      <c r="G19420" s="125">
        <f t="shared" si="309"/>
        <v>-135900</v>
      </c>
      <c r="H19420" s="704" t="s">
        <v>12951</v>
      </c>
    </row>
    <row r="19421" spans="1:8" ht="15" x14ac:dyDescent="0.2">
      <c r="A19421" s="733">
        <v>45423</v>
      </c>
      <c r="B19421" s="40" t="s">
        <v>12410</v>
      </c>
      <c r="C19421" s="62" t="s">
        <v>10989</v>
      </c>
      <c r="D19421" s="107" t="s">
        <v>13062</v>
      </c>
      <c r="E19421" s="57">
        <v>57000</v>
      </c>
      <c r="F19421" s="57"/>
      <c r="G19421" s="125">
        <f t="shared" si="309"/>
        <v>-57000</v>
      </c>
      <c r="H19421" s="704" t="s">
        <v>12951</v>
      </c>
    </row>
    <row r="19422" spans="1:8" ht="15" x14ac:dyDescent="0.2">
      <c r="A19422" s="733">
        <v>45423</v>
      </c>
      <c r="B19422" s="40" t="s">
        <v>11883</v>
      </c>
      <c r="C19422" s="62" t="s">
        <v>10989</v>
      </c>
      <c r="D19422" s="107" t="s">
        <v>13063</v>
      </c>
      <c r="E19422" s="57">
        <v>84800</v>
      </c>
      <c r="F19422" s="57"/>
      <c r="G19422" s="125">
        <f t="shared" si="309"/>
        <v>-84800</v>
      </c>
      <c r="H19422" s="704" t="s">
        <v>12951</v>
      </c>
    </row>
    <row r="19423" spans="1:8" ht="15" x14ac:dyDescent="0.2">
      <c r="A19423" s="733">
        <v>45423</v>
      </c>
      <c r="B19423" s="40" t="s">
        <v>12410</v>
      </c>
      <c r="C19423" s="62" t="s">
        <v>12013</v>
      </c>
      <c r="D19423" s="107" t="s">
        <v>13071</v>
      </c>
      <c r="E19423" s="57">
        <v>1500000</v>
      </c>
      <c r="F19423" s="57"/>
      <c r="G19423" s="125">
        <f t="shared" si="309"/>
        <v>-1500000</v>
      </c>
      <c r="H19423" s="704" t="s">
        <v>12951</v>
      </c>
    </row>
    <row r="19424" spans="1:8" ht="15" x14ac:dyDescent="0.2">
      <c r="A19424" s="733">
        <v>45424</v>
      </c>
      <c r="B19424" s="40" t="s">
        <v>11085</v>
      </c>
      <c r="C19424" s="62" t="s">
        <v>6782</v>
      </c>
      <c r="D19424" s="107" t="s">
        <v>10719</v>
      </c>
      <c r="E19424" s="57">
        <v>220000</v>
      </c>
      <c r="F19424" s="57"/>
      <c r="G19424" s="125">
        <f t="shared" si="309"/>
        <v>-220000</v>
      </c>
      <c r="H19424" s="704" t="s">
        <v>12951</v>
      </c>
    </row>
    <row r="19425" spans="1:8" ht="15" x14ac:dyDescent="0.2">
      <c r="A19425" s="733">
        <v>45425</v>
      </c>
      <c r="B19425" s="40" t="s">
        <v>11883</v>
      </c>
      <c r="C19425" s="62" t="s">
        <v>12742</v>
      </c>
      <c r="D19425" s="107" t="s">
        <v>13066</v>
      </c>
      <c r="E19425" s="57">
        <v>238800</v>
      </c>
      <c r="F19425" s="57"/>
      <c r="G19425" s="125">
        <f t="shared" si="309"/>
        <v>-238800</v>
      </c>
      <c r="H19425" s="704" t="s">
        <v>12951</v>
      </c>
    </row>
    <row r="19426" spans="1:8" ht="15" x14ac:dyDescent="0.2">
      <c r="A19426" s="733">
        <v>45425</v>
      </c>
      <c r="B19426" s="40" t="s">
        <v>103</v>
      </c>
      <c r="C19426" s="62" t="s">
        <v>13064</v>
      </c>
      <c r="D19426" s="107" t="s">
        <v>13065</v>
      </c>
      <c r="E19426" s="57">
        <v>2000</v>
      </c>
      <c r="F19426" s="57"/>
      <c r="G19426" s="125">
        <f t="shared" si="309"/>
        <v>-2000</v>
      </c>
      <c r="H19426" s="704" t="s">
        <v>12951</v>
      </c>
    </row>
    <row r="19427" spans="1:8" ht="15" x14ac:dyDescent="0.2">
      <c r="A19427" s="733">
        <v>45425</v>
      </c>
      <c r="B19427" s="40" t="s">
        <v>11883</v>
      </c>
      <c r="C19427" s="62" t="s">
        <v>5740</v>
      </c>
      <c r="D19427" s="107" t="s">
        <v>369</v>
      </c>
      <c r="E19427" s="57">
        <v>760</v>
      </c>
      <c r="F19427" s="57"/>
      <c r="G19427" s="125">
        <f t="shared" si="309"/>
        <v>-760</v>
      </c>
      <c r="H19427" s="704" t="s">
        <v>12951</v>
      </c>
    </row>
    <row r="19428" spans="1:8" ht="15" x14ac:dyDescent="0.2">
      <c r="A19428" s="733">
        <v>45425</v>
      </c>
      <c r="B19428" s="40" t="s">
        <v>103</v>
      </c>
      <c r="C19428" s="62" t="s">
        <v>103</v>
      </c>
      <c r="D19428" s="107" t="s">
        <v>10209</v>
      </c>
      <c r="E19428" s="57">
        <v>3000</v>
      </c>
      <c r="F19428" s="57"/>
      <c r="G19428" s="125">
        <f t="shared" si="309"/>
        <v>-3000</v>
      </c>
      <c r="H19428" s="704" t="s">
        <v>12951</v>
      </c>
    </row>
    <row r="19429" spans="1:8" ht="15" x14ac:dyDescent="0.2">
      <c r="A19429" s="733">
        <v>45425</v>
      </c>
      <c r="B19429" s="40" t="s">
        <v>11726</v>
      </c>
      <c r="C19429" s="62" t="s">
        <v>5740</v>
      </c>
      <c r="D19429" s="107" t="s">
        <v>369</v>
      </c>
      <c r="E19429" s="57">
        <v>900</v>
      </c>
      <c r="F19429" s="57"/>
      <c r="G19429" s="125">
        <f t="shared" si="309"/>
        <v>-900</v>
      </c>
      <c r="H19429" s="704" t="s">
        <v>12951</v>
      </c>
    </row>
    <row r="19430" spans="1:8" ht="15" x14ac:dyDescent="0.2">
      <c r="A19430" s="733">
        <v>45425</v>
      </c>
      <c r="B19430" s="40" t="s">
        <v>11085</v>
      </c>
      <c r="C19430" s="62" t="s">
        <v>12456</v>
      </c>
      <c r="D19430" s="107" t="s">
        <v>1156</v>
      </c>
      <c r="E19430" s="57">
        <v>20000</v>
      </c>
      <c r="F19430" s="57"/>
      <c r="G19430" s="125">
        <f t="shared" si="309"/>
        <v>-20000</v>
      </c>
      <c r="H19430" s="704" t="s">
        <v>12951</v>
      </c>
    </row>
    <row r="19431" spans="1:8" ht="15" x14ac:dyDescent="0.2">
      <c r="A19431" s="733">
        <v>45425</v>
      </c>
      <c r="B19431" s="40" t="s">
        <v>11883</v>
      </c>
      <c r="C19431" s="62" t="s">
        <v>5740</v>
      </c>
      <c r="D19431" s="107" t="s">
        <v>369</v>
      </c>
      <c r="E19431" s="57">
        <v>3000</v>
      </c>
      <c r="F19431" s="57"/>
      <c r="G19431" s="125">
        <f t="shared" si="309"/>
        <v>-3000</v>
      </c>
      <c r="H19431" s="704" t="s">
        <v>12951</v>
      </c>
    </row>
    <row r="19432" spans="1:8" ht="15" x14ac:dyDescent="0.2">
      <c r="A19432" s="733">
        <v>45425</v>
      </c>
      <c r="B19432" s="40" t="s">
        <v>11726</v>
      </c>
      <c r="C19432" s="62" t="s">
        <v>12746</v>
      </c>
      <c r="D19432" s="107" t="s">
        <v>11311</v>
      </c>
      <c r="E19432" s="57">
        <v>51350</v>
      </c>
      <c r="F19432" s="57"/>
      <c r="G19432" s="125">
        <f t="shared" si="309"/>
        <v>-51350</v>
      </c>
      <c r="H19432" s="704" t="s">
        <v>12951</v>
      </c>
    </row>
    <row r="19433" spans="1:8" ht="15" x14ac:dyDescent="0.2">
      <c r="A19433" s="733">
        <v>45425</v>
      </c>
      <c r="B19433" s="40" t="s">
        <v>12350</v>
      </c>
      <c r="C19433" s="62" t="s">
        <v>10989</v>
      </c>
      <c r="D19433" s="107" t="s">
        <v>13074</v>
      </c>
      <c r="E19433" s="57">
        <v>70000</v>
      </c>
      <c r="F19433" s="57"/>
      <c r="G19433" s="125">
        <f t="shared" si="309"/>
        <v>-70000</v>
      </c>
      <c r="H19433" s="704" t="s">
        <v>12951</v>
      </c>
    </row>
    <row r="19434" spans="1:8" ht="15" x14ac:dyDescent="0.2">
      <c r="A19434" s="733">
        <v>45425</v>
      </c>
      <c r="B19434" s="40" t="s">
        <v>11605</v>
      </c>
      <c r="C19434" s="62" t="s">
        <v>10989</v>
      </c>
      <c r="D19434" s="107" t="s">
        <v>13075</v>
      </c>
      <c r="E19434" s="57">
        <v>25000</v>
      </c>
      <c r="F19434" s="57"/>
      <c r="G19434" s="125">
        <f t="shared" si="309"/>
        <v>-25000</v>
      </c>
      <c r="H19434" s="704" t="s">
        <v>12951</v>
      </c>
    </row>
    <row r="19435" spans="1:8" ht="15" x14ac:dyDescent="0.2">
      <c r="A19435" s="733">
        <v>45426</v>
      </c>
      <c r="B19435" s="40" t="s">
        <v>12516</v>
      </c>
      <c r="C19435" s="62" t="s">
        <v>12911</v>
      </c>
      <c r="D19435" s="107" t="s">
        <v>13076</v>
      </c>
      <c r="E19435" s="57">
        <v>10000</v>
      </c>
      <c r="F19435" s="57"/>
      <c r="G19435" s="125">
        <f t="shared" si="309"/>
        <v>-10000</v>
      </c>
      <c r="H19435" s="704" t="s">
        <v>12951</v>
      </c>
    </row>
    <row r="19436" spans="1:8" ht="15" x14ac:dyDescent="0.2">
      <c r="A19436" s="733">
        <v>45426</v>
      </c>
      <c r="B19436" s="40" t="s">
        <v>11883</v>
      </c>
      <c r="C19436" s="62" t="s">
        <v>10989</v>
      </c>
      <c r="D19436" s="107" t="s">
        <v>13077</v>
      </c>
      <c r="E19436" s="57">
        <v>1260</v>
      </c>
      <c r="F19436" s="57"/>
      <c r="G19436" s="125">
        <f t="shared" si="309"/>
        <v>-1260</v>
      </c>
      <c r="H19436" s="704" t="s">
        <v>12951</v>
      </c>
    </row>
    <row r="19437" spans="1:8" ht="15" x14ac:dyDescent="0.2">
      <c r="A19437" s="733">
        <v>45426</v>
      </c>
      <c r="B19437" s="62" t="s">
        <v>11883</v>
      </c>
      <c r="C19437" s="62" t="s">
        <v>2189</v>
      </c>
      <c r="D19437" s="107" t="s">
        <v>13078</v>
      </c>
      <c r="E19437" s="57">
        <v>14000</v>
      </c>
      <c r="F19437" s="57"/>
      <c r="G19437" s="125">
        <f t="shared" si="309"/>
        <v>-14000</v>
      </c>
      <c r="H19437" s="704" t="s">
        <v>12951</v>
      </c>
    </row>
    <row r="19438" spans="1:8" ht="15" x14ac:dyDescent="0.2">
      <c r="A19438" s="733">
        <v>45426</v>
      </c>
      <c r="B19438" s="40" t="s">
        <v>12350</v>
      </c>
      <c r="C19438" s="62" t="s">
        <v>11102</v>
      </c>
      <c r="D19438" s="107" t="s">
        <v>13079</v>
      </c>
      <c r="E19438" s="57">
        <v>33000</v>
      </c>
      <c r="F19438" s="57"/>
      <c r="G19438" s="125">
        <f t="shared" si="309"/>
        <v>-33000</v>
      </c>
      <c r="H19438" s="704" t="s">
        <v>12951</v>
      </c>
    </row>
    <row r="19439" spans="1:8" ht="15" x14ac:dyDescent="0.2">
      <c r="A19439" s="733">
        <v>45426</v>
      </c>
      <c r="B19439" s="40" t="s">
        <v>11085</v>
      </c>
      <c r="C19439" s="62" t="s">
        <v>10989</v>
      </c>
      <c r="D19439" s="107" t="s">
        <v>13093</v>
      </c>
      <c r="E19439" s="57">
        <v>1960</v>
      </c>
      <c r="F19439" s="57"/>
      <c r="G19439" s="125">
        <f t="shared" si="309"/>
        <v>-1960</v>
      </c>
      <c r="H19439" s="704" t="s">
        <v>12951</v>
      </c>
    </row>
    <row r="19440" spans="1:8" ht="15" x14ac:dyDescent="0.2">
      <c r="A19440" s="733">
        <v>45426</v>
      </c>
      <c r="B19440" s="40" t="s">
        <v>11883</v>
      </c>
      <c r="C19440" s="62" t="s">
        <v>10989</v>
      </c>
      <c r="D19440" s="107" t="s">
        <v>13094</v>
      </c>
      <c r="E19440" s="57">
        <v>4930</v>
      </c>
      <c r="F19440" s="57"/>
      <c r="G19440" s="125">
        <f t="shared" si="309"/>
        <v>-4930</v>
      </c>
      <c r="H19440" s="704" t="s">
        <v>12951</v>
      </c>
    </row>
    <row r="19441" spans="1:8" ht="15" x14ac:dyDescent="0.2">
      <c r="A19441" s="733">
        <v>45426</v>
      </c>
      <c r="B19441" s="40" t="s">
        <v>11726</v>
      </c>
      <c r="C19441" s="62" t="s">
        <v>10989</v>
      </c>
      <c r="D19441" s="107" t="s">
        <v>13080</v>
      </c>
      <c r="E19441" s="57">
        <v>1500</v>
      </c>
      <c r="F19441" s="57"/>
      <c r="G19441" s="125">
        <f t="shared" si="309"/>
        <v>-1500</v>
      </c>
      <c r="H19441" s="704" t="s">
        <v>12951</v>
      </c>
    </row>
    <row r="19442" spans="1:8" ht="15" x14ac:dyDescent="0.2">
      <c r="A19442" s="733">
        <v>45426</v>
      </c>
      <c r="B19442" s="40" t="s">
        <v>11883</v>
      </c>
      <c r="C19442" s="62" t="s">
        <v>391</v>
      </c>
      <c r="D19442" s="107" t="s">
        <v>13081</v>
      </c>
      <c r="E19442" s="57">
        <v>6650</v>
      </c>
      <c r="F19442" s="57"/>
      <c r="G19442" s="125">
        <f t="shared" si="309"/>
        <v>-6650</v>
      </c>
      <c r="H19442" s="704" t="s">
        <v>12951</v>
      </c>
    </row>
    <row r="19443" spans="1:8" ht="24" x14ac:dyDescent="0.2">
      <c r="A19443" s="733">
        <v>45427</v>
      </c>
      <c r="B19443" s="40" t="s">
        <v>11726</v>
      </c>
      <c r="C19443" s="62" t="s">
        <v>10989</v>
      </c>
      <c r="D19443" s="128" t="s">
        <v>13082</v>
      </c>
      <c r="E19443" s="57">
        <v>26300</v>
      </c>
      <c r="F19443" s="57"/>
      <c r="G19443" s="125">
        <f t="shared" si="309"/>
        <v>-26300</v>
      </c>
      <c r="H19443" s="704" t="s">
        <v>12951</v>
      </c>
    </row>
    <row r="19444" spans="1:8" ht="24" x14ac:dyDescent="0.2">
      <c r="A19444" s="733">
        <v>45427</v>
      </c>
      <c r="B19444" s="62" t="s">
        <v>11605</v>
      </c>
      <c r="C19444" s="550" t="s">
        <v>10989</v>
      </c>
      <c r="D19444" s="739" t="s">
        <v>13083</v>
      </c>
      <c r="E19444" s="551">
        <v>15000</v>
      </c>
      <c r="F19444" s="551"/>
      <c r="G19444" s="551">
        <f t="shared" si="309"/>
        <v>-15000</v>
      </c>
      <c r="H19444" s="1113" t="s">
        <v>12951</v>
      </c>
    </row>
    <row r="19445" spans="1:8" ht="24" x14ac:dyDescent="0.2">
      <c r="A19445" s="733">
        <v>45427</v>
      </c>
      <c r="B19445" s="62" t="s">
        <v>11883</v>
      </c>
      <c r="C19445" s="550" t="s">
        <v>10989</v>
      </c>
      <c r="D19445" s="739" t="s">
        <v>13083</v>
      </c>
      <c r="E19445" s="551">
        <v>15000</v>
      </c>
      <c r="F19445" s="551"/>
      <c r="G19445" s="551">
        <f t="shared" si="309"/>
        <v>-15000</v>
      </c>
      <c r="H19445" s="1113" t="s">
        <v>12951</v>
      </c>
    </row>
    <row r="19446" spans="1:8" ht="24" x14ac:dyDescent="0.2">
      <c r="A19446" s="733">
        <v>45427</v>
      </c>
      <c r="B19446" s="62" t="s">
        <v>11726</v>
      </c>
      <c r="C19446" s="550" t="s">
        <v>10989</v>
      </c>
      <c r="D19446" s="739" t="s">
        <v>13083</v>
      </c>
      <c r="E19446" s="551">
        <v>15000</v>
      </c>
      <c r="F19446" s="551"/>
      <c r="G19446" s="551">
        <f t="shared" si="309"/>
        <v>-15000</v>
      </c>
      <c r="H19446" s="1113" t="s">
        <v>12951</v>
      </c>
    </row>
    <row r="19447" spans="1:8" ht="24" x14ac:dyDescent="0.2">
      <c r="A19447" s="733">
        <v>45427</v>
      </c>
      <c r="B19447" s="62" t="s">
        <v>11883</v>
      </c>
      <c r="C19447" s="550" t="s">
        <v>10989</v>
      </c>
      <c r="D19447" s="739" t="s">
        <v>13083</v>
      </c>
      <c r="E19447" s="551">
        <v>15000</v>
      </c>
      <c r="F19447" s="551"/>
      <c r="G19447" s="551">
        <f t="shared" si="309"/>
        <v>-15000</v>
      </c>
      <c r="H19447" s="1113" t="s">
        <v>12951</v>
      </c>
    </row>
    <row r="19448" spans="1:8" ht="15" x14ac:dyDescent="0.2">
      <c r="A19448" s="733">
        <v>45427</v>
      </c>
      <c r="B19448" s="40" t="s">
        <v>11085</v>
      </c>
      <c r="C19448" s="62" t="s">
        <v>13084</v>
      </c>
      <c r="D19448" s="107" t="s">
        <v>13085</v>
      </c>
      <c r="E19448" s="57">
        <v>600000</v>
      </c>
      <c r="F19448" s="57"/>
      <c r="G19448" s="125">
        <f t="shared" si="309"/>
        <v>-600000</v>
      </c>
      <c r="H19448" s="704" t="s">
        <v>12951</v>
      </c>
    </row>
    <row r="19449" spans="1:8" ht="15" x14ac:dyDescent="0.2">
      <c r="A19449" s="733">
        <v>45427</v>
      </c>
      <c r="B19449" s="40" t="s">
        <v>11883</v>
      </c>
      <c r="C19449" s="62" t="s">
        <v>391</v>
      </c>
      <c r="D19449" s="107" t="s">
        <v>6581</v>
      </c>
      <c r="E19449" s="57">
        <v>8550</v>
      </c>
      <c r="F19449" s="57"/>
      <c r="G19449" s="125">
        <f t="shared" si="309"/>
        <v>-8550</v>
      </c>
      <c r="H19449" s="704" t="s">
        <v>12951</v>
      </c>
    </row>
    <row r="19450" spans="1:8" ht="15" x14ac:dyDescent="0.2">
      <c r="A19450" s="733">
        <v>45427</v>
      </c>
      <c r="B19450" s="40" t="s">
        <v>103</v>
      </c>
      <c r="C19450" s="62" t="s">
        <v>103</v>
      </c>
      <c r="D19450" s="107" t="s">
        <v>10209</v>
      </c>
      <c r="E19450" s="57">
        <v>3000</v>
      </c>
      <c r="F19450" s="57"/>
      <c r="G19450" s="125">
        <f t="shared" si="309"/>
        <v>-3000</v>
      </c>
      <c r="H19450" s="704" t="s">
        <v>12951</v>
      </c>
    </row>
    <row r="19451" spans="1:8" ht="15" x14ac:dyDescent="0.2">
      <c r="A19451" s="733">
        <v>45427</v>
      </c>
      <c r="B19451" s="40" t="s">
        <v>11883</v>
      </c>
      <c r="C19451" s="62" t="s">
        <v>10989</v>
      </c>
      <c r="D19451" s="107" t="s">
        <v>13086</v>
      </c>
      <c r="E19451" s="57">
        <v>19700</v>
      </c>
      <c r="F19451" s="57"/>
      <c r="G19451" s="125">
        <f t="shared" si="309"/>
        <v>-19700</v>
      </c>
      <c r="H19451" s="704" t="s">
        <v>12951</v>
      </c>
    </row>
    <row r="19452" spans="1:8" ht="15" x14ac:dyDescent="0.2">
      <c r="A19452" s="733">
        <v>45427</v>
      </c>
      <c r="B19452" s="40" t="s">
        <v>8874</v>
      </c>
      <c r="C19452" s="62" t="s">
        <v>5740</v>
      </c>
      <c r="D19452" s="107" t="s">
        <v>369</v>
      </c>
      <c r="E19452" s="57">
        <v>500</v>
      </c>
      <c r="F19452" s="57"/>
      <c r="G19452" s="125">
        <f t="shared" si="309"/>
        <v>-500</v>
      </c>
      <c r="H19452" s="704" t="s">
        <v>12951</v>
      </c>
    </row>
    <row r="19453" spans="1:8" ht="15" x14ac:dyDescent="0.2">
      <c r="A19453" s="733">
        <v>45427</v>
      </c>
      <c r="B19453" s="40" t="s">
        <v>12410</v>
      </c>
      <c r="C19453" s="62" t="s">
        <v>5740</v>
      </c>
      <c r="D19453" s="107" t="s">
        <v>13087</v>
      </c>
      <c r="E19453" s="57">
        <v>11000</v>
      </c>
      <c r="F19453" s="57"/>
      <c r="G19453" s="125">
        <f t="shared" si="309"/>
        <v>-11000</v>
      </c>
      <c r="H19453" s="704" t="s">
        <v>12951</v>
      </c>
    </row>
    <row r="19454" spans="1:8" ht="15" x14ac:dyDescent="0.2">
      <c r="A19454" s="733">
        <v>45427</v>
      </c>
      <c r="B19454" s="40" t="s">
        <v>12410</v>
      </c>
      <c r="C19454" s="62" t="s">
        <v>5740</v>
      </c>
      <c r="D19454" s="107" t="s">
        <v>9605</v>
      </c>
      <c r="E19454" s="57">
        <v>2000</v>
      </c>
      <c r="F19454" s="57"/>
      <c r="G19454" s="125">
        <f t="shared" si="309"/>
        <v>-2000</v>
      </c>
      <c r="H19454" s="704" t="s">
        <v>12951</v>
      </c>
    </row>
    <row r="19455" spans="1:8" ht="15" x14ac:dyDescent="0.2">
      <c r="A19455" s="733">
        <v>45427</v>
      </c>
      <c r="B19455" s="40" t="s">
        <v>12516</v>
      </c>
      <c r="C19455" s="62" t="s">
        <v>11394</v>
      </c>
      <c r="D19455" s="107" t="s">
        <v>13089</v>
      </c>
      <c r="E19455" s="57">
        <v>200000</v>
      </c>
      <c r="F19455" s="57"/>
      <c r="G19455" s="125">
        <f t="shared" ref="G19455:G19518" si="310">F19455-E19455</f>
        <v>-200000</v>
      </c>
      <c r="H19455" s="704" t="s">
        <v>12951</v>
      </c>
    </row>
    <row r="19456" spans="1:8" ht="15" x14ac:dyDescent="0.2">
      <c r="A19456" s="733">
        <v>45427</v>
      </c>
      <c r="B19456" s="40" t="s">
        <v>12516</v>
      </c>
      <c r="C19456" s="62" t="s">
        <v>10989</v>
      </c>
      <c r="D19456" s="107" t="s">
        <v>13088</v>
      </c>
      <c r="E19456" s="57">
        <v>300000</v>
      </c>
      <c r="F19456" s="57"/>
      <c r="G19456" s="125">
        <f t="shared" si="310"/>
        <v>-300000</v>
      </c>
      <c r="H19456" s="704" t="s">
        <v>12951</v>
      </c>
    </row>
    <row r="19457" spans="1:8" ht="15" x14ac:dyDescent="0.2">
      <c r="A19457" s="733">
        <v>45428</v>
      </c>
      <c r="B19457" s="40" t="s">
        <v>8557</v>
      </c>
      <c r="C19457" s="62" t="s">
        <v>11961</v>
      </c>
      <c r="D19457" s="107" t="s">
        <v>6925</v>
      </c>
      <c r="E19457" s="57">
        <v>10000</v>
      </c>
      <c r="F19457" s="57"/>
      <c r="G19457" s="125">
        <f t="shared" si="310"/>
        <v>-10000</v>
      </c>
      <c r="H19457" s="704" t="s">
        <v>12951</v>
      </c>
    </row>
    <row r="19458" spans="1:8" ht="15" x14ac:dyDescent="0.2">
      <c r="A19458" s="733">
        <v>45428</v>
      </c>
      <c r="B19458" s="40" t="s">
        <v>11883</v>
      </c>
      <c r="C19458" s="62" t="s">
        <v>285</v>
      </c>
      <c r="D19458" s="107" t="s">
        <v>8661</v>
      </c>
      <c r="E19458" s="57">
        <v>1000</v>
      </c>
      <c r="F19458" s="57"/>
      <c r="G19458" s="125">
        <f t="shared" si="310"/>
        <v>-1000</v>
      </c>
      <c r="H19458" s="704" t="s">
        <v>12951</v>
      </c>
    </row>
    <row r="19459" spans="1:8" ht="15" x14ac:dyDescent="0.2">
      <c r="A19459" s="733">
        <v>45428</v>
      </c>
      <c r="B19459" s="40" t="s">
        <v>12618</v>
      </c>
      <c r="C19459" s="62" t="s">
        <v>9472</v>
      </c>
      <c r="D19459" s="107" t="s">
        <v>1156</v>
      </c>
      <c r="E19459" s="57">
        <v>35000</v>
      </c>
      <c r="F19459" s="57"/>
      <c r="G19459" s="125">
        <f t="shared" si="310"/>
        <v>-35000</v>
      </c>
      <c r="H19459" s="704" t="s">
        <v>12951</v>
      </c>
    </row>
    <row r="19460" spans="1:8" ht="15" x14ac:dyDescent="0.2">
      <c r="A19460" s="733">
        <v>45428</v>
      </c>
      <c r="B19460" s="40" t="s">
        <v>11085</v>
      </c>
      <c r="C19460" s="62" t="s">
        <v>12456</v>
      </c>
      <c r="D19460" s="107" t="s">
        <v>1156</v>
      </c>
      <c r="E19460" s="57">
        <v>20000</v>
      </c>
      <c r="F19460" s="57"/>
      <c r="G19460" s="125">
        <f t="shared" si="310"/>
        <v>-20000</v>
      </c>
      <c r="H19460" s="704" t="s">
        <v>12951</v>
      </c>
    </row>
    <row r="19461" spans="1:8" ht="15" x14ac:dyDescent="0.2">
      <c r="A19461" s="733">
        <v>45428</v>
      </c>
      <c r="B19461" s="40" t="s">
        <v>12410</v>
      </c>
      <c r="C19461" s="62" t="s">
        <v>10989</v>
      </c>
      <c r="D19461" s="107" t="s">
        <v>13090</v>
      </c>
      <c r="E19461" s="57">
        <v>25600</v>
      </c>
      <c r="F19461" s="57"/>
      <c r="G19461" s="125">
        <f t="shared" si="310"/>
        <v>-25600</v>
      </c>
      <c r="H19461" s="704" t="s">
        <v>12951</v>
      </c>
    </row>
    <row r="19462" spans="1:8" ht="15" x14ac:dyDescent="0.2">
      <c r="A19462" s="733">
        <v>45428</v>
      </c>
      <c r="B19462" s="40" t="s">
        <v>13017</v>
      </c>
      <c r="C19462" s="62" t="s">
        <v>5740</v>
      </c>
      <c r="D19462" s="107" t="s">
        <v>1156</v>
      </c>
      <c r="E19462" s="57">
        <v>300</v>
      </c>
      <c r="F19462" s="57"/>
      <c r="G19462" s="125">
        <f t="shared" si="310"/>
        <v>-300</v>
      </c>
      <c r="H19462" s="704" t="s">
        <v>12951</v>
      </c>
    </row>
    <row r="19463" spans="1:8" ht="15" x14ac:dyDescent="0.2">
      <c r="A19463" s="733">
        <v>45428</v>
      </c>
      <c r="B19463" s="40" t="s">
        <v>11883</v>
      </c>
      <c r="C19463" s="62" t="s">
        <v>10989</v>
      </c>
      <c r="D19463" s="107" t="s">
        <v>13091</v>
      </c>
      <c r="E19463" s="57">
        <v>10000</v>
      </c>
      <c r="F19463" s="57"/>
      <c r="G19463" s="125">
        <f t="shared" si="310"/>
        <v>-10000</v>
      </c>
      <c r="H19463" s="704" t="s">
        <v>12951</v>
      </c>
    </row>
    <row r="19464" spans="1:8" ht="15" x14ac:dyDescent="0.2">
      <c r="A19464" s="733">
        <v>45428</v>
      </c>
      <c r="B19464" s="40" t="s">
        <v>13017</v>
      </c>
      <c r="C19464" s="62" t="s">
        <v>10989</v>
      </c>
      <c r="D19464" s="107" t="s">
        <v>13106</v>
      </c>
      <c r="E19464" s="57">
        <v>23500</v>
      </c>
      <c r="F19464" s="57"/>
      <c r="G19464" s="125">
        <f t="shared" si="310"/>
        <v>-23500</v>
      </c>
      <c r="H19464" s="704" t="s">
        <v>12951</v>
      </c>
    </row>
    <row r="19465" spans="1:8" ht="15" x14ac:dyDescent="0.2">
      <c r="A19465" s="733">
        <v>45428</v>
      </c>
      <c r="B19465" s="40" t="s">
        <v>12410</v>
      </c>
      <c r="C19465" s="62" t="s">
        <v>5740</v>
      </c>
      <c r="D19465" s="107" t="s">
        <v>9605</v>
      </c>
      <c r="E19465" s="57">
        <v>2000</v>
      </c>
      <c r="F19465" s="57"/>
      <c r="G19465" s="125">
        <f t="shared" si="310"/>
        <v>-2000</v>
      </c>
      <c r="H19465" s="704" t="s">
        <v>12951</v>
      </c>
    </row>
    <row r="19466" spans="1:8" ht="15" x14ac:dyDescent="0.2">
      <c r="A19466" s="733">
        <v>45429</v>
      </c>
      <c r="B19466" s="40" t="s">
        <v>11726</v>
      </c>
      <c r="C19466" s="62" t="s">
        <v>10989</v>
      </c>
      <c r="D19466" s="107" t="s">
        <v>8526</v>
      </c>
      <c r="E19466" s="57">
        <v>25725</v>
      </c>
      <c r="F19466" s="57"/>
      <c r="G19466" s="125">
        <f t="shared" si="310"/>
        <v>-25725</v>
      </c>
      <c r="H19466" s="704" t="s">
        <v>12951</v>
      </c>
    </row>
    <row r="19467" spans="1:8" ht="15" x14ac:dyDescent="0.2">
      <c r="A19467" s="733">
        <v>45429</v>
      </c>
      <c r="B19467" s="40" t="s">
        <v>103</v>
      </c>
      <c r="C19467" s="62" t="s">
        <v>103</v>
      </c>
      <c r="D19467" s="107" t="s">
        <v>10209</v>
      </c>
      <c r="E19467" s="57">
        <v>3000</v>
      </c>
      <c r="F19467" s="57"/>
      <c r="G19467" s="125">
        <f t="shared" si="310"/>
        <v>-3000</v>
      </c>
      <c r="H19467" s="704" t="s">
        <v>12951</v>
      </c>
    </row>
    <row r="19468" spans="1:8" ht="15" x14ac:dyDescent="0.2">
      <c r="A19468" s="733">
        <v>45429</v>
      </c>
      <c r="B19468" s="40" t="s">
        <v>3944</v>
      </c>
      <c r="C19468" s="62"/>
      <c r="D19468" s="107" t="s">
        <v>13095</v>
      </c>
      <c r="E19468" s="57">
        <v>15000</v>
      </c>
      <c r="F19468" s="57"/>
      <c r="G19468" s="125">
        <f t="shared" si="310"/>
        <v>-15000</v>
      </c>
      <c r="H19468" s="704" t="s">
        <v>12951</v>
      </c>
    </row>
    <row r="19469" spans="1:8" ht="15" customHeight="1" x14ac:dyDescent="0.2">
      <c r="A19469" s="733">
        <v>45429</v>
      </c>
      <c r="B19469" s="40" t="s">
        <v>12356</v>
      </c>
      <c r="C19469" s="62" t="s">
        <v>13107</v>
      </c>
      <c r="D19469" s="107" t="s">
        <v>13108</v>
      </c>
      <c r="E19469" s="57">
        <v>5000</v>
      </c>
      <c r="F19469" s="57"/>
      <c r="G19469" s="125">
        <f t="shared" si="310"/>
        <v>-5000</v>
      </c>
      <c r="H19469" s="704" t="s">
        <v>12951</v>
      </c>
    </row>
    <row r="19470" spans="1:8" ht="15" customHeight="1" x14ac:dyDescent="0.2">
      <c r="A19470" s="733">
        <v>45429</v>
      </c>
      <c r="B19470" s="40" t="s">
        <v>12410</v>
      </c>
      <c r="C19470" s="62" t="s">
        <v>5740</v>
      </c>
      <c r="D19470" s="107" t="s">
        <v>9605</v>
      </c>
      <c r="E19470" s="57">
        <v>3000</v>
      </c>
      <c r="F19470" s="57"/>
      <c r="G19470" s="125">
        <f t="shared" si="310"/>
        <v>-3000</v>
      </c>
      <c r="H19470" s="704" t="s">
        <v>12951</v>
      </c>
    </row>
    <row r="19471" spans="1:8" ht="15" customHeight="1" x14ac:dyDescent="0.2">
      <c r="A19471" s="733">
        <v>45429</v>
      </c>
      <c r="B19471" s="40" t="s">
        <v>8557</v>
      </c>
      <c r="C19471" s="62" t="s">
        <v>12579</v>
      </c>
      <c r="D19471" s="107" t="s">
        <v>13096</v>
      </c>
      <c r="E19471" s="57">
        <v>15000</v>
      </c>
      <c r="F19471" s="57"/>
      <c r="G19471" s="125">
        <f t="shared" si="310"/>
        <v>-15000</v>
      </c>
      <c r="H19471" s="704" t="s">
        <v>12951</v>
      </c>
    </row>
    <row r="19472" spans="1:8" ht="15" customHeight="1" x14ac:dyDescent="0.2">
      <c r="A19472" s="733">
        <v>45429</v>
      </c>
      <c r="B19472" s="40" t="s">
        <v>12410</v>
      </c>
      <c r="C19472" s="62" t="s">
        <v>11287</v>
      </c>
      <c r="D19472" s="107" t="s">
        <v>13096</v>
      </c>
      <c r="E19472" s="57">
        <v>120000</v>
      </c>
      <c r="F19472" s="57"/>
      <c r="G19472" s="125">
        <f t="shared" si="310"/>
        <v>-120000</v>
      </c>
      <c r="H19472" s="704" t="s">
        <v>12951</v>
      </c>
    </row>
    <row r="19473" spans="1:8" ht="15" customHeight="1" x14ac:dyDescent="0.2">
      <c r="A19473" s="733">
        <v>45429</v>
      </c>
      <c r="B19473" s="40" t="s">
        <v>3945</v>
      </c>
      <c r="C19473" s="62" t="s">
        <v>12848</v>
      </c>
      <c r="D19473" s="107" t="s">
        <v>10719</v>
      </c>
      <c r="E19473" s="57">
        <v>100000</v>
      </c>
      <c r="F19473" s="57"/>
      <c r="G19473" s="125">
        <f t="shared" si="310"/>
        <v>-100000</v>
      </c>
      <c r="H19473" s="704" t="s">
        <v>12951</v>
      </c>
    </row>
    <row r="19474" spans="1:8" ht="15" customHeight="1" x14ac:dyDescent="0.2">
      <c r="A19474" s="733">
        <v>45429</v>
      </c>
      <c r="B19474" s="62" t="s">
        <v>12608</v>
      </c>
      <c r="C19474" s="62" t="s">
        <v>13097</v>
      </c>
      <c r="D19474" s="107" t="s">
        <v>10719</v>
      </c>
      <c r="E19474" s="57">
        <v>350000</v>
      </c>
      <c r="F19474" s="57"/>
      <c r="G19474" s="125">
        <f t="shared" si="310"/>
        <v>-350000</v>
      </c>
      <c r="H19474" s="704" t="s">
        <v>12951</v>
      </c>
    </row>
    <row r="19475" spans="1:8" ht="15" customHeight="1" x14ac:dyDescent="0.2">
      <c r="A19475" s="733">
        <v>45430</v>
      </c>
      <c r="B19475" s="40" t="s">
        <v>12410</v>
      </c>
      <c r="C19475" s="62" t="s">
        <v>10989</v>
      </c>
      <c r="D19475" s="107" t="s">
        <v>13098</v>
      </c>
      <c r="E19475" s="57">
        <v>35400</v>
      </c>
      <c r="F19475" s="57"/>
      <c r="G19475" s="125">
        <f t="shared" si="310"/>
        <v>-35400</v>
      </c>
      <c r="H19475" s="704" t="s">
        <v>12951</v>
      </c>
    </row>
    <row r="19476" spans="1:8" ht="15" customHeight="1" x14ac:dyDescent="0.2">
      <c r="A19476" s="733">
        <v>45430</v>
      </c>
      <c r="B19476" s="62" t="s">
        <v>13311</v>
      </c>
      <c r="C19476" s="62" t="s">
        <v>6422</v>
      </c>
      <c r="D19476" s="107" t="s">
        <v>13099</v>
      </c>
      <c r="E19476" s="57">
        <v>100000</v>
      </c>
      <c r="F19476" s="57"/>
      <c r="G19476" s="125">
        <f t="shared" si="310"/>
        <v>-100000</v>
      </c>
      <c r="H19476" s="704" t="s">
        <v>12951</v>
      </c>
    </row>
    <row r="19477" spans="1:8" ht="15" customHeight="1" x14ac:dyDescent="0.2">
      <c r="A19477" s="733">
        <v>45430</v>
      </c>
      <c r="B19477" s="62" t="s">
        <v>13311</v>
      </c>
      <c r="C19477" s="62" t="s">
        <v>391</v>
      </c>
      <c r="D19477" s="107" t="s">
        <v>13100</v>
      </c>
      <c r="E19477" s="57">
        <v>1000</v>
      </c>
      <c r="F19477" s="57"/>
      <c r="G19477" s="125">
        <f t="shared" si="310"/>
        <v>-1000</v>
      </c>
      <c r="H19477" s="704" t="s">
        <v>12951</v>
      </c>
    </row>
    <row r="19478" spans="1:8" ht="15" customHeight="1" x14ac:dyDescent="0.2">
      <c r="A19478" s="733">
        <v>45430</v>
      </c>
      <c r="B19478" s="40" t="s">
        <v>11726</v>
      </c>
      <c r="C19478" s="62" t="s">
        <v>391</v>
      </c>
      <c r="D19478" s="107" t="s">
        <v>6385</v>
      </c>
      <c r="E19478" s="57">
        <v>7200</v>
      </c>
      <c r="F19478" s="57"/>
      <c r="G19478" s="125">
        <f t="shared" si="310"/>
        <v>-7200</v>
      </c>
      <c r="H19478" s="704" t="s">
        <v>12951</v>
      </c>
    </row>
    <row r="19479" spans="1:8" ht="15" customHeight="1" x14ac:dyDescent="0.2">
      <c r="A19479" s="733">
        <v>45430</v>
      </c>
      <c r="B19479" s="40" t="s">
        <v>103</v>
      </c>
      <c r="C19479" s="62" t="s">
        <v>103</v>
      </c>
      <c r="D19479" s="107" t="s">
        <v>10209</v>
      </c>
      <c r="E19479" s="57">
        <v>3000</v>
      </c>
      <c r="F19479" s="57"/>
      <c r="G19479" s="125">
        <f t="shared" si="310"/>
        <v>-3000</v>
      </c>
      <c r="H19479" s="704" t="s">
        <v>12951</v>
      </c>
    </row>
    <row r="19480" spans="1:8" ht="15" customHeight="1" x14ac:dyDescent="0.2">
      <c r="A19480" s="733">
        <v>45430</v>
      </c>
      <c r="B19480" s="40" t="s">
        <v>11726</v>
      </c>
      <c r="C19480" s="62" t="s">
        <v>5740</v>
      </c>
      <c r="D19480" s="107" t="s">
        <v>13109</v>
      </c>
      <c r="E19480" s="57">
        <v>3700</v>
      </c>
      <c r="F19480" s="57"/>
      <c r="G19480" s="125">
        <f t="shared" si="310"/>
        <v>-3700</v>
      </c>
      <c r="H19480" s="704" t="s">
        <v>12951</v>
      </c>
    </row>
    <row r="19481" spans="1:8" ht="15" customHeight="1" x14ac:dyDescent="0.2">
      <c r="A19481" s="733">
        <v>45432</v>
      </c>
      <c r="B19481" s="40" t="s">
        <v>12618</v>
      </c>
      <c r="C19481" s="62" t="s">
        <v>13110</v>
      </c>
      <c r="D19481" s="107" t="s">
        <v>1156</v>
      </c>
      <c r="E19481" s="57">
        <v>2000</v>
      </c>
      <c r="F19481" s="57"/>
      <c r="G19481" s="125">
        <f t="shared" si="310"/>
        <v>-2000</v>
      </c>
      <c r="H19481" s="704" t="s">
        <v>12951</v>
      </c>
    </row>
    <row r="19482" spans="1:8" ht="15" customHeight="1" x14ac:dyDescent="0.2">
      <c r="A19482" s="733">
        <v>45432</v>
      </c>
      <c r="B19482" s="62" t="s">
        <v>13311</v>
      </c>
      <c r="C19482" s="62" t="s">
        <v>5740</v>
      </c>
      <c r="D19482" s="107" t="s">
        <v>13111</v>
      </c>
      <c r="E19482" s="57">
        <v>2000</v>
      </c>
      <c r="F19482" s="57"/>
      <c r="G19482" s="125">
        <f t="shared" si="310"/>
        <v>-2000</v>
      </c>
      <c r="H19482" s="704" t="s">
        <v>12951</v>
      </c>
    </row>
    <row r="19483" spans="1:8" ht="15" customHeight="1" x14ac:dyDescent="0.2">
      <c r="A19483" s="733">
        <v>45432</v>
      </c>
      <c r="B19483" s="40" t="s">
        <v>103</v>
      </c>
      <c r="C19483" s="62" t="s">
        <v>103</v>
      </c>
      <c r="D19483" s="107" t="s">
        <v>10209</v>
      </c>
      <c r="E19483" s="57">
        <v>5000</v>
      </c>
      <c r="F19483" s="57"/>
      <c r="G19483" s="125">
        <f t="shared" si="310"/>
        <v>-5000</v>
      </c>
      <c r="H19483" s="704" t="s">
        <v>12951</v>
      </c>
    </row>
    <row r="19484" spans="1:8" ht="15" customHeight="1" x14ac:dyDescent="0.2">
      <c r="A19484" s="733">
        <v>45432</v>
      </c>
      <c r="B19484" s="40" t="s">
        <v>11085</v>
      </c>
      <c r="C19484" s="62" t="s">
        <v>10989</v>
      </c>
      <c r="D19484" s="107" t="s">
        <v>13112</v>
      </c>
      <c r="E19484" s="57">
        <v>6000</v>
      </c>
      <c r="F19484" s="57"/>
      <c r="G19484" s="125">
        <f t="shared" si="310"/>
        <v>-6000</v>
      </c>
      <c r="H19484" s="704" t="s">
        <v>12951</v>
      </c>
    </row>
    <row r="19485" spans="1:8" ht="15" customHeight="1" x14ac:dyDescent="0.2">
      <c r="A19485" s="733">
        <v>45432</v>
      </c>
      <c r="B19485" s="40" t="s">
        <v>25</v>
      </c>
      <c r="C19485" s="62" t="s">
        <v>8148</v>
      </c>
      <c r="D19485" s="107" t="s">
        <v>6342</v>
      </c>
      <c r="E19485" s="57">
        <v>2915</v>
      </c>
      <c r="F19485" s="57"/>
      <c r="G19485" s="125">
        <f t="shared" si="310"/>
        <v>-2915</v>
      </c>
      <c r="H19485" s="704" t="s">
        <v>12951</v>
      </c>
    </row>
    <row r="19486" spans="1:8" ht="15" customHeight="1" x14ac:dyDescent="0.2">
      <c r="A19486" s="733">
        <v>45432</v>
      </c>
      <c r="B19486" s="40" t="s">
        <v>103</v>
      </c>
      <c r="C19486" s="62" t="s">
        <v>8148</v>
      </c>
      <c r="D19486" s="107" t="s">
        <v>6342</v>
      </c>
      <c r="E19486" s="57">
        <v>8550</v>
      </c>
      <c r="F19486" s="57"/>
      <c r="G19486" s="125">
        <f t="shared" si="310"/>
        <v>-8550</v>
      </c>
      <c r="H19486" s="704" t="s">
        <v>12951</v>
      </c>
    </row>
    <row r="19487" spans="1:8" ht="15" customHeight="1" x14ac:dyDescent="0.2">
      <c r="A19487" s="733">
        <v>45432</v>
      </c>
      <c r="B19487" s="40" t="s">
        <v>11883</v>
      </c>
      <c r="C19487" s="62" t="s">
        <v>13113</v>
      </c>
      <c r="D19487" s="107" t="s">
        <v>12287</v>
      </c>
      <c r="E19487" s="57">
        <v>174000</v>
      </c>
      <c r="F19487" s="57"/>
      <c r="G19487" s="125">
        <f t="shared" si="310"/>
        <v>-174000</v>
      </c>
      <c r="H19487" s="704" t="s">
        <v>12951</v>
      </c>
    </row>
    <row r="19488" spans="1:8" ht="15" customHeight="1" x14ac:dyDescent="0.2">
      <c r="A19488" s="733">
        <v>45432</v>
      </c>
      <c r="B19488" s="40" t="s">
        <v>11085</v>
      </c>
      <c r="C19488" s="62" t="s">
        <v>10989</v>
      </c>
      <c r="D19488" s="107" t="s">
        <v>13114</v>
      </c>
      <c r="E19488" s="57">
        <v>30960</v>
      </c>
      <c r="F19488" s="57"/>
      <c r="G19488" s="125">
        <f t="shared" si="310"/>
        <v>-30960</v>
      </c>
      <c r="H19488" s="704" t="s">
        <v>12951</v>
      </c>
    </row>
    <row r="19489" spans="1:8" ht="15" customHeight="1" x14ac:dyDescent="0.2">
      <c r="A19489" s="733">
        <v>45432</v>
      </c>
      <c r="B19489" s="40" t="s">
        <v>11085</v>
      </c>
      <c r="C19489" s="669" t="s">
        <v>255</v>
      </c>
      <c r="D19489" s="912" t="s">
        <v>13115</v>
      </c>
      <c r="E19489" s="584">
        <v>135900</v>
      </c>
      <c r="F19489" s="57"/>
      <c r="G19489" s="125">
        <f t="shared" si="310"/>
        <v>-135900</v>
      </c>
      <c r="H19489" s="704" t="s">
        <v>12951</v>
      </c>
    </row>
    <row r="19490" spans="1:8" ht="15" customHeight="1" x14ac:dyDescent="0.2">
      <c r="A19490" s="733">
        <v>45432</v>
      </c>
      <c r="B19490" s="40" t="s">
        <v>11883</v>
      </c>
      <c r="C19490" s="669" t="s">
        <v>255</v>
      </c>
      <c r="D19490" s="912" t="s">
        <v>13115</v>
      </c>
      <c r="E19490" s="584">
        <v>48390</v>
      </c>
      <c r="F19490" s="57"/>
      <c r="G19490" s="125">
        <f t="shared" si="310"/>
        <v>-48390</v>
      </c>
      <c r="H19490" s="704" t="s">
        <v>12951</v>
      </c>
    </row>
    <row r="19491" spans="1:8" ht="15" customHeight="1" x14ac:dyDescent="0.2">
      <c r="A19491" s="733">
        <v>45432</v>
      </c>
      <c r="B19491" s="40" t="s">
        <v>12350</v>
      </c>
      <c r="C19491" s="669" t="s">
        <v>255</v>
      </c>
      <c r="D19491" s="912" t="s">
        <v>13115</v>
      </c>
      <c r="E19491" s="584">
        <v>90710</v>
      </c>
      <c r="F19491" s="57"/>
      <c r="G19491" s="125">
        <f t="shared" si="310"/>
        <v>-90710</v>
      </c>
      <c r="H19491" s="704" t="s">
        <v>12951</v>
      </c>
    </row>
    <row r="19492" spans="1:8" ht="15" customHeight="1" x14ac:dyDescent="0.2">
      <c r="A19492" s="733">
        <v>45432</v>
      </c>
      <c r="B19492" s="40" t="s">
        <v>13017</v>
      </c>
      <c r="C19492" s="62" t="s">
        <v>11451</v>
      </c>
      <c r="D19492" s="107" t="s">
        <v>12320</v>
      </c>
      <c r="E19492" s="57">
        <v>96000</v>
      </c>
      <c r="F19492" s="57"/>
      <c r="G19492" s="125">
        <f t="shared" si="310"/>
        <v>-96000</v>
      </c>
      <c r="H19492" s="704" t="s">
        <v>12951</v>
      </c>
    </row>
    <row r="19493" spans="1:8" ht="15" customHeight="1" x14ac:dyDescent="0.2">
      <c r="A19493" s="733">
        <v>45432</v>
      </c>
      <c r="B19493" s="40" t="s">
        <v>11085</v>
      </c>
      <c r="C19493" s="62" t="s">
        <v>10989</v>
      </c>
      <c r="D19493" s="107" t="s">
        <v>13116</v>
      </c>
      <c r="E19493" s="57">
        <v>23500</v>
      </c>
      <c r="F19493" s="57"/>
      <c r="G19493" s="125">
        <f t="shared" si="310"/>
        <v>-23500</v>
      </c>
      <c r="H19493" s="704" t="s">
        <v>12951</v>
      </c>
    </row>
    <row r="19494" spans="1:8" ht="15" customHeight="1" x14ac:dyDescent="0.2">
      <c r="A19494" s="733">
        <v>45432</v>
      </c>
      <c r="B19494" s="40" t="s">
        <v>12516</v>
      </c>
      <c r="C19494" s="62" t="s">
        <v>10989</v>
      </c>
      <c r="D19494" s="107" t="s">
        <v>4451</v>
      </c>
      <c r="E19494" s="57">
        <v>6000</v>
      </c>
      <c r="F19494" s="57"/>
      <c r="G19494" s="125">
        <f t="shared" si="310"/>
        <v>-6000</v>
      </c>
      <c r="H19494" s="704" t="s">
        <v>12951</v>
      </c>
    </row>
    <row r="19495" spans="1:8" ht="15" customHeight="1" x14ac:dyDescent="0.2">
      <c r="A19495" s="733">
        <v>45432</v>
      </c>
      <c r="B19495" s="40" t="s">
        <v>11131</v>
      </c>
      <c r="C19495" s="62" t="s">
        <v>10989</v>
      </c>
      <c r="D19495" s="107" t="s">
        <v>4451</v>
      </c>
      <c r="E19495" s="57">
        <v>7500</v>
      </c>
      <c r="F19495" s="57"/>
      <c r="G19495" s="125">
        <f t="shared" si="310"/>
        <v>-7500</v>
      </c>
      <c r="H19495" s="704" t="s">
        <v>12951</v>
      </c>
    </row>
    <row r="19496" spans="1:8" ht="15" x14ac:dyDescent="0.2">
      <c r="A19496" s="733">
        <v>45432</v>
      </c>
      <c r="B19496" s="40" t="s">
        <v>8874</v>
      </c>
      <c r="C19496" s="62" t="s">
        <v>10989</v>
      </c>
      <c r="D19496" s="107" t="s">
        <v>4451</v>
      </c>
      <c r="E19496" s="57">
        <v>2000</v>
      </c>
      <c r="F19496" s="57"/>
      <c r="G19496" s="125">
        <f t="shared" si="310"/>
        <v>-2000</v>
      </c>
      <c r="H19496" s="704" t="s">
        <v>12951</v>
      </c>
    </row>
    <row r="19497" spans="1:8" ht="15" x14ac:dyDescent="0.2">
      <c r="A19497" s="733">
        <v>45432</v>
      </c>
      <c r="B19497" s="40" t="s">
        <v>37</v>
      </c>
      <c r="C19497" s="62" t="s">
        <v>10989</v>
      </c>
      <c r="D19497" s="107" t="s">
        <v>4451</v>
      </c>
      <c r="E19497" s="57">
        <v>2500</v>
      </c>
      <c r="F19497" s="57"/>
      <c r="G19497" s="125">
        <f t="shared" si="310"/>
        <v>-2500</v>
      </c>
      <c r="H19497" s="704" t="s">
        <v>12951</v>
      </c>
    </row>
    <row r="19498" spans="1:8" ht="15" x14ac:dyDescent="0.2">
      <c r="A19498" s="733">
        <v>45432</v>
      </c>
      <c r="B19498" s="40" t="s">
        <v>103</v>
      </c>
      <c r="C19498" s="62" t="s">
        <v>9034</v>
      </c>
      <c r="D19498" s="107" t="s">
        <v>13133</v>
      </c>
      <c r="E19498" s="57">
        <v>15000</v>
      </c>
      <c r="F19498" s="57"/>
      <c r="G19498" s="125">
        <f t="shared" si="310"/>
        <v>-15000</v>
      </c>
      <c r="H19498" s="704" t="s">
        <v>12951</v>
      </c>
    </row>
    <row r="19499" spans="1:8" ht="15" x14ac:dyDescent="0.2">
      <c r="A19499" s="733">
        <v>45433</v>
      </c>
      <c r="B19499" s="62" t="s">
        <v>13311</v>
      </c>
      <c r="C19499" s="62" t="s">
        <v>5740</v>
      </c>
      <c r="D19499" s="107" t="s">
        <v>13121</v>
      </c>
      <c r="E19499" s="57">
        <v>3500</v>
      </c>
      <c r="F19499" s="57"/>
      <c r="G19499" s="125">
        <f t="shared" si="310"/>
        <v>-3500</v>
      </c>
      <c r="H19499" s="704" t="s">
        <v>12951</v>
      </c>
    </row>
    <row r="19500" spans="1:8" ht="15" x14ac:dyDescent="0.2">
      <c r="A19500" s="733">
        <v>45433</v>
      </c>
      <c r="B19500" s="40" t="s">
        <v>3945</v>
      </c>
      <c r="C19500" s="62" t="s">
        <v>5740</v>
      </c>
      <c r="D19500" s="107" t="s">
        <v>369</v>
      </c>
      <c r="E19500" s="57">
        <v>1000</v>
      </c>
      <c r="F19500" s="57"/>
      <c r="G19500" s="125">
        <f t="shared" si="310"/>
        <v>-1000</v>
      </c>
      <c r="H19500" s="704" t="s">
        <v>12951</v>
      </c>
    </row>
    <row r="19501" spans="1:8" ht="15" x14ac:dyDescent="0.2">
      <c r="A19501" s="733">
        <v>45433</v>
      </c>
      <c r="B19501" s="40" t="s">
        <v>12696</v>
      </c>
      <c r="C19501" s="62" t="s">
        <v>5740</v>
      </c>
      <c r="D19501" s="107" t="s">
        <v>369</v>
      </c>
      <c r="E19501" s="57">
        <v>1000</v>
      </c>
      <c r="F19501" s="57"/>
      <c r="G19501" s="125">
        <f t="shared" si="310"/>
        <v>-1000</v>
      </c>
      <c r="H19501" s="704" t="s">
        <v>12951</v>
      </c>
    </row>
    <row r="19502" spans="1:8" ht="15" x14ac:dyDescent="0.2">
      <c r="A19502" s="733">
        <v>45433</v>
      </c>
      <c r="B19502" s="40" t="s">
        <v>11085</v>
      </c>
      <c r="C19502" s="62" t="s">
        <v>793</v>
      </c>
      <c r="D19502" s="107" t="s">
        <v>13122</v>
      </c>
      <c r="E19502" s="57">
        <v>6000</v>
      </c>
      <c r="F19502" s="57"/>
      <c r="G19502" s="125">
        <f t="shared" si="310"/>
        <v>-6000</v>
      </c>
      <c r="H19502" s="704" t="s">
        <v>12951</v>
      </c>
    </row>
    <row r="19503" spans="1:8" ht="15" x14ac:dyDescent="0.2">
      <c r="A19503" s="733">
        <v>45433</v>
      </c>
      <c r="B19503" s="40" t="s">
        <v>10906</v>
      </c>
      <c r="C19503" s="62" t="s">
        <v>12292</v>
      </c>
      <c r="D19503" s="107" t="s">
        <v>1156</v>
      </c>
      <c r="E19503" s="57">
        <v>10000</v>
      </c>
      <c r="F19503" s="57"/>
      <c r="G19503" s="125">
        <f t="shared" si="310"/>
        <v>-10000</v>
      </c>
      <c r="H19503" s="704" t="s">
        <v>12951</v>
      </c>
    </row>
    <row r="19504" spans="1:8" ht="15" x14ac:dyDescent="0.2">
      <c r="A19504" s="733">
        <v>45433</v>
      </c>
      <c r="B19504" s="40" t="s">
        <v>12350</v>
      </c>
      <c r="C19504" s="62" t="s">
        <v>11548</v>
      </c>
      <c r="D19504" s="107" t="s">
        <v>13123</v>
      </c>
      <c r="E19504" s="57">
        <v>151275</v>
      </c>
      <c r="F19504" s="57"/>
      <c r="G19504" s="125">
        <f t="shared" si="310"/>
        <v>-151275</v>
      </c>
      <c r="H19504" s="704" t="s">
        <v>12951</v>
      </c>
    </row>
    <row r="19505" spans="1:8" ht="15" x14ac:dyDescent="0.2">
      <c r="A19505" s="733">
        <v>45434</v>
      </c>
      <c r="B19505" s="40" t="s">
        <v>11089</v>
      </c>
      <c r="C19505" s="62" t="s">
        <v>5740</v>
      </c>
      <c r="D19505" s="107" t="s">
        <v>369</v>
      </c>
      <c r="E19505" s="57">
        <v>300</v>
      </c>
      <c r="F19505" s="57"/>
      <c r="G19505" s="125">
        <f t="shared" si="310"/>
        <v>-300</v>
      </c>
      <c r="H19505" s="704" t="s">
        <v>12951</v>
      </c>
    </row>
    <row r="19506" spans="1:8" ht="15" x14ac:dyDescent="0.2">
      <c r="A19506" s="733">
        <v>45434</v>
      </c>
      <c r="B19506" s="40" t="s">
        <v>103</v>
      </c>
      <c r="C19506" s="62" t="s">
        <v>103</v>
      </c>
      <c r="D19506" s="107" t="s">
        <v>10209</v>
      </c>
      <c r="E19506" s="57">
        <v>4000</v>
      </c>
      <c r="F19506" s="57"/>
      <c r="G19506" s="125">
        <f t="shared" si="310"/>
        <v>-4000</v>
      </c>
      <c r="H19506" s="704" t="s">
        <v>12951</v>
      </c>
    </row>
    <row r="19507" spans="1:8" ht="15" x14ac:dyDescent="0.2">
      <c r="A19507" s="733">
        <v>45434</v>
      </c>
      <c r="B19507" s="40" t="s">
        <v>12350</v>
      </c>
      <c r="C19507" s="62" t="s">
        <v>5740</v>
      </c>
      <c r="D19507" s="107" t="s">
        <v>369</v>
      </c>
      <c r="E19507" s="57">
        <v>1000</v>
      </c>
      <c r="F19507" s="57"/>
      <c r="G19507" s="125">
        <f t="shared" si="310"/>
        <v>-1000</v>
      </c>
      <c r="H19507" s="704" t="s">
        <v>12951</v>
      </c>
    </row>
    <row r="19508" spans="1:8" ht="15" x14ac:dyDescent="0.2">
      <c r="A19508" s="733">
        <v>45434</v>
      </c>
      <c r="B19508" s="40" t="s">
        <v>12696</v>
      </c>
      <c r="C19508" s="62" t="s">
        <v>13124</v>
      </c>
      <c r="D19508" s="107" t="s">
        <v>13125</v>
      </c>
      <c r="E19508" s="57">
        <v>50000</v>
      </c>
      <c r="F19508" s="57"/>
      <c r="G19508" s="125">
        <f t="shared" si="310"/>
        <v>-50000</v>
      </c>
      <c r="H19508" s="704" t="s">
        <v>12951</v>
      </c>
    </row>
    <row r="19509" spans="1:8" ht="15" x14ac:dyDescent="0.2">
      <c r="A19509" s="733">
        <v>45434</v>
      </c>
      <c r="B19509" s="40" t="s">
        <v>11726</v>
      </c>
      <c r="C19509" s="62" t="s">
        <v>391</v>
      </c>
      <c r="D19509" s="107" t="s">
        <v>13126</v>
      </c>
      <c r="E19509" s="57">
        <v>4000</v>
      </c>
      <c r="F19509" s="57"/>
      <c r="G19509" s="125">
        <f t="shared" si="310"/>
        <v>-4000</v>
      </c>
      <c r="H19509" s="704" t="s">
        <v>12951</v>
      </c>
    </row>
    <row r="19510" spans="1:8" ht="15" x14ac:dyDescent="0.2">
      <c r="A19510" s="733">
        <v>45434</v>
      </c>
      <c r="B19510" s="40" t="s">
        <v>12696</v>
      </c>
      <c r="C19510" s="62" t="s">
        <v>8370</v>
      </c>
      <c r="D19510" s="107" t="s">
        <v>9418</v>
      </c>
      <c r="E19510" s="57">
        <v>3150</v>
      </c>
      <c r="F19510" s="57"/>
      <c r="G19510" s="125">
        <f t="shared" si="310"/>
        <v>-3150</v>
      </c>
      <c r="H19510" s="704" t="s">
        <v>12951</v>
      </c>
    </row>
    <row r="19511" spans="1:8" ht="15" customHeight="1" x14ac:dyDescent="0.2">
      <c r="A19511" s="733">
        <v>45434</v>
      </c>
      <c r="B19511" s="40" t="s">
        <v>13127</v>
      </c>
      <c r="C19511" s="62" t="s">
        <v>8370</v>
      </c>
      <c r="D19511" s="107" t="s">
        <v>9418</v>
      </c>
      <c r="E19511" s="57">
        <v>3150</v>
      </c>
      <c r="F19511" s="57"/>
      <c r="G19511" s="125">
        <f t="shared" si="310"/>
        <v>-3150</v>
      </c>
      <c r="H19511" s="704" t="s">
        <v>12951</v>
      </c>
    </row>
    <row r="19512" spans="1:8" ht="15" x14ac:dyDescent="0.2">
      <c r="A19512" s="733">
        <v>45434</v>
      </c>
      <c r="B19512" s="40" t="s">
        <v>12618</v>
      </c>
      <c r="C19512" s="62" t="s">
        <v>9472</v>
      </c>
      <c r="D19512" s="107" t="s">
        <v>13128</v>
      </c>
      <c r="E19512" s="57">
        <v>6000</v>
      </c>
      <c r="F19512" s="57"/>
      <c r="G19512" s="125">
        <f t="shared" si="310"/>
        <v>-6000</v>
      </c>
      <c r="H19512" s="704" t="s">
        <v>12951</v>
      </c>
    </row>
    <row r="19513" spans="1:8" ht="15" x14ac:dyDescent="0.2">
      <c r="A19513" s="733">
        <v>45434</v>
      </c>
      <c r="B19513" s="40" t="s">
        <v>11883</v>
      </c>
      <c r="C19513" s="62" t="s">
        <v>9869</v>
      </c>
      <c r="D19513" s="107" t="s">
        <v>13129</v>
      </c>
      <c r="E19513" s="57">
        <v>7850</v>
      </c>
      <c r="F19513" s="57"/>
      <c r="G19513" s="125">
        <f t="shared" si="310"/>
        <v>-7850</v>
      </c>
      <c r="H19513" s="704" t="s">
        <v>12951</v>
      </c>
    </row>
    <row r="19514" spans="1:8" ht="15" x14ac:dyDescent="0.2">
      <c r="A19514" s="733">
        <v>45434</v>
      </c>
      <c r="B19514" s="40" t="s">
        <v>11883</v>
      </c>
      <c r="C19514" s="62" t="s">
        <v>5740</v>
      </c>
      <c r="D19514" s="107" t="s">
        <v>10335</v>
      </c>
      <c r="E19514" s="57">
        <v>300</v>
      </c>
      <c r="F19514" s="57"/>
      <c r="G19514" s="125">
        <f t="shared" si="310"/>
        <v>-300</v>
      </c>
      <c r="H19514" s="704" t="s">
        <v>12951</v>
      </c>
    </row>
    <row r="19515" spans="1:8" s="681" customFormat="1" ht="24" customHeight="1" x14ac:dyDescent="0.25">
      <c r="A19515" s="733">
        <v>45434</v>
      </c>
      <c r="B19515" s="62" t="s">
        <v>11726</v>
      </c>
      <c r="C19515" s="62" t="s">
        <v>10989</v>
      </c>
      <c r="D19515" s="182" t="s">
        <v>13082</v>
      </c>
      <c r="E19515" s="125">
        <v>39450</v>
      </c>
      <c r="F19515" s="125"/>
      <c r="G19515" s="125">
        <f t="shared" si="310"/>
        <v>-39450</v>
      </c>
      <c r="H19515" s="704" t="s">
        <v>12951</v>
      </c>
    </row>
    <row r="19516" spans="1:8" s="681" customFormat="1" ht="15" customHeight="1" x14ac:dyDescent="0.25">
      <c r="A19516" s="733">
        <v>45434</v>
      </c>
      <c r="B19516" s="62" t="s">
        <v>12608</v>
      </c>
      <c r="C19516" s="62" t="s">
        <v>10989</v>
      </c>
      <c r="D19516" s="790" t="s">
        <v>13131</v>
      </c>
      <c r="E19516" s="125">
        <v>50000</v>
      </c>
      <c r="F19516" s="125"/>
      <c r="G19516" s="125">
        <f t="shared" si="310"/>
        <v>-50000</v>
      </c>
      <c r="H19516" s="704" t="s">
        <v>12951</v>
      </c>
    </row>
    <row r="19517" spans="1:8" s="681" customFormat="1" ht="15" customHeight="1" x14ac:dyDescent="0.25">
      <c r="A19517" s="733">
        <v>45434</v>
      </c>
      <c r="B19517" s="62" t="s">
        <v>13127</v>
      </c>
      <c r="C19517" s="62" t="s">
        <v>8089</v>
      </c>
      <c r="D19517" s="790" t="s">
        <v>13130</v>
      </c>
      <c r="E19517" s="125">
        <v>1000000</v>
      </c>
      <c r="F19517" s="125"/>
      <c r="G19517" s="125">
        <f t="shared" si="310"/>
        <v>-1000000</v>
      </c>
      <c r="H19517" s="704" t="s">
        <v>12951</v>
      </c>
    </row>
    <row r="19518" spans="1:8" s="681" customFormat="1" ht="15" customHeight="1" x14ac:dyDescent="0.25">
      <c r="A19518" s="733">
        <v>45434</v>
      </c>
      <c r="B19518" s="62" t="s">
        <v>11085</v>
      </c>
      <c r="C19518" s="62" t="s">
        <v>10989</v>
      </c>
      <c r="D19518" s="790" t="s">
        <v>13132</v>
      </c>
      <c r="E19518" s="125">
        <v>15200</v>
      </c>
      <c r="F19518" s="125"/>
      <c r="G19518" s="125">
        <f t="shared" si="310"/>
        <v>-15200</v>
      </c>
      <c r="H19518" s="704" t="s">
        <v>12951</v>
      </c>
    </row>
    <row r="19519" spans="1:8" s="681" customFormat="1" ht="15" x14ac:dyDescent="0.25">
      <c r="A19519" s="733">
        <v>45434</v>
      </c>
      <c r="B19519" s="62" t="s">
        <v>13127</v>
      </c>
      <c r="C19519" s="62" t="s">
        <v>8089</v>
      </c>
      <c r="D19519" s="790" t="s">
        <v>13130</v>
      </c>
      <c r="E19519" s="125">
        <v>400000</v>
      </c>
      <c r="F19519" s="125"/>
      <c r="G19519" s="125">
        <f t="shared" ref="G19519:G19582" si="311">F19519-E19519</f>
        <v>-400000</v>
      </c>
      <c r="H19519" s="704" t="s">
        <v>12951</v>
      </c>
    </row>
    <row r="19520" spans="1:8" s="681" customFormat="1" ht="15" customHeight="1" x14ac:dyDescent="0.25">
      <c r="A19520" s="733">
        <v>45434</v>
      </c>
      <c r="B19520" s="62" t="s">
        <v>11883</v>
      </c>
      <c r="C19520" s="62" t="s">
        <v>4724</v>
      </c>
      <c r="D19520" s="790" t="s">
        <v>12287</v>
      </c>
      <c r="E19520" s="125">
        <v>450000</v>
      </c>
      <c r="F19520" s="125"/>
      <c r="G19520" s="125">
        <f t="shared" si="311"/>
        <v>-450000</v>
      </c>
      <c r="H19520" s="704" t="s">
        <v>12951</v>
      </c>
    </row>
    <row r="19521" spans="1:8" s="681" customFormat="1" ht="15" customHeight="1" x14ac:dyDescent="0.25">
      <c r="A19521" s="733">
        <v>45434</v>
      </c>
      <c r="B19521" s="62" t="s">
        <v>13127</v>
      </c>
      <c r="C19521" s="62" t="s">
        <v>8089</v>
      </c>
      <c r="D19521" s="790" t="s">
        <v>13138</v>
      </c>
      <c r="E19521" s="125">
        <v>995000</v>
      </c>
      <c r="F19521" s="125"/>
      <c r="G19521" s="125">
        <f t="shared" si="311"/>
        <v>-995000</v>
      </c>
      <c r="H19521" s="704" t="s">
        <v>12951</v>
      </c>
    </row>
    <row r="19522" spans="1:8" s="681" customFormat="1" ht="15" customHeight="1" x14ac:dyDescent="0.25">
      <c r="A19522" s="733">
        <v>45435</v>
      </c>
      <c r="B19522" s="62" t="s">
        <v>103</v>
      </c>
      <c r="C19522" s="62" t="s">
        <v>103</v>
      </c>
      <c r="D19522" s="790" t="s">
        <v>11184</v>
      </c>
      <c r="E19522" s="125">
        <v>21215</v>
      </c>
      <c r="F19522" s="125"/>
      <c r="G19522" s="125">
        <f t="shared" si="311"/>
        <v>-21215</v>
      </c>
      <c r="H19522" s="704" t="s">
        <v>12951</v>
      </c>
    </row>
    <row r="19523" spans="1:8" s="681" customFormat="1" ht="15" customHeight="1" x14ac:dyDescent="0.25">
      <c r="A19523" s="733">
        <v>45435</v>
      </c>
      <c r="B19523" s="62" t="s">
        <v>11085</v>
      </c>
      <c r="C19523" s="62" t="s">
        <v>12629</v>
      </c>
      <c r="D19523" s="790" t="s">
        <v>13134</v>
      </c>
      <c r="E19523" s="125">
        <v>35000</v>
      </c>
      <c r="F19523" s="125"/>
      <c r="G19523" s="125">
        <f t="shared" si="311"/>
        <v>-35000</v>
      </c>
      <c r="H19523" s="704" t="s">
        <v>12951</v>
      </c>
    </row>
    <row r="19524" spans="1:8" s="681" customFormat="1" ht="15" customHeight="1" x14ac:dyDescent="0.25">
      <c r="A19524" s="733">
        <v>45435</v>
      </c>
      <c r="B19524" s="62" t="s">
        <v>12810</v>
      </c>
      <c r="C19524" s="62" t="s">
        <v>5740</v>
      </c>
      <c r="D19524" s="790" t="s">
        <v>369</v>
      </c>
      <c r="E19524" s="125">
        <v>1000</v>
      </c>
      <c r="F19524" s="125"/>
      <c r="G19524" s="125">
        <f t="shared" si="311"/>
        <v>-1000</v>
      </c>
      <c r="H19524" s="704" t="s">
        <v>12951</v>
      </c>
    </row>
    <row r="19525" spans="1:8" ht="15" x14ac:dyDescent="0.2">
      <c r="A19525" s="733">
        <v>45435</v>
      </c>
      <c r="B19525" s="40" t="s">
        <v>12810</v>
      </c>
      <c r="C19525" s="62" t="s">
        <v>391</v>
      </c>
      <c r="D19525" s="107" t="s">
        <v>13135</v>
      </c>
      <c r="E19525" s="57">
        <v>5000</v>
      </c>
      <c r="F19525" s="57"/>
      <c r="G19525" s="125">
        <f t="shared" si="311"/>
        <v>-5000</v>
      </c>
      <c r="H19525" s="704" t="s">
        <v>12951</v>
      </c>
    </row>
    <row r="19526" spans="1:8" ht="15" x14ac:dyDescent="0.2">
      <c r="A19526" s="733">
        <v>45435</v>
      </c>
      <c r="B19526" s="40" t="s">
        <v>12696</v>
      </c>
      <c r="C19526" s="62" t="s">
        <v>5740</v>
      </c>
      <c r="D19526" s="107" t="s">
        <v>1156</v>
      </c>
      <c r="E19526" s="57">
        <v>300</v>
      </c>
      <c r="F19526" s="57"/>
      <c r="G19526" s="125">
        <f t="shared" si="311"/>
        <v>-300</v>
      </c>
      <c r="H19526" s="704" t="s">
        <v>12951</v>
      </c>
    </row>
    <row r="19527" spans="1:8" ht="15" x14ac:dyDescent="0.2">
      <c r="A19527" s="733">
        <v>45435</v>
      </c>
      <c r="B19527" s="40" t="s">
        <v>11303</v>
      </c>
      <c r="C19527" s="62" t="s">
        <v>5740</v>
      </c>
      <c r="D19527" s="107" t="s">
        <v>369</v>
      </c>
      <c r="E19527" s="57">
        <v>2000</v>
      </c>
      <c r="F19527" s="57"/>
      <c r="G19527" s="125">
        <f t="shared" si="311"/>
        <v>-2000</v>
      </c>
      <c r="H19527" s="704" t="s">
        <v>12951</v>
      </c>
    </row>
    <row r="19528" spans="1:8" ht="15" x14ac:dyDescent="0.2">
      <c r="A19528" s="733">
        <v>45435</v>
      </c>
      <c r="B19528" s="40" t="s">
        <v>11085</v>
      </c>
      <c r="C19528" s="62" t="s">
        <v>5740</v>
      </c>
      <c r="D19528" s="107" t="s">
        <v>13136</v>
      </c>
      <c r="E19528" s="57">
        <v>1200</v>
      </c>
      <c r="F19528" s="57"/>
      <c r="G19528" s="125">
        <f t="shared" si="311"/>
        <v>-1200</v>
      </c>
      <c r="H19528" s="704" t="s">
        <v>12951</v>
      </c>
    </row>
    <row r="19529" spans="1:8" ht="15" x14ac:dyDescent="0.2">
      <c r="A19529" s="733">
        <v>45435</v>
      </c>
      <c r="B19529" s="40" t="s">
        <v>12410</v>
      </c>
      <c r="C19529" s="62" t="s">
        <v>5740</v>
      </c>
      <c r="D19529" s="107" t="s">
        <v>369</v>
      </c>
      <c r="E19529" s="57">
        <v>600</v>
      </c>
      <c r="F19529" s="57"/>
      <c r="G19529" s="125">
        <f t="shared" si="311"/>
        <v>-600</v>
      </c>
      <c r="H19529" s="704" t="s">
        <v>12951</v>
      </c>
    </row>
    <row r="19530" spans="1:8" ht="15" x14ac:dyDescent="0.2">
      <c r="A19530" s="733">
        <v>45435</v>
      </c>
      <c r="B19530" s="40" t="s">
        <v>103</v>
      </c>
      <c r="C19530" s="62" t="s">
        <v>103</v>
      </c>
      <c r="D19530" s="107" t="s">
        <v>10209</v>
      </c>
      <c r="E19530" s="57">
        <v>3000</v>
      </c>
      <c r="F19530" s="57"/>
      <c r="G19530" s="125">
        <f t="shared" si="311"/>
        <v>-3000</v>
      </c>
      <c r="H19530" s="704" t="s">
        <v>12951</v>
      </c>
    </row>
    <row r="19531" spans="1:8" ht="15" x14ac:dyDescent="0.2">
      <c r="A19531" s="733">
        <v>45435</v>
      </c>
      <c r="B19531" s="40" t="s">
        <v>12516</v>
      </c>
      <c r="C19531" s="62" t="s">
        <v>12789</v>
      </c>
      <c r="D19531" s="107" t="s">
        <v>13032</v>
      </c>
      <c r="E19531" s="57">
        <v>20000</v>
      </c>
      <c r="F19531" s="57"/>
      <c r="G19531" s="125">
        <f t="shared" si="311"/>
        <v>-20000</v>
      </c>
      <c r="H19531" s="704" t="s">
        <v>12951</v>
      </c>
    </row>
    <row r="19532" spans="1:8" ht="15" x14ac:dyDescent="0.2">
      <c r="A19532" s="733">
        <v>45435</v>
      </c>
      <c r="B19532" s="40" t="s">
        <v>6503</v>
      </c>
      <c r="C19532" s="62" t="s">
        <v>10989</v>
      </c>
      <c r="D19532" s="107" t="s">
        <v>4449</v>
      </c>
      <c r="E19532" s="57">
        <v>60250</v>
      </c>
      <c r="F19532" s="57"/>
      <c r="G19532" s="125">
        <f t="shared" si="311"/>
        <v>-60250</v>
      </c>
      <c r="H19532" s="704" t="s">
        <v>12951</v>
      </c>
    </row>
    <row r="19533" spans="1:8" ht="15" x14ac:dyDescent="0.2">
      <c r="A19533" s="733">
        <v>45435</v>
      </c>
      <c r="B19533" s="40" t="s">
        <v>12356</v>
      </c>
      <c r="C19533" s="62" t="s">
        <v>10989</v>
      </c>
      <c r="D19533" s="107" t="s">
        <v>4449</v>
      </c>
      <c r="E19533" s="57">
        <v>44030</v>
      </c>
      <c r="F19533" s="57"/>
      <c r="G19533" s="125">
        <f t="shared" si="311"/>
        <v>-44030</v>
      </c>
      <c r="H19533" s="704" t="s">
        <v>12951</v>
      </c>
    </row>
    <row r="19534" spans="1:8" ht="15" x14ac:dyDescent="0.2">
      <c r="A19534" s="733">
        <v>45435</v>
      </c>
      <c r="B19534" s="40" t="s">
        <v>10574</v>
      </c>
      <c r="C19534" s="62" t="s">
        <v>430</v>
      </c>
      <c r="D19534" s="107" t="s">
        <v>10719</v>
      </c>
      <c r="E19534" s="57">
        <v>200000</v>
      </c>
      <c r="F19534" s="57"/>
      <c r="G19534" s="125">
        <f t="shared" si="311"/>
        <v>-200000</v>
      </c>
      <c r="H19534" s="704" t="s">
        <v>12951</v>
      </c>
    </row>
    <row r="19535" spans="1:8" ht="15" x14ac:dyDescent="0.2">
      <c r="A19535" s="733">
        <v>45435</v>
      </c>
      <c r="B19535" s="40" t="s">
        <v>12696</v>
      </c>
      <c r="C19535" s="62" t="s">
        <v>10989</v>
      </c>
      <c r="D19535" s="107" t="s">
        <v>13139</v>
      </c>
      <c r="E19535" s="57">
        <v>96000</v>
      </c>
      <c r="F19535" s="57"/>
      <c r="G19535" s="125">
        <f t="shared" si="311"/>
        <v>-96000</v>
      </c>
      <c r="H19535" s="704" t="s">
        <v>12951</v>
      </c>
    </row>
    <row r="19536" spans="1:8" ht="15" x14ac:dyDescent="0.2">
      <c r="A19536" s="733">
        <v>45435</v>
      </c>
      <c r="B19536" s="40" t="s">
        <v>12618</v>
      </c>
      <c r="C19536" s="62" t="s">
        <v>11713</v>
      </c>
      <c r="D19536" s="107" t="s">
        <v>13162</v>
      </c>
      <c r="E19536" s="57">
        <v>23000</v>
      </c>
      <c r="F19536" s="57"/>
      <c r="G19536" s="125">
        <f t="shared" si="311"/>
        <v>-23000</v>
      </c>
      <c r="H19536" s="704" t="s">
        <v>12951</v>
      </c>
    </row>
    <row r="19537" spans="1:8" ht="15" x14ac:dyDescent="0.2">
      <c r="A19537" s="733">
        <v>45436</v>
      </c>
      <c r="B19537" s="40" t="s">
        <v>12618</v>
      </c>
      <c r="C19537" s="62" t="s">
        <v>10989</v>
      </c>
      <c r="D19537" s="107" t="s">
        <v>7474</v>
      </c>
      <c r="E19537" s="57">
        <v>54700</v>
      </c>
      <c r="F19537" s="57"/>
      <c r="G19537" s="125">
        <f t="shared" si="311"/>
        <v>-54700</v>
      </c>
      <c r="H19537" s="704" t="s">
        <v>12951</v>
      </c>
    </row>
    <row r="19538" spans="1:8" ht="15" x14ac:dyDescent="0.2">
      <c r="A19538" s="733">
        <v>45436</v>
      </c>
      <c r="B19538" s="40" t="s">
        <v>12618</v>
      </c>
      <c r="C19538" s="62" t="s">
        <v>10989</v>
      </c>
      <c r="D19538" s="107" t="s">
        <v>7474</v>
      </c>
      <c r="E19538" s="57">
        <v>149717</v>
      </c>
      <c r="F19538" s="57"/>
      <c r="G19538" s="125">
        <f t="shared" si="311"/>
        <v>-149717</v>
      </c>
      <c r="H19538" s="704" t="s">
        <v>12951</v>
      </c>
    </row>
    <row r="19539" spans="1:8" ht="15" x14ac:dyDescent="0.2">
      <c r="A19539" s="733">
        <v>45436</v>
      </c>
      <c r="B19539" s="40" t="s">
        <v>12618</v>
      </c>
      <c r="C19539" s="62" t="s">
        <v>10989</v>
      </c>
      <c r="D19539" s="107" t="s">
        <v>7474</v>
      </c>
      <c r="E19539" s="57">
        <v>49879</v>
      </c>
      <c r="F19539" s="57"/>
      <c r="G19539" s="125">
        <f t="shared" si="311"/>
        <v>-49879</v>
      </c>
      <c r="H19539" s="704" t="s">
        <v>12951</v>
      </c>
    </row>
    <row r="19540" spans="1:8" ht="15" x14ac:dyDescent="0.2">
      <c r="A19540" s="733">
        <v>45436</v>
      </c>
      <c r="B19540" s="40" t="s">
        <v>12618</v>
      </c>
      <c r="C19540" s="62" t="s">
        <v>10989</v>
      </c>
      <c r="D19540" s="107" t="s">
        <v>13140</v>
      </c>
      <c r="E19540" s="57">
        <v>71000</v>
      </c>
      <c r="F19540" s="57"/>
      <c r="G19540" s="125">
        <f t="shared" si="311"/>
        <v>-71000</v>
      </c>
      <c r="H19540" s="704" t="s">
        <v>12951</v>
      </c>
    </row>
    <row r="19541" spans="1:8" ht="15" x14ac:dyDescent="0.2">
      <c r="A19541" s="733">
        <v>45436</v>
      </c>
      <c r="B19541" s="40" t="s">
        <v>12618</v>
      </c>
      <c r="C19541" s="62" t="s">
        <v>10989</v>
      </c>
      <c r="D19541" s="107" t="s">
        <v>7474</v>
      </c>
      <c r="E19541" s="57">
        <v>83250</v>
      </c>
      <c r="F19541" s="57"/>
      <c r="G19541" s="125">
        <f t="shared" si="311"/>
        <v>-83250</v>
      </c>
      <c r="H19541" s="704" t="s">
        <v>12951</v>
      </c>
    </row>
    <row r="19542" spans="1:8" ht="15" x14ac:dyDescent="0.2">
      <c r="A19542" s="733">
        <v>45436</v>
      </c>
      <c r="B19542" s="40" t="s">
        <v>11883</v>
      </c>
      <c r="C19542" s="62" t="s">
        <v>391</v>
      </c>
      <c r="D19542" s="107" t="s">
        <v>10304</v>
      </c>
      <c r="E19542" s="57">
        <v>1300</v>
      </c>
      <c r="F19542" s="57"/>
      <c r="G19542" s="125">
        <f t="shared" si="311"/>
        <v>-1300</v>
      </c>
      <c r="H19542" s="704" t="s">
        <v>12951</v>
      </c>
    </row>
    <row r="19543" spans="1:8" ht="15" x14ac:dyDescent="0.2">
      <c r="A19543" s="733">
        <v>45436</v>
      </c>
      <c r="B19543" s="40" t="s">
        <v>13127</v>
      </c>
      <c r="C19543" s="62" t="s">
        <v>5409</v>
      </c>
      <c r="D19543" s="107" t="s">
        <v>13210</v>
      </c>
      <c r="E19543" s="57">
        <v>5000</v>
      </c>
      <c r="F19543" s="57"/>
      <c r="G19543" s="125">
        <f t="shared" si="311"/>
        <v>-5000</v>
      </c>
      <c r="H19543" s="704" t="s">
        <v>12951</v>
      </c>
    </row>
    <row r="19544" spans="1:8" ht="15" x14ac:dyDescent="0.2">
      <c r="A19544" s="733">
        <v>45436</v>
      </c>
      <c r="B19544" s="40" t="s">
        <v>8557</v>
      </c>
      <c r="C19544" s="62" t="s">
        <v>3103</v>
      </c>
      <c r="D19544" s="107" t="s">
        <v>1156</v>
      </c>
      <c r="E19544" s="57">
        <v>3000</v>
      </c>
      <c r="F19544" s="57"/>
      <c r="G19544" s="125">
        <f t="shared" si="311"/>
        <v>-3000</v>
      </c>
      <c r="H19544" s="704" t="s">
        <v>12951</v>
      </c>
    </row>
    <row r="19545" spans="1:8" ht="15" x14ac:dyDescent="0.2">
      <c r="A19545" s="733">
        <v>45436</v>
      </c>
      <c r="B19545" s="40" t="s">
        <v>13127</v>
      </c>
      <c r="C19545" s="62" t="s">
        <v>10989</v>
      </c>
      <c r="D19545" s="107" t="s">
        <v>13149</v>
      </c>
      <c r="E19545" s="57">
        <v>5000</v>
      </c>
      <c r="F19545" s="57"/>
      <c r="G19545" s="125">
        <f t="shared" si="311"/>
        <v>-5000</v>
      </c>
      <c r="H19545" s="704" t="s">
        <v>12951</v>
      </c>
    </row>
    <row r="19546" spans="1:8" ht="15" x14ac:dyDescent="0.2">
      <c r="A19546" s="733">
        <v>45436</v>
      </c>
      <c r="B19546" s="40" t="s">
        <v>12410</v>
      </c>
      <c r="C19546" s="62" t="s">
        <v>5740</v>
      </c>
      <c r="D19546" s="107" t="s">
        <v>369</v>
      </c>
      <c r="E19546" s="57">
        <v>600</v>
      </c>
      <c r="F19546" s="57"/>
      <c r="G19546" s="125">
        <f t="shared" si="311"/>
        <v>-600</v>
      </c>
      <c r="H19546" s="704" t="s">
        <v>12951</v>
      </c>
    </row>
    <row r="19547" spans="1:8" ht="15" x14ac:dyDescent="0.2">
      <c r="A19547" s="733">
        <v>45436</v>
      </c>
      <c r="B19547" s="40" t="s">
        <v>12410</v>
      </c>
      <c r="C19547" s="62" t="s">
        <v>285</v>
      </c>
      <c r="D19547" s="107" t="s">
        <v>9893</v>
      </c>
      <c r="E19547" s="57">
        <v>300</v>
      </c>
      <c r="F19547" s="57"/>
      <c r="G19547" s="125">
        <f t="shared" si="311"/>
        <v>-300</v>
      </c>
      <c r="H19547" s="704" t="s">
        <v>12951</v>
      </c>
    </row>
    <row r="19548" spans="1:8" ht="15" x14ac:dyDescent="0.2">
      <c r="A19548" s="733">
        <v>45436</v>
      </c>
      <c r="B19548" s="40" t="s">
        <v>12356</v>
      </c>
      <c r="C19548" s="62" t="s">
        <v>13107</v>
      </c>
      <c r="D19548" s="107" t="s">
        <v>13150</v>
      </c>
      <c r="E19548" s="57">
        <v>7000</v>
      </c>
      <c r="F19548" s="57"/>
      <c r="G19548" s="125">
        <f t="shared" si="311"/>
        <v>-7000</v>
      </c>
      <c r="H19548" s="704" t="s">
        <v>12951</v>
      </c>
    </row>
    <row r="19549" spans="1:8" ht="15" x14ac:dyDescent="0.2">
      <c r="A19549" s="733">
        <v>45437</v>
      </c>
      <c r="B19549" s="40" t="s">
        <v>103</v>
      </c>
      <c r="C19549" s="62" t="s">
        <v>13167</v>
      </c>
      <c r="D19549" s="107" t="s">
        <v>13163</v>
      </c>
      <c r="E19549" s="57">
        <v>57000</v>
      </c>
      <c r="F19549" s="57"/>
      <c r="G19549" s="125">
        <f t="shared" si="311"/>
        <v>-57000</v>
      </c>
      <c r="H19549" s="704" t="s">
        <v>12951</v>
      </c>
    </row>
    <row r="19550" spans="1:8" ht="15" x14ac:dyDescent="0.2">
      <c r="A19550" s="733">
        <v>45437</v>
      </c>
      <c r="B19550" s="40" t="s">
        <v>103</v>
      </c>
      <c r="C19550" s="62" t="s">
        <v>103</v>
      </c>
      <c r="D19550" s="107" t="s">
        <v>10209</v>
      </c>
      <c r="E19550" s="57">
        <v>4000</v>
      </c>
      <c r="F19550" s="57"/>
      <c r="G19550" s="125">
        <f t="shared" si="311"/>
        <v>-4000</v>
      </c>
      <c r="H19550" s="704" t="s">
        <v>12951</v>
      </c>
    </row>
    <row r="19551" spans="1:8" ht="15" x14ac:dyDescent="0.2">
      <c r="A19551" s="733">
        <v>45437</v>
      </c>
      <c r="B19551" s="40" t="s">
        <v>12696</v>
      </c>
      <c r="C19551" s="62" t="s">
        <v>5740</v>
      </c>
      <c r="D19551" s="107" t="s">
        <v>369</v>
      </c>
      <c r="E19551" s="57">
        <v>1500</v>
      </c>
      <c r="F19551" s="57"/>
      <c r="G19551" s="125">
        <f t="shared" si="311"/>
        <v>-1500</v>
      </c>
      <c r="H19551" s="704" t="s">
        <v>12951</v>
      </c>
    </row>
    <row r="19552" spans="1:8" ht="15" x14ac:dyDescent="0.2">
      <c r="A19552" s="733">
        <v>45437</v>
      </c>
      <c r="B19552" s="40" t="s">
        <v>103</v>
      </c>
      <c r="C19552" s="62" t="s">
        <v>103</v>
      </c>
      <c r="D19552" s="107" t="s">
        <v>10209</v>
      </c>
      <c r="E19552" s="57">
        <v>4000</v>
      </c>
      <c r="F19552" s="57"/>
      <c r="G19552" s="125">
        <f t="shared" si="311"/>
        <v>-4000</v>
      </c>
      <c r="H19552" s="704" t="s">
        <v>12951</v>
      </c>
    </row>
    <row r="19553" spans="1:8" ht="15" x14ac:dyDescent="0.2">
      <c r="A19553" s="733">
        <v>45439</v>
      </c>
      <c r="B19553" s="40" t="s">
        <v>12350</v>
      </c>
      <c r="C19553" s="62" t="s">
        <v>5740</v>
      </c>
      <c r="D19553" s="107" t="s">
        <v>369</v>
      </c>
      <c r="E19553" s="57">
        <v>1000</v>
      </c>
      <c r="F19553" s="57"/>
      <c r="G19553" s="125">
        <f t="shared" si="311"/>
        <v>-1000</v>
      </c>
      <c r="H19553" s="704" t="s">
        <v>12951</v>
      </c>
    </row>
    <row r="19554" spans="1:8" ht="15" x14ac:dyDescent="0.2">
      <c r="A19554" s="733">
        <v>45439</v>
      </c>
      <c r="B19554" s="40" t="s">
        <v>12801</v>
      </c>
      <c r="C19554" s="62" t="s">
        <v>5740</v>
      </c>
      <c r="D19554" s="107" t="s">
        <v>369</v>
      </c>
      <c r="E19554" s="57">
        <v>600</v>
      </c>
      <c r="F19554" s="57"/>
      <c r="G19554" s="125">
        <f t="shared" si="311"/>
        <v>-600</v>
      </c>
      <c r="H19554" s="704" t="s">
        <v>12951</v>
      </c>
    </row>
    <row r="19555" spans="1:8" ht="15" x14ac:dyDescent="0.2">
      <c r="A19555" s="733">
        <v>45439</v>
      </c>
      <c r="B19555" s="40" t="s">
        <v>12696</v>
      </c>
      <c r="C19555" s="62" t="s">
        <v>10989</v>
      </c>
      <c r="D19555" s="107" t="s">
        <v>13151</v>
      </c>
      <c r="E19555" s="57">
        <v>6700</v>
      </c>
      <c r="F19555" s="57"/>
      <c r="G19555" s="125">
        <f t="shared" si="311"/>
        <v>-6700</v>
      </c>
      <c r="H19555" s="704" t="s">
        <v>12951</v>
      </c>
    </row>
    <row r="19556" spans="1:8" ht="15" x14ac:dyDescent="0.2">
      <c r="A19556" s="733">
        <v>45439</v>
      </c>
      <c r="B19556" s="40" t="s">
        <v>12696</v>
      </c>
      <c r="C19556" s="62" t="s">
        <v>285</v>
      </c>
      <c r="D19556" s="107" t="s">
        <v>8661</v>
      </c>
      <c r="E19556" s="57">
        <v>1000</v>
      </c>
      <c r="F19556" s="57"/>
      <c r="G19556" s="125">
        <f t="shared" si="311"/>
        <v>-1000</v>
      </c>
      <c r="H19556" s="704" t="s">
        <v>12951</v>
      </c>
    </row>
    <row r="19557" spans="1:8" ht="15" x14ac:dyDescent="0.2">
      <c r="A19557" s="733">
        <v>45439</v>
      </c>
      <c r="B19557" s="40" t="s">
        <v>25</v>
      </c>
      <c r="C19557" s="62" t="s">
        <v>8148</v>
      </c>
      <c r="D19557" s="107" t="s">
        <v>6336</v>
      </c>
      <c r="E19557" s="57">
        <v>57681</v>
      </c>
      <c r="F19557" s="57"/>
      <c r="G19557" s="125">
        <f t="shared" si="311"/>
        <v>-57681</v>
      </c>
      <c r="H19557" s="704" t="s">
        <v>12951</v>
      </c>
    </row>
    <row r="19558" spans="1:8" ht="15" x14ac:dyDescent="0.2">
      <c r="A19558" s="733">
        <v>45439</v>
      </c>
      <c r="B19558" s="40" t="s">
        <v>103</v>
      </c>
      <c r="C19558" s="62" t="s">
        <v>8148</v>
      </c>
      <c r="D19558" s="107" t="s">
        <v>6336</v>
      </c>
      <c r="E19558" s="57">
        <v>31010</v>
      </c>
      <c r="F19558" s="57"/>
      <c r="G19558" s="125">
        <f t="shared" si="311"/>
        <v>-31010</v>
      </c>
      <c r="H19558" s="704" t="s">
        <v>12951</v>
      </c>
    </row>
    <row r="19559" spans="1:8" ht="15" x14ac:dyDescent="0.2">
      <c r="A19559" s="733">
        <v>45439</v>
      </c>
      <c r="B19559" s="40" t="s">
        <v>12356</v>
      </c>
      <c r="C19559" s="62" t="s">
        <v>285</v>
      </c>
      <c r="D19559" s="107" t="s">
        <v>13152</v>
      </c>
      <c r="E19559" s="57">
        <v>5000</v>
      </c>
      <c r="F19559" s="57"/>
      <c r="G19559" s="125">
        <f t="shared" si="311"/>
        <v>-5000</v>
      </c>
      <c r="H19559" s="704" t="s">
        <v>12951</v>
      </c>
    </row>
    <row r="19560" spans="1:8" ht="15" x14ac:dyDescent="0.2">
      <c r="A19560" s="733">
        <v>45439</v>
      </c>
      <c r="B19560" s="40" t="s">
        <v>11085</v>
      </c>
      <c r="C19560" s="62" t="s">
        <v>10989</v>
      </c>
      <c r="D19560" s="107" t="s">
        <v>13171</v>
      </c>
      <c r="E19560" s="57">
        <v>50000</v>
      </c>
      <c r="F19560" s="57"/>
      <c r="G19560" s="125">
        <f t="shared" si="311"/>
        <v>-50000</v>
      </c>
      <c r="H19560" s="704" t="s">
        <v>12951</v>
      </c>
    </row>
    <row r="19561" spans="1:8" ht="15" x14ac:dyDescent="0.2">
      <c r="A19561" s="733">
        <v>45441</v>
      </c>
      <c r="B19561" s="40" t="s">
        <v>12608</v>
      </c>
      <c r="C19561" s="62" t="s">
        <v>11884</v>
      </c>
      <c r="D19561" s="107" t="s">
        <v>13164</v>
      </c>
      <c r="E19561" s="57">
        <v>50000</v>
      </c>
      <c r="F19561" s="57"/>
      <c r="G19561" s="125">
        <f t="shared" si="311"/>
        <v>-50000</v>
      </c>
      <c r="H19561" s="704" t="s">
        <v>12951</v>
      </c>
    </row>
    <row r="19562" spans="1:8" ht="15" x14ac:dyDescent="0.2">
      <c r="A19562" s="733">
        <v>45441</v>
      </c>
      <c r="B19562" s="40" t="s">
        <v>13017</v>
      </c>
      <c r="C19562" s="62" t="s">
        <v>10989</v>
      </c>
      <c r="D19562" s="107" t="s">
        <v>13153</v>
      </c>
      <c r="E19562" s="57">
        <v>4870</v>
      </c>
      <c r="F19562" s="57"/>
      <c r="G19562" s="125">
        <f t="shared" si="311"/>
        <v>-4870</v>
      </c>
      <c r="H19562" s="704" t="s">
        <v>12951</v>
      </c>
    </row>
    <row r="19563" spans="1:8" ht="15" x14ac:dyDescent="0.2">
      <c r="A19563" s="733">
        <v>45441</v>
      </c>
      <c r="B19563" s="40" t="s">
        <v>12608</v>
      </c>
      <c r="C19563" s="62" t="s">
        <v>5740</v>
      </c>
      <c r="D19563" s="107" t="s">
        <v>369</v>
      </c>
      <c r="E19563" s="57">
        <v>200</v>
      </c>
      <c r="F19563" s="57"/>
      <c r="G19563" s="125">
        <f t="shared" si="311"/>
        <v>-200</v>
      </c>
      <c r="H19563" s="704" t="s">
        <v>12951</v>
      </c>
    </row>
    <row r="19564" spans="1:8" ht="15" x14ac:dyDescent="0.2">
      <c r="A19564" s="733">
        <v>45441</v>
      </c>
      <c r="B19564" s="40" t="s">
        <v>103</v>
      </c>
      <c r="C19564" s="62" t="s">
        <v>103</v>
      </c>
      <c r="D19564" s="107" t="s">
        <v>10209</v>
      </c>
      <c r="E19564" s="57">
        <v>3000</v>
      </c>
      <c r="F19564" s="57"/>
      <c r="G19564" s="125">
        <f t="shared" si="311"/>
        <v>-3000</v>
      </c>
      <c r="H19564" s="704" t="s">
        <v>12951</v>
      </c>
    </row>
    <row r="19565" spans="1:8" ht="15" x14ac:dyDescent="0.2">
      <c r="A19565" s="733">
        <v>45441</v>
      </c>
      <c r="B19565" s="40" t="s">
        <v>12810</v>
      </c>
      <c r="C19565" s="62" t="s">
        <v>1508</v>
      </c>
      <c r="D19565" s="107" t="s">
        <v>1156</v>
      </c>
      <c r="E19565" s="57">
        <v>10000</v>
      </c>
      <c r="F19565" s="57"/>
      <c r="G19565" s="125">
        <f t="shared" si="311"/>
        <v>-10000</v>
      </c>
      <c r="H19565" s="704" t="s">
        <v>12951</v>
      </c>
    </row>
    <row r="19566" spans="1:8" ht="15" x14ac:dyDescent="0.2">
      <c r="A19566" s="733">
        <v>45441</v>
      </c>
      <c r="B19566" s="40" t="s">
        <v>103</v>
      </c>
      <c r="C19566" s="62" t="s">
        <v>2995</v>
      </c>
      <c r="D19566" s="107" t="s">
        <v>1156</v>
      </c>
      <c r="E19566" s="57">
        <v>5330</v>
      </c>
      <c r="F19566" s="57"/>
      <c r="G19566" s="125">
        <f t="shared" si="311"/>
        <v>-5330</v>
      </c>
      <c r="H19566" s="704" t="s">
        <v>12951</v>
      </c>
    </row>
    <row r="19567" spans="1:8" ht="15" x14ac:dyDescent="0.2">
      <c r="A19567" s="733">
        <v>45441</v>
      </c>
      <c r="B19567" s="40" t="s">
        <v>12350</v>
      </c>
      <c r="C19567" s="62" t="s">
        <v>8392</v>
      </c>
      <c r="D19567" s="107" t="s">
        <v>13157</v>
      </c>
      <c r="E19567" s="57">
        <v>500000</v>
      </c>
      <c r="F19567" s="57"/>
      <c r="G19567" s="125">
        <f t="shared" si="311"/>
        <v>-500000</v>
      </c>
      <c r="H19567" s="704" t="s">
        <v>12951</v>
      </c>
    </row>
    <row r="19568" spans="1:8" ht="15" x14ac:dyDescent="0.2">
      <c r="A19568" s="733">
        <v>45441</v>
      </c>
      <c r="B19568" s="40" t="s">
        <v>10469</v>
      </c>
      <c r="C19568" s="62" t="s">
        <v>13158</v>
      </c>
      <c r="D19568" s="107" t="s">
        <v>13159</v>
      </c>
      <c r="E19568" s="57">
        <v>370000</v>
      </c>
      <c r="F19568" s="57"/>
      <c r="G19568" s="125">
        <f t="shared" si="311"/>
        <v>-370000</v>
      </c>
      <c r="H19568" s="704" t="s">
        <v>12951</v>
      </c>
    </row>
    <row r="19569" spans="1:8" ht="24" x14ac:dyDescent="0.2">
      <c r="A19569" s="733">
        <v>45441</v>
      </c>
      <c r="B19569" s="40" t="s">
        <v>11605</v>
      </c>
      <c r="C19569" s="62" t="s">
        <v>10905</v>
      </c>
      <c r="D19569" s="128" t="s">
        <v>13146</v>
      </c>
      <c r="E19569" s="125">
        <v>2000000</v>
      </c>
      <c r="F19569" s="125"/>
      <c r="G19569" s="125">
        <f t="shared" si="311"/>
        <v>-2000000</v>
      </c>
      <c r="H19569" s="704" t="s">
        <v>12951</v>
      </c>
    </row>
    <row r="19570" spans="1:8" ht="24" x14ac:dyDescent="0.2">
      <c r="A19570" s="733">
        <v>45441</v>
      </c>
      <c r="B19570" s="62" t="s">
        <v>11085</v>
      </c>
      <c r="C19570" s="62" t="s">
        <v>11740</v>
      </c>
      <c r="D19570" s="182" t="s">
        <v>13148</v>
      </c>
      <c r="E19570" s="125">
        <v>600000</v>
      </c>
      <c r="F19570" s="125"/>
      <c r="G19570" s="125">
        <f t="shared" si="311"/>
        <v>-600000</v>
      </c>
      <c r="H19570" s="704" t="s">
        <v>12951</v>
      </c>
    </row>
    <row r="19571" spans="1:8" ht="24" x14ac:dyDescent="0.2">
      <c r="A19571" s="733">
        <v>45441</v>
      </c>
      <c r="B19571" s="62" t="s">
        <v>11883</v>
      </c>
      <c r="C19571" s="62" t="s">
        <v>11740</v>
      </c>
      <c r="D19571" s="182" t="s">
        <v>13148</v>
      </c>
      <c r="E19571" s="125">
        <v>400000</v>
      </c>
      <c r="F19571" s="125"/>
      <c r="G19571" s="125">
        <f t="shared" si="311"/>
        <v>-400000</v>
      </c>
      <c r="H19571" s="704" t="s">
        <v>12951</v>
      </c>
    </row>
    <row r="19572" spans="1:8" ht="15" x14ac:dyDescent="0.2">
      <c r="A19572" s="733">
        <v>45442</v>
      </c>
      <c r="B19572" s="40" t="s">
        <v>12608</v>
      </c>
      <c r="C19572" s="62" t="s">
        <v>5740</v>
      </c>
      <c r="D19572" s="107" t="s">
        <v>369</v>
      </c>
      <c r="E19572" s="57">
        <v>400</v>
      </c>
      <c r="F19572" s="57"/>
      <c r="G19572" s="125">
        <f t="shared" si="311"/>
        <v>-400</v>
      </c>
      <c r="H19572" s="704" t="s">
        <v>12951</v>
      </c>
    </row>
    <row r="19573" spans="1:8" ht="15" x14ac:dyDescent="0.2">
      <c r="A19573" s="733">
        <v>45442</v>
      </c>
      <c r="B19573" s="40" t="s">
        <v>8557</v>
      </c>
      <c r="C19573" s="62" t="s">
        <v>11961</v>
      </c>
      <c r="D19573" s="107" t="s">
        <v>13154</v>
      </c>
      <c r="E19573" s="57">
        <v>26000</v>
      </c>
      <c r="F19573" s="57"/>
      <c r="G19573" s="125">
        <f t="shared" si="311"/>
        <v>-26000</v>
      </c>
      <c r="H19573" s="704" t="s">
        <v>12951</v>
      </c>
    </row>
    <row r="19574" spans="1:8" ht="15" x14ac:dyDescent="0.2">
      <c r="A19574" s="733">
        <v>45442</v>
      </c>
      <c r="B19574" s="40" t="s">
        <v>11085</v>
      </c>
      <c r="C19574" s="62" t="s">
        <v>13117</v>
      </c>
      <c r="D19574" s="107" t="s">
        <v>13155</v>
      </c>
      <c r="E19574" s="57">
        <v>7000</v>
      </c>
      <c r="F19574" s="57"/>
      <c r="G19574" s="125">
        <f t="shared" si="311"/>
        <v>-7000</v>
      </c>
      <c r="H19574" s="704" t="s">
        <v>12951</v>
      </c>
    </row>
    <row r="19575" spans="1:8" ht="15" x14ac:dyDescent="0.2">
      <c r="A19575" s="733">
        <v>45442</v>
      </c>
      <c r="B19575" s="40" t="s">
        <v>12608</v>
      </c>
      <c r="C19575" s="62" t="s">
        <v>5740</v>
      </c>
      <c r="D19575" s="107" t="s">
        <v>1156</v>
      </c>
      <c r="E19575" s="57">
        <v>1100</v>
      </c>
      <c r="F19575" s="57"/>
      <c r="G19575" s="125">
        <f t="shared" si="311"/>
        <v>-1100</v>
      </c>
      <c r="H19575" s="704" t="s">
        <v>12951</v>
      </c>
    </row>
    <row r="19576" spans="1:8" ht="15" x14ac:dyDescent="0.2">
      <c r="A19576" s="733">
        <v>45442</v>
      </c>
      <c r="B19576" s="40" t="s">
        <v>12350</v>
      </c>
      <c r="C19576" s="62" t="s">
        <v>10989</v>
      </c>
      <c r="D19576" s="107" t="s">
        <v>13156</v>
      </c>
      <c r="E19576" s="57">
        <v>47620</v>
      </c>
      <c r="F19576" s="57"/>
      <c r="G19576" s="125">
        <f t="shared" si="311"/>
        <v>-47620</v>
      </c>
      <c r="H19576" s="704" t="s">
        <v>12951</v>
      </c>
    </row>
    <row r="19577" spans="1:8" ht="15" x14ac:dyDescent="0.2">
      <c r="A19577" s="733">
        <v>45442</v>
      </c>
      <c r="B19577" s="40" t="s">
        <v>10907</v>
      </c>
      <c r="C19577" s="62" t="s">
        <v>12284</v>
      </c>
      <c r="D19577" s="107" t="s">
        <v>13160</v>
      </c>
      <c r="E19577" s="57">
        <v>100000</v>
      </c>
      <c r="F19577" s="57"/>
      <c r="G19577" s="125">
        <f t="shared" si="311"/>
        <v>-100000</v>
      </c>
      <c r="H19577" s="704" t="s">
        <v>12951</v>
      </c>
    </row>
    <row r="19578" spans="1:8" ht="15" x14ac:dyDescent="0.2">
      <c r="A19578" s="733">
        <v>45442</v>
      </c>
      <c r="B19578" s="40" t="s">
        <v>11085</v>
      </c>
      <c r="C19578" s="62" t="s">
        <v>13117</v>
      </c>
      <c r="D19578" s="107" t="s">
        <v>13161</v>
      </c>
      <c r="E19578" s="57">
        <v>309000</v>
      </c>
      <c r="F19578" s="57"/>
      <c r="G19578" s="125">
        <f t="shared" si="311"/>
        <v>-309000</v>
      </c>
      <c r="H19578" s="704" t="s">
        <v>12951</v>
      </c>
    </row>
    <row r="19579" spans="1:8" ht="15" x14ac:dyDescent="0.2">
      <c r="A19579" s="733">
        <v>45442</v>
      </c>
      <c r="B19579" s="40" t="s">
        <v>11085</v>
      </c>
      <c r="C19579" s="62" t="s">
        <v>10989</v>
      </c>
      <c r="D19579" s="107" t="s">
        <v>13165</v>
      </c>
      <c r="E19579" s="57">
        <v>18960</v>
      </c>
      <c r="F19579" s="57"/>
      <c r="G19579" s="125">
        <f t="shared" si="311"/>
        <v>-18960</v>
      </c>
      <c r="H19579" s="704" t="s">
        <v>12951</v>
      </c>
    </row>
    <row r="19580" spans="1:8" ht="15" x14ac:dyDescent="0.2">
      <c r="A19580" s="733">
        <v>45442</v>
      </c>
      <c r="B19580" s="40" t="s">
        <v>11085</v>
      </c>
      <c r="C19580" s="62" t="s">
        <v>10989</v>
      </c>
      <c r="D19580" s="107" t="s">
        <v>13166</v>
      </c>
      <c r="E19580" s="57">
        <v>10000</v>
      </c>
      <c r="F19580" s="57"/>
      <c r="G19580" s="125">
        <f t="shared" si="311"/>
        <v>-10000</v>
      </c>
      <c r="H19580" s="704" t="s">
        <v>12951</v>
      </c>
    </row>
    <row r="19581" spans="1:8" ht="15" x14ac:dyDescent="0.2">
      <c r="A19581" s="733">
        <v>45442</v>
      </c>
      <c r="B19581" s="40" t="s">
        <v>11085</v>
      </c>
      <c r="C19581" s="62" t="s">
        <v>10989</v>
      </c>
      <c r="D19581" s="107" t="s">
        <v>13172</v>
      </c>
      <c r="E19581" s="57">
        <v>7500</v>
      </c>
      <c r="F19581" s="57"/>
      <c r="G19581" s="125">
        <f t="shared" si="311"/>
        <v>-7500</v>
      </c>
      <c r="H19581" s="704" t="s">
        <v>12951</v>
      </c>
    </row>
    <row r="19582" spans="1:8" ht="15" x14ac:dyDescent="0.2">
      <c r="A19582" s="733">
        <v>45442</v>
      </c>
      <c r="B19582" s="40" t="s">
        <v>103</v>
      </c>
      <c r="C19582" s="62" t="s">
        <v>103</v>
      </c>
      <c r="D19582" s="107" t="s">
        <v>10209</v>
      </c>
      <c r="E19582" s="57">
        <v>5000</v>
      </c>
      <c r="F19582" s="57"/>
      <c r="G19582" s="125">
        <f t="shared" si="311"/>
        <v>-5000</v>
      </c>
      <c r="H19582" s="704" t="s">
        <v>12951</v>
      </c>
    </row>
    <row r="19583" spans="1:8" ht="15" x14ac:dyDescent="0.2">
      <c r="A19583" s="733">
        <v>45443</v>
      </c>
      <c r="B19583" s="40" t="s">
        <v>11085</v>
      </c>
      <c r="C19583" s="62" t="s">
        <v>5740</v>
      </c>
      <c r="D19583" s="107" t="s">
        <v>369</v>
      </c>
      <c r="E19583" s="57">
        <v>1500</v>
      </c>
      <c r="F19583" s="57"/>
      <c r="G19583" s="125">
        <f t="shared" ref="G19583:G19647" si="312">F19583-E19583</f>
        <v>-1500</v>
      </c>
      <c r="H19583" s="704" t="s">
        <v>12951</v>
      </c>
    </row>
    <row r="19584" spans="1:8" ht="15" x14ac:dyDescent="0.2">
      <c r="A19584" s="733">
        <v>45443</v>
      </c>
      <c r="B19584" s="40" t="s">
        <v>10469</v>
      </c>
      <c r="C19584" s="62" t="s">
        <v>10989</v>
      </c>
      <c r="D19584" s="107" t="s">
        <v>13173</v>
      </c>
      <c r="E19584" s="57">
        <v>4600</v>
      </c>
      <c r="F19584" s="57"/>
      <c r="G19584" s="125">
        <f t="shared" si="312"/>
        <v>-4600</v>
      </c>
      <c r="H19584" s="704" t="s">
        <v>12951</v>
      </c>
    </row>
    <row r="19585" spans="1:8" ht="15" x14ac:dyDescent="0.2">
      <c r="A19585" s="733">
        <v>45443</v>
      </c>
      <c r="B19585" s="40" t="s">
        <v>12356</v>
      </c>
      <c r="C19585" s="62" t="s">
        <v>13174</v>
      </c>
      <c r="D19585" s="107" t="s">
        <v>13175</v>
      </c>
      <c r="E19585" s="57">
        <v>10000</v>
      </c>
      <c r="F19585" s="57"/>
      <c r="G19585" s="125">
        <f t="shared" si="312"/>
        <v>-10000</v>
      </c>
      <c r="H19585" s="704" t="s">
        <v>12951</v>
      </c>
    </row>
    <row r="19586" spans="1:8" ht="15" x14ac:dyDescent="0.2">
      <c r="A19586" s="733">
        <v>45443</v>
      </c>
      <c r="B19586" s="40" t="s">
        <v>103</v>
      </c>
      <c r="C19586" s="62" t="s">
        <v>103</v>
      </c>
      <c r="D19586" s="107" t="s">
        <v>10209</v>
      </c>
      <c r="E19586" s="57">
        <v>5000</v>
      </c>
      <c r="F19586" s="57"/>
      <c r="G19586" s="125">
        <f t="shared" si="312"/>
        <v>-5000</v>
      </c>
      <c r="H19586" s="704" t="s">
        <v>12951</v>
      </c>
    </row>
    <row r="19587" spans="1:8" ht="15" x14ac:dyDescent="0.2">
      <c r="A19587" s="733">
        <v>45443</v>
      </c>
      <c r="B19587" s="40" t="s">
        <v>12801</v>
      </c>
      <c r="C19587" s="62" t="s">
        <v>5740</v>
      </c>
      <c r="D19587" s="107" t="s">
        <v>369</v>
      </c>
      <c r="E19587" s="57">
        <v>1200</v>
      </c>
      <c r="F19587" s="57"/>
      <c r="G19587" s="125">
        <f t="shared" si="312"/>
        <v>-1200</v>
      </c>
      <c r="H19587" s="704" t="s">
        <v>12951</v>
      </c>
    </row>
    <row r="19588" spans="1:8" ht="15" x14ac:dyDescent="0.2">
      <c r="A19588" s="733">
        <v>45443</v>
      </c>
      <c r="B19588" s="40" t="s">
        <v>103</v>
      </c>
      <c r="C19588" s="62" t="s">
        <v>391</v>
      </c>
      <c r="D19588" s="107" t="s">
        <v>13176</v>
      </c>
      <c r="E19588" s="57">
        <v>380</v>
      </c>
      <c r="F19588" s="57"/>
      <c r="G19588" s="125">
        <f t="shared" si="312"/>
        <v>-380</v>
      </c>
      <c r="H19588" s="704" t="s">
        <v>12951</v>
      </c>
    </row>
    <row r="19589" spans="1:8" ht="15" x14ac:dyDescent="0.2">
      <c r="A19589" s="733">
        <v>45443</v>
      </c>
      <c r="B19589" s="40" t="s">
        <v>11085</v>
      </c>
      <c r="C19589" s="62" t="s">
        <v>10989</v>
      </c>
      <c r="D19589" s="107" t="s">
        <v>13177</v>
      </c>
      <c r="E19589" s="57">
        <v>150000</v>
      </c>
      <c r="F19589" s="57"/>
      <c r="G19589" s="125">
        <f t="shared" si="312"/>
        <v>-150000</v>
      </c>
      <c r="H19589" s="704" t="s">
        <v>12951</v>
      </c>
    </row>
    <row r="19590" spans="1:8" ht="15" x14ac:dyDescent="0.2">
      <c r="A19590" s="733">
        <v>45443</v>
      </c>
      <c r="B19590" s="40" t="s">
        <v>25</v>
      </c>
      <c r="C19590" s="62" t="s">
        <v>8148</v>
      </c>
      <c r="D19590" s="107" t="s">
        <v>6309</v>
      </c>
      <c r="E19590" s="57">
        <v>1110</v>
      </c>
      <c r="F19590" s="57"/>
      <c r="G19590" s="125">
        <f t="shared" si="312"/>
        <v>-1110</v>
      </c>
      <c r="H19590" s="704" t="s">
        <v>12951</v>
      </c>
    </row>
    <row r="19591" spans="1:8" ht="15" x14ac:dyDescent="0.2">
      <c r="A19591" s="733">
        <v>45443</v>
      </c>
      <c r="B19591" s="40" t="s">
        <v>103</v>
      </c>
      <c r="C19591" s="62" t="s">
        <v>8148</v>
      </c>
      <c r="D19591" s="107" t="s">
        <v>6309</v>
      </c>
      <c r="E19591" s="57">
        <v>1380</v>
      </c>
      <c r="F19591" s="57"/>
      <c r="G19591" s="125">
        <f t="shared" si="312"/>
        <v>-1380</v>
      </c>
      <c r="H19591" s="704" t="s">
        <v>12951</v>
      </c>
    </row>
    <row r="19592" spans="1:8" ht="15" x14ac:dyDescent="0.2">
      <c r="A19592" s="733">
        <v>45443</v>
      </c>
      <c r="B19592" s="40" t="s">
        <v>12693</v>
      </c>
      <c r="C19592" s="62" t="s">
        <v>13189</v>
      </c>
      <c r="D19592" s="107" t="s">
        <v>13190</v>
      </c>
      <c r="E19592" s="57">
        <v>25000</v>
      </c>
      <c r="F19592" s="57"/>
      <c r="G19592" s="125">
        <f t="shared" si="312"/>
        <v>-25000</v>
      </c>
      <c r="H19592" s="704" t="s">
        <v>12951</v>
      </c>
    </row>
    <row r="19593" spans="1:8" ht="15" x14ac:dyDescent="0.2">
      <c r="A19593" s="733">
        <v>45443</v>
      </c>
      <c r="B19593" s="40" t="s">
        <v>13127</v>
      </c>
      <c r="C19593" s="62" t="s">
        <v>391</v>
      </c>
      <c r="D19593" s="107" t="s">
        <v>13191</v>
      </c>
      <c r="E19593" s="57">
        <v>10000</v>
      </c>
      <c r="F19593" s="57"/>
      <c r="G19593" s="125">
        <f t="shared" si="312"/>
        <v>-10000</v>
      </c>
      <c r="H19593" s="704" t="s">
        <v>12951</v>
      </c>
    </row>
    <row r="19594" spans="1:8" ht="15" x14ac:dyDescent="0.2">
      <c r="A19594" s="733">
        <v>45443</v>
      </c>
      <c r="B19594" s="40" t="s">
        <v>12410</v>
      </c>
      <c r="C19594" s="62" t="s">
        <v>391</v>
      </c>
      <c r="D19594" s="107" t="s">
        <v>4308</v>
      </c>
      <c r="E19594" s="57">
        <v>4870</v>
      </c>
      <c r="F19594" s="57"/>
      <c r="G19594" s="125">
        <f t="shared" si="312"/>
        <v>-4870</v>
      </c>
      <c r="H19594" s="704" t="s">
        <v>12951</v>
      </c>
    </row>
    <row r="19595" spans="1:8" ht="15" x14ac:dyDescent="0.2">
      <c r="A19595" s="732">
        <v>45418</v>
      </c>
      <c r="B19595" s="173" t="s">
        <v>10230</v>
      </c>
      <c r="C19595" s="173" t="s">
        <v>11736</v>
      </c>
      <c r="D19595" s="227" t="s">
        <v>12962</v>
      </c>
      <c r="E19595" s="235">
        <v>120000</v>
      </c>
      <c r="F19595" s="235"/>
      <c r="G19595" s="235">
        <f t="shared" si="312"/>
        <v>-120000</v>
      </c>
      <c r="H19595" s="708" t="s">
        <v>12951</v>
      </c>
    </row>
    <row r="19596" spans="1:8" ht="15" x14ac:dyDescent="0.2">
      <c r="A19596" s="732">
        <v>45418</v>
      </c>
      <c r="B19596" s="173" t="s">
        <v>9505</v>
      </c>
      <c r="C19596" s="173" t="s">
        <v>11736</v>
      </c>
      <c r="D19596" s="227" t="s">
        <v>12963</v>
      </c>
      <c r="E19596" s="235">
        <v>69932</v>
      </c>
      <c r="F19596" s="235"/>
      <c r="G19596" s="235">
        <f t="shared" si="312"/>
        <v>-69932</v>
      </c>
      <c r="H19596" s="708" t="s">
        <v>12951</v>
      </c>
    </row>
    <row r="19597" spans="1:8" ht="15" x14ac:dyDescent="0.2">
      <c r="A19597" s="732">
        <v>45418</v>
      </c>
      <c r="B19597" s="173" t="s">
        <v>11883</v>
      </c>
      <c r="C19597" s="173" t="s">
        <v>7465</v>
      </c>
      <c r="D19597" s="227" t="s">
        <v>12938</v>
      </c>
      <c r="E19597" s="235">
        <v>900000</v>
      </c>
      <c r="F19597" s="235"/>
      <c r="G19597" s="235">
        <f t="shared" si="312"/>
        <v>-900000</v>
      </c>
      <c r="H19597" s="708" t="s">
        <v>12951</v>
      </c>
    </row>
    <row r="19598" spans="1:8" ht="15" x14ac:dyDescent="0.2">
      <c r="A19598" s="732">
        <v>45418</v>
      </c>
      <c r="B19598" s="173" t="s">
        <v>11883</v>
      </c>
      <c r="C19598" s="173" t="s">
        <v>7465</v>
      </c>
      <c r="D19598" s="227" t="s">
        <v>12938</v>
      </c>
      <c r="E19598" s="235">
        <v>924000</v>
      </c>
      <c r="F19598" s="235"/>
      <c r="G19598" s="235">
        <f t="shared" si="312"/>
        <v>-924000</v>
      </c>
      <c r="H19598" s="708" t="s">
        <v>12951</v>
      </c>
    </row>
    <row r="19599" spans="1:8" ht="15" x14ac:dyDescent="0.2">
      <c r="A19599" s="732">
        <v>45420</v>
      </c>
      <c r="B19599" s="173" t="s">
        <v>37</v>
      </c>
      <c r="C19599" s="550" t="s">
        <v>3002</v>
      </c>
      <c r="D19599" s="739" t="s">
        <v>12965</v>
      </c>
      <c r="E19599" s="551">
        <v>20525</v>
      </c>
      <c r="F19599" s="235"/>
      <c r="G19599" s="235">
        <f t="shared" si="312"/>
        <v>-20525</v>
      </c>
      <c r="H19599" s="708" t="s">
        <v>12951</v>
      </c>
    </row>
    <row r="19600" spans="1:8" ht="15" x14ac:dyDescent="0.2">
      <c r="A19600" s="732">
        <v>45420</v>
      </c>
      <c r="B19600" s="173" t="s">
        <v>3944</v>
      </c>
      <c r="C19600" s="550" t="s">
        <v>3002</v>
      </c>
      <c r="D19600" s="739" t="s">
        <v>12965</v>
      </c>
      <c r="E19600" s="551">
        <v>35364</v>
      </c>
      <c r="F19600" s="235"/>
      <c r="G19600" s="235">
        <f t="shared" si="312"/>
        <v>-35364</v>
      </c>
      <c r="H19600" s="708" t="s">
        <v>12951</v>
      </c>
    </row>
    <row r="19601" spans="1:8" ht="15" x14ac:dyDescent="0.2">
      <c r="A19601" s="732">
        <v>45420</v>
      </c>
      <c r="B19601" s="173" t="s">
        <v>3945</v>
      </c>
      <c r="C19601" s="550" t="s">
        <v>3002</v>
      </c>
      <c r="D19601" s="739" t="s">
        <v>12965</v>
      </c>
      <c r="E19601" s="551">
        <v>32760</v>
      </c>
      <c r="F19601" s="235"/>
      <c r="G19601" s="235">
        <f t="shared" si="312"/>
        <v>-32760</v>
      </c>
      <c r="H19601" s="708" t="s">
        <v>12951</v>
      </c>
    </row>
    <row r="19602" spans="1:8" ht="15" x14ac:dyDescent="0.2">
      <c r="A19602" s="732">
        <v>45425</v>
      </c>
      <c r="B19602" s="173" t="s">
        <v>10907</v>
      </c>
      <c r="C19602" s="173" t="s">
        <v>4321</v>
      </c>
      <c r="D19602" s="227" t="s">
        <v>13073</v>
      </c>
      <c r="E19602" s="235">
        <v>640444</v>
      </c>
      <c r="F19602" s="235"/>
      <c r="G19602" s="235">
        <f t="shared" si="312"/>
        <v>-640444</v>
      </c>
      <c r="H19602" s="708" t="s">
        <v>12951</v>
      </c>
    </row>
    <row r="19603" spans="1:8" ht="15" x14ac:dyDescent="0.2">
      <c r="A19603" s="732">
        <v>45436</v>
      </c>
      <c r="B19603" s="173" t="s">
        <v>11085</v>
      </c>
      <c r="C19603" s="550" t="s">
        <v>12036</v>
      </c>
      <c r="D19603" s="739" t="s">
        <v>13137</v>
      </c>
      <c r="E19603" s="551">
        <v>90000</v>
      </c>
      <c r="F19603" s="235"/>
      <c r="G19603" s="235">
        <f t="shared" si="312"/>
        <v>-90000</v>
      </c>
      <c r="H19603" s="708" t="s">
        <v>12951</v>
      </c>
    </row>
    <row r="19604" spans="1:8" ht="15" x14ac:dyDescent="0.2">
      <c r="A19604" s="732">
        <v>45436</v>
      </c>
      <c r="B19604" s="173" t="s">
        <v>11726</v>
      </c>
      <c r="C19604" s="550" t="s">
        <v>12036</v>
      </c>
      <c r="D19604" s="739" t="s">
        <v>13137</v>
      </c>
      <c r="E19604" s="551">
        <v>10000</v>
      </c>
      <c r="F19604" s="235"/>
      <c r="G19604" s="235">
        <f t="shared" si="312"/>
        <v>-10000</v>
      </c>
      <c r="H19604" s="708" t="s">
        <v>12951</v>
      </c>
    </row>
    <row r="19605" spans="1:8" ht="15" x14ac:dyDescent="0.2">
      <c r="A19605" s="732">
        <v>45436</v>
      </c>
      <c r="B19605" s="173" t="s">
        <v>13311</v>
      </c>
      <c r="C19605" s="550" t="s">
        <v>12036</v>
      </c>
      <c r="D19605" s="739" t="s">
        <v>13137</v>
      </c>
      <c r="E19605" s="551">
        <v>200000</v>
      </c>
      <c r="F19605" s="235"/>
      <c r="G19605" s="235">
        <f t="shared" si="312"/>
        <v>-200000</v>
      </c>
      <c r="H19605" s="708" t="s">
        <v>12951</v>
      </c>
    </row>
    <row r="19606" spans="1:8" ht="15" x14ac:dyDescent="0.2">
      <c r="A19606" s="732">
        <v>45441</v>
      </c>
      <c r="B19606" s="173" t="s">
        <v>10230</v>
      </c>
      <c r="C19606" s="173" t="s">
        <v>12284</v>
      </c>
      <c r="D19606" s="227" t="s">
        <v>13170</v>
      </c>
      <c r="E19606" s="235">
        <v>22000</v>
      </c>
      <c r="F19606" s="235"/>
      <c r="G19606" s="235">
        <f t="shared" si="312"/>
        <v>-22000</v>
      </c>
      <c r="H19606" s="708" t="s">
        <v>12951</v>
      </c>
    </row>
    <row r="19607" spans="1:8" ht="15" x14ac:dyDescent="0.2">
      <c r="A19607" s="732">
        <v>45443</v>
      </c>
      <c r="B19607" s="173" t="s">
        <v>12350</v>
      </c>
      <c r="C19607" s="173" t="s">
        <v>12292</v>
      </c>
      <c r="D19607" s="227" t="s">
        <v>13178</v>
      </c>
      <c r="E19607" s="235">
        <v>150000</v>
      </c>
      <c r="F19607" s="235"/>
      <c r="G19607" s="235">
        <f t="shared" si="312"/>
        <v>-150000</v>
      </c>
      <c r="H19607" s="708" t="s">
        <v>12951</v>
      </c>
    </row>
    <row r="19608" spans="1:8" ht="24" x14ac:dyDescent="0.2">
      <c r="A19608" s="732">
        <v>45443</v>
      </c>
      <c r="B19608" s="173" t="s">
        <v>3945</v>
      </c>
      <c r="C19608" s="173" t="s">
        <v>13179</v>
      </c>
      <c r="D19608" s="227" t="s">
        <v>13180</v>
      </c>
      <c r="E19608" s="235">
        <v>600000</v>
      </c>
      <c r="F19608" s="235"/>
      <c r="G19608" s="235">
        <f t="shared" si="312"/>
        <v>-600000</v>
      </c>
      <c r="H19608" s="708" t="s">
        <v>12951</v>
      </c>
    </row>
    <row r="19609" spans="1:8" ht="15" x14ac:dyDescent="0.2">
      <c r="A19609" s="729">
        <v>45414</v>
      </c>
      <c r="B19609" s="93" t="s">
        <v>11085</v>
      </c>
      <c r="C19609" s="93" t="s">
        <v>558</v>
      </c>
      <c r="D19609" s="801" t="s">
        <v>12961</v>
      </c>
      <c r="E19609" s="175"/>
      <c r="F19609" s="175">
        <v>1000000</v>
      </c>
      <c r="G19609" s="175">
        <f t="shared" si="312"/>
        <v>1000000</v>
      </c>
      <c r="H19609" s="701" t="s">
        <v>12951</v>
      </c>
    </row>
    <row r="19610" spans="1:8" ht="15" x14ac:dyDescent="0.2">
      <c r="A19610" s="729">
        <v>45414</v>
      </c>
      <c r="B19610" s="93" t="s">
        <v>11085</v>
      </c>
      <c r="C19610" s="93" t="s">
        <v>558</v>
      </c>
      <c r="D19610" s="801" t="s">
        <v>12961</v>
      </c>
      <c r="E19610" s="175"/>
      <c r="F19610" s="175">
        <v>1000000</v>
      </c>
      <c r="G19610" s="175">
        <f t="shared" si="312"/>
        <v>1000000</v>
      </c>
      <c r="H19610" s="701" t="s">
        <v>12951</v>
      </c>
    </row>
    <row r="19611" spans="1:8" ht="15" x14ac:dyDescent="0.2">
      <c r="A19611" s="729">
        <v>45414</v>
      </c>
      <c r="B19611" s="90" t="s">
        <v>11131</v>
      </c>
      <c r="C19611" s="93" t="s">
        <v>558</v>
      </c>
      <c r="D19611" s="800" t="s">
        <v>12938</v>
      </c>
      <c r="E19611" s="91"/>
      <c r="F19611" s="91">
        <v>900000</v>
      </c>
      <c r="G19611" s="91">
        <f t="shared" si="312"/>
        <v>900000</v>
      </c>
      <c r="H19611" s="701" t="s">
        <v>12951</v>
      </c>
    </row>
    <row r="19612" spans="1:8" ht="15" x14ac:dyDescent="0.2">
      <c r="A19612" s="729">
        <v>45414</v>
      </c>
      <c r="B19612" s="90" t="s">
        <v>11131</v>
      </c>
      <c r="C19612" s="93" t="s">
        <v>558</v>
      </c>
      <c r="D19612" s="800" t="s">
        <v>12938</v>
      </c>
      <c r="E19612" s="91"/>
      <c r="F19612" s="91">
        <v>924000</v>
      </c>
      <c r="G19612" s="91">
        <f t="shared" si="312"/>
        <v>924000</v>
      </c>
      <c r="H19612" s="701" t="s">
        <v>12951</v>
      </c>
    </row>
    <row r="19613" spans="1:8" ht="15" x14ac:dyDescent="0.2">
      <c r="A19613" s="729">
        <v>45421</v>
      </c>
      <c r="B19613" s="93" t="s">
        <v>3944</v>
      </c>
      <c r="C19613" s="93" t="s">
        <v>558</v>
      </c>
      <c r="D19613" s="891" t="s">
        <v>12974</v>
      </c>
      <c r="E19613" s="175"/>
      <c r="F19613" s="175">
        <v>333522</v>
      </c>
      <c r="G19613" s="91">
        <f t="shared" si="312"/>
        <v>333522</v>
      </c>
      <c r="H19613" s="701" t="s">
        <v>12951</v>
      </c>
    </row>
    <row r="19614" spans="1:8" ht="15" x14ac:dyDescent="0.2">
      <c r="A19614" s="729">
        <v>45421</v>
      </c>
      <c r="B19614" s="93" t="s">
        <v>3944</v>
      </c>
      <c r="C19614" s="93" t="s">
        <v>558</v>
      </c>
      <c r="D19614" s="891" t="s">
        <v>12975</v>
      </c>
      <c r="E19614" s="175"/>
      <c r="F19614" s="175">
        <v>333522</v>
      </c>
      <c r="G19614" s="91">
        <f t="shared" si="312"/>
        <v>333522</v>
      </c>
      <c r="H19614" s="701" t="s">
        <v>12951</v>
      </c>
    </row>
    <row r="19615" spans="1:8" ht="15" x14ac:dyDescent="0.2">
      <c r="A19615" s="729">
        <v>45421</v>
      </c>
      <c r="B19615" s="93" t="s">
        <v>3944</v>
      </c>
      <c r="C19615" s="93" t="s">
        <v>558</v>
      </c>
      <c r="D19615" s="891" t="s">
        <v>12976</v>
      </c>
      <c r="E19615" s="175"/>
      <c r="F19615" s="175">
        <v>333522</v>
      </c>
      <c r="G19615" s="91">
        <f t="shared" si="312"/>
        <v>333522</v>
      </c>
      <c r="H19615" s="701" t="s">
        <v>12951</v>
      </c>
    </row>
    <row r="19616" spans="1:8" ht="15" x14ac:dyDescent="0.2">
      <c r="A19616" s="729">
        <v>45422</v>
      </c>
      <c r="B19616" s="93" t="s">
        <v>10574</v>
      </c>
      <c r="C19616" s="93" t="s">
        <v>558</v>
      </c>
      <c r="D19616" s="891" t="s">
        <v>13048</v>
      </c>
      <c r="E19616" s="175"/>
      <c r="F19616" s="175">
        <v>10328660</v>
      </c>
      <c r="G19616" s="91">
        <f t="shared" si="312"/>
        <v>10328660</v>
      </c>
      <c r="H19616" s="701" t="s">
        <v>12951</v>
      </c>
    </row>
    <row r="19617" spans="1:8" ht="15" x14ac:dyDescent="0.2">
      <c r="A19617" s="729">
        <v>45422</v>
      </c>
      <c r="B19617" s="93" t="s">
        <v>3945</v>
      </c>
      <c r="C19617" s="93" t="s">
        <v>558</v>
      </c>
      <c r="D19617" s="891" t="s">
        <v>13050</v>
      </c>
      <c r="E19617" s="175"/>
      <c r="F19617" s="175">
        <v>359992</v>
      </c>
      <c r="G19617" s="91">
        <f t="shared" si="312"/>
        <v>359992</v>
      </c>
      <c r="H19617" s="701" t="s">
        <v>12951</v>
      </c>
    </row>
    <row r="19618" spans="1:8" ht="15" x14ac:dyDescent="0.2">
      <c r="A19618" s="729">
        <v>45423</v>
      </c>
      <c r="B19618" s="93" t="s">
        <v>3945</v>
      </c>
      <c r="C19618" s="93" t="s">
        <v>558</v>
      </c>
      <c r="D19618" s="891" t="s">
        <v>13051</v>
      </c>
      <c r="E19618" s="175"/>
      <c r="F19618" s="175">
        <v>93000</v>
      </c>
      <c r="G19618" s="91">
        <f t="shared" si="312"/>
        <v>93000</v>
      </c>
      <c r="H19618" s="701" t="s">
        <v>12951</v>
      </c>
    </row>
    <row r="19619" spans="1:8" ht="15" x14ac:dyDescent="0.2">
      <c r="A19619" s="729">
        <v>45425</v>
      </c>
      <c r="B19619" s="93" t="s">
        <v>13017</v>
      </c>
      <c r="C19619" s="93" t="s">
        <v>558</v>
      </c>
      <c r="D19619" s="891" t="s">
        <v>13052</v>
      </c>
      <c r="E19619" s="175"/>
      <c r="F19619" s="175">
        <v>200000</v>
      </c>
      <c r="G19619" s="91">
        <f t="shared" si="312"/>
        <v>200000</v>
      </c>
      <c r="H19619" s="701" t="s">
        <v>12951</v>
      </c>
    </row>
    <row r="19620" spans="1:8" ht="15" x14ac:dyDescent="0.2">
      <c r="A19620" s="729">
        <v>45426</v>
      </c>
      <c r="B19620" s="93" t="s">
        <v>10907</v>
      </c>
      <c r="C19620" s="93" t="s">
        <v>558</v>
      </c>
      <c r="D19620" s="891" t="s">
        <v>13072</v>
      </c>
      <c r="E19620" s="175"/>
      <c r="F19620" s="175">
        <v>640444</v>
      </c>
      <c r="G19620" s="91">
        <f t="shared" si="312"/>
        <v>640444</v>
      </c>
      <c r="H19620" s="701" t="s">
        <v>12951</v>
      </c>
    </row>
    <row r="19621" spans="1:8" ht="17.25" customHeight="1" x14ac:dyDescent="0.2">
      <c r="A19621" s="729">
        <v>45430</v>
      </c>
      <c r="B19621" s="93" t="s">
        <v>11085</v>
      </c>
      <c r="C19621" s="93" t="s">
        <v>558</v>
      </c>
      <c r="D19621" s="801" t="s">
        <v>12961</v>
      </c>
      <c r="E19621" s="175"/>
      <c r="F19621" s="175">
        <v>400000</v>
      </c>
      <c r="G19621" s="175">
        <f t="shared" si="312"/>
        <v>400000</v>
      </c>
      <c r="H19621" s="701" t="s">
        <v>12951</v>
      </c>
    </row>
    <row r="19622" spans="1:8" ht="17.25" customHeight="1" x14ac:dyDescent="0.2">
      <c r="A19622" s="729">
        <v>45430</v>
      </c>
      <c r="B19622" s="93" t="s">
        <v>11085</v>
      </c>
      <c r="C19622" s="93" t="s">
        <v>558</v>
      </c>
      <c r="D19622" s="801" t="s">
        <v>12961</v>
      </c>
      <c r="E19622" s="175"/>
      <c r="F19622" s="175">
        <v>154000</v>
      </c>
      <c r="G19622" s="175">
        <f t="shared" si="312"/>
        <v>154000</v>
      </c>
      <c r="H19622" s="701" t="s">
        <v>12951</v>
      </c>
    </row>
    <row r="19623" spans="1:8" ht="15" x14ac:dyDescent="0.2">
      <c r="A19623" s="729">
        <v>45430</v>
      </c>
      <c r="B19623" s="93" t="s">
        <v>11085</v>
      </c>
      <c r="C19623" s="93" t="s">
        <v>558</v>
      </c>
      <c r="D19623" s="801" t="s">
        <v>12961</v>
      </c>
      <c r="E19623" s="175"/>
      <c r="F19623" s="175">
        <v>200000</v>
      </c>
      <c r="G19623" s="175">
        <f t="shared" si="312"/>
        <v>200000</v>
      </c>
      <c r="H19623" s="701" t="s">
        <v>12951</v>
      </c>
    </row>
    <row r="19624" spans="1:8" ht="15" x14ac:dyDescent="0.2">
      <c r="A19624" s="729">
        <v>45430</v>
      </c>
      <c r="B19624" s="93" t="s">
        <v>11085</v>
      </c>
      <c r="C19624" s="93" t="s">
        <v>558</v>
      </c>
      <c r="D19624" s="801" t="s">
        <v>12961</v>
      </c>
      <c r="E19624" s="175"/>
      <c r="F19624" s="175">
        <v>22000</v>
      </c>
      <c r="G19624" s="175">
        <f t="shared" si="312"/>
        <v>22000</v>
      </c>
      <c r="H19624" s="701" t="s">
        <v>12951</v>
      </c>
    </row>
    <row r="19625" spans="1:8" ht="15" x14ac:dyDescent="0.2">
      <c r="A19625" s="729">
        <v>45434</v>
      </c>
      <c r="B19625" s="93" t="s">
        <v>10907</v>
      </c>
      <c r="C19625" s="93" t="s">
        <v>558</v>
      </c>
      <c r="D19625" s="801" t="s">
        <v>13169</v>
      </c>
      <c r="E19625" s="175"/>
      <c r="F19625" s="175">
        <v>300000</v>
      </c>
      <c r="G19625" s="175">
        <f t="shared" si="312"/>
        <v>300000</v>
      </c>
      <c r="H19625" s="701" t="s">
        <v>12951</v>
      </c>
    </row>
    <row r="19626" spans="1:8" ht="24" x14ac:dyDescent="0.2">
      <c r="A19626" s="729">
        <v>45434</v>
      </c>
      <c r="B19626" s="93" t="s">
        <v>8041</v>
      </c>
      <c r="C19626" s="93" t="s">
        <v>558</v>
      </c>
      <c r="D19626" s="801" t="s">
        <v>13118</v>
      </c>
      <c r="E19626" s="175"/>
      <c r="F19626" s="175">
        <v>670318</v>
      </c>
      <c r="G19626" s="175">
        <f t="shared" si="312"/>
        <v>670318</v>
      </c>
      <c r="H19626" s="701" t="s">
        <v>12951</v>
      </c>
    </row>
    <row r="19627" spans="1:8" ht="15" x14ac:dyDescent="0.2">
      <c r="A19627" s="729">
        <v>45434</v>
      </c>
      <c r="B19627" s="93" t="s">
        <v>8041</v>
      </c>
      <c r="C19627" s="1088" t="s">
        <v>558</v>
      </c>
      <c r="D19627" s="897" t="s">
        <v>12026</v>
      </c>
      <c r="E19627" s="642">
        <v>6700</v>
      </c>
      <c r="F19627" s="175"/>
      <c r="G19627" s="175">
        <f t="shared" si="312"/>
        <v>-6700</v>
      </c>
      <c r="H19627" s="701" t="s">
        <v>12951</v>
      </c>
    </row>
    <row r="19628" spans="1:8" ht="15" x14ac:dyDescent="0.2">
      <c r="A19628" s="729">
        <v>45436</v>
      </c>
      <c r="B19628" s="93" t="s">
        <v>13120</v>
      </c>
      <c r="C19628" s="93" t="s">
        <v>558</v>
      </c>
      <c r="D19628" s="801" t="s">
        <v>13119</v>
      </c>
      <c r="E19628" s="175"/>
      <c r="F19628" s="175">
        <v>1520392</v>
      </c>
      <c r="G19628" s="175">
        <f t="shared" si="312"/>
        <v>1520392</v>
      </c>
      <c r="H19628" s="701" t="s">
        <v>12951</v>
      </c>
    </row>
    <row r="19629" spans="1:8" ht="15" x14ac:dyDescent="0.2">
      <c r="A19629" s="729">
        <v>45441</v>
      </c>
      <c r="B19629" s="93" t="s">
        <v>37</v>
      </c>
      <c r="C19629" s="93" t="s">
        <v>558</v>
      </c>
      <c r="D19629" s="891" t="s">
        <v>13142</v>
      </c>
      <c r="E19629" s="175"/>
      <c r="F19629" s="175">
        <v>246087</v>
      </c>
      <c r="G19629" s="175">
        <f t="shared" si="312"/>
        <v>246087</v>
      </c>
      <c r="H19629" s="701" t="s">
        <v>12951</v>
      </c>
    </row>
    <row r="19630" spans="1:8" ht="15" x14ac:dyDescent="0.2">
      <c r="A19630" s="729">
        <v>45441</v>
      </c>
      <c r="B19630" s="93" t="s">
        <v>37</v>
      </c>
      <c r="C19630" s="93" t="s">
        <v>558</v>
      </c>
      <c r="D19630" s="891" t="s">
        <v>13143</v>
      </c>
      <c r="E19630" s="175"/>
      <c r="F19630" s="175">
        <v>246087</v>
      </c>
      <c r="G19630" s="175">
        <f t="shared" si="312"/>
        <v>246087</v>
      </c>
      <c r="H19630" s="701" t="s">
        <v>12951</v>
      </c>
    </row>
    <row r="19631" spans="1:8" ht="15" x14ac:dyDescent="0.2">
      <c r="A19631" s="729">
        <v>45441</v>
      </c>
      <c r="B19631" s="93" t="s">
        <v>37</v>
      </c>
      <c r="C19631" s="93" t="s">
        <v>558</v>
      </c>
      <c r="D19631" s="891" t="s">
        <v>13144</v>
      </c>
      <c r="E19631" s="175"/>
      <c r="F19631" s="175">
        <v>246087</v>
      </c>
      <c r="G19631" s="175">
        <f t="shared" si="312"/>
        <v>246087</v>
      </c>
      <c r="H19631" s="701" t="s">
        <v>12951</v>
      </c>
    </row>
    <row r="19632" spans="1:8" ht="24" x14ac:dyDescent="0.2">
      <c r="A19632" s="729">
        <v>45441</v>
      </c>
      <c r="B19632" s="93" t="s">
        <v>11085</v>
      </c>
      <c r="C19632" s="93" t="s">
        <v>558</v>
      </c>
      <c r="D19632" s="801" t="s">
        <v>13147</v>
      </c>
      <c r="E19632" s="175"/>
      <c r="F19632" s="175">
        <v>1400000</v>
      </c>
      <c r="G19632" s="175">
        <f t="shared" si="312"/>
        <v>1400000</v>
      </c>
      <c r="H19632" s="701" t="s">
        <v>12951</v>
      </c>
    </row>
    <row r="19633" spans="1:8" ht="24" customHeight="1" x14ac:dyDescent="0.2">
      <c r="A19633" s="729">
        <v>45441</v>
      </c>
      <c r="B19633" s="93" t="s">
        <v>11085</v>
      </c>
      <c r="C19633" s="93" t="s">
        <v>558</v>
      </c>
      <c r="D19633" s="801" t="s">
        <v>13148</v>
      </c>
      <c r="E19633" s="175"/>
      <c r="F19633" s="175">
        <v>1000000</v>
      </c>
      <c r="G19633" s="175">
        <f t="shared" si="312"/>
        <v>1000000</v>
      </c>
      <c r="H19633" s="701" t="s">
        <v>12951</v>
      </c>
    </row>
    <row r="19634" spans="1:8" ht="15" customHeight="1" x14ac:dyDescent="0.2">
      <c r="A19634" s="733">
        <v>45444</v>
      </c>
      <c r="B19634" s="40" t="s">
        <v>13194</v>
      </c>
      <c r="C19634" s="62" t="s">
        <v>13195</v>
      </c>
      <c r="D19634" s="107" t="s">
        <v>13196</v>
      </c>
      <c r="E19634" s="57">
        <v>40000</v>
      </c>
      <c r="F19634" s="57"/>
      <c r="G19634" s="125">
        <f t="shared" si="312"/>
        <v>-40000</v>
      </c>
      <c r="H19634" s="704" t="s">
        <v>13187</v>
      </c>
    </row>
    <row r="19635" spans="1:8" ht="15" customHeight="1" x14ac:dyDescent="0.2">
      <c r="A19635" s="733">
        <v>45444</v>
      </c>
      <c r="B19635" s="40" t="s">
        <v>11623</v>
      </c>
      <c r="C19635" s="62" t="s">
        <v>391</v>
      </c>
      <c r="D19635" s="107" t="s">
        <v>13197</v>
      </c>
      <c r="E19635" s="57">
        <v>35000</v>
      </c>
      <c r="F19635" s="57"/>
      <c r="G19635" s="125">
        <f t="shared" si="312"/>
        <v>-35000</v>
      </c>
      <c r="H19635" s="704" t="s">
        <v>13187</v>
      </c>
    </row>
    <row r="19636" spans="1:8" ht="15" x14ac:dyDescent="0.2">
      <c r="A19636" s="733">
        <v>45444</v>
      </c>
      <c r="B19636" s="40" t="s">
        <v>10177</v>
      </c>
      <c r="C19636" s="62" t="s">
        <v>13198</v>
      </c>
      <c r="D19636" s="107" t="s">
        <v>13254</v>
      </c>
      <c r="E19636" s="57">
        <v>14000</v>
      </c>
      <c r="F19636" s="57"/>
      <c r="G19636" s="125">
        <f t="shared" si="312"/>
        <v>-14000</v>
      </c>
      <c r="H19636" s="704" t="s">
        <v>13187</v>
      </c>
    </row>
    <row r="19637" spans="1:8" ht="15" x14ac:dyDescent="0.2">
      <c r="A19637" s="733">
        <v>45444</v>
      </c>
      <c r="B19637" s="40" t="s">
        <v>12356</v>
      </c>
      <c r="C19637" s="62" t="s">
        <v>13198</v>
      </c>
      <c r="D19637" s="107" t="s">
        <v>13254</v>
      </c>
      <c r="E19637" s="57">
        <v>15000</v>
      </c>
      <c r="F19637" s="57"/>
      <c r="G19637" s="125">
        <f t="shared" si="312"/>
        <v>-15000</v>
      </c>
      <c r="H19637" s="704" t="s">
        <v>13187</v>
      </c>
    </row>
    <row r="19638" spans="1:8" ht="15" x14ac:dyDescent="0.2">
      <c r="A19638" s="733">
        <v>45444</v>
      </c>
      <c r="B19638" s="40" t="s">
        <v>11726</v>
      </c>
      <c r="C19638" s="62" t="s">
        <v>13198</v>
      </c>
      <c r="D19638" s="107" t="s">
        <v>13254</v>
      </c>
      <c r="E19638" s="57">
        <v>4000</v>
      </c>
      <c r="F19638" s="57"/>
      <c r="G19638" s="125">
        <f t="shared" si="312"/>
        <v>-4000</v>
      </c>
      <c r="H19638" s="704" t="s">
        <v>13187</v>
      </c>
    </row>
    <row r="19639" spans="1:8" ht="15" x14ac:dyDescent="0.2">
      <c r="A19639" s="733">
        <v>45444</v>
      </c>
      <c r="B19639" s="40" t="s">
        <v>3945</v>
      </c>
      <c r="C19639" s="62" t="s">
        <v>6422</v>
      </c>
      <c r="D19639" s="107" t="s">
        <v>13199</v>
      </c>
      <c r="E19639" s="57">
        <v>50000</v>
      </c>
      <c r="F19639" s="57"/>
      <c r="G19639" s="125">
        <f t="shared" si="312"/>
        <v>-50000</v>
      </c>
      <c r="H19639" s="704" t="s">
        <v>13187</v>
      </c>
    </row>
    <row r="19640" spans="1:8" ht="15" x14ac:dyDescent="0.2">
      <c r="A19640" s="733">
        <v>45444</v>
      </c>
      <c r="B19640" s="40" t="s">
        <v>3945</v>
      </c>
      <c r="C19640" s="62" t="s">
        <v>13200</v>
      </c>
      <c r="D19640" s="107" t="s">
        <v>13201</v>
      </c>
      <c r="E19640" s="57">
        <v>235000</v>
      </c>
      <c r="F19640" s="57"/>
      <c r="G19640" s="125">
        <f t="shared" si="312"/>
        <v>-235000</v>
      </c>
      <c r="H19640" s="704" t="s">
        <v>13187</v>
      </c>
    </row>
    <row r="19641" spans="1:8" ht="15" x14ac:dyDescent="0.2">
      <c r="A19641" s="733">
        <v>45444</v>
      </c>
      <c r="B19641" s="40" t="s">
        <v>12410</v>
      </c>
      <c r="C19641" s="62" t="s">
        <v>8370</v>
      </c>
      <c r="D19641" s="107" t="s">
        <v>369</v>
      </c>
      <c r="E19641" s="57">
        <v>5000</v>
      </c>
      <c r="F19641" s="57"/>
      <c r="G19641" s="125">
        <f t="shared" si="312"/>
        <v>-5000</v>
      </c>
      <c r="H19641" s="704" t="s">
        <v>13187</v>
      </c>
    </row>
    <row r="19642" spans="1:8" ht="15" x14ac:dyDescent="0.2">
      <c r="A19642" s="733">
        <v>45444</v>
      </c>
      <c r="B19642" s="1105" t="s">
        <v>11085</v>
      </c>
      <c r="C19642" s="1082" t="s">
        <v>793</v>
      </c>
      <c r="D19642" s="1106" t="s">
        <v>12817</v>
      </c>
      <c r="E19642" s="1107">
        <v>50000</v>
      </c>
      <c r="F19642" s="57"/>
      <c r="G19642" s="125">
        <f t="shared" si="312"/>
        <v>-50000</v>
      </c>
      <c r="H19642" s="704" t="s">
        <v>13187</v>
      </c>
    </row>
    <row r="19643" spans="1:8" ht="15" x14ac:dyDescent="0.2">
      <c r="A19643" s="733">
        <v>45444</v>
      </c>
      <c r="B19643" s="1105" t="s">
        <v>10177</v>
      </c>
      <c r="C19643" s="1082" t="s">
        <v>793</v>
      </c>
      <c r="D19643" s="1106" t="s">
        <v>8429</v>
      </c>
      <c r="E19643" s="1107">
        <v>5000</v>
      </c>
      <c r="F19643" s="57"/>
      <c r="G19643" s="125">
        <f t="shared" si="312"/>
        <v>-5000</v>
      </c>
      <c r="H19643" s="704" t="s">
        <v>13187</v>
      </c>
    </row>
    <row r="19644" spans="1:8" ht="15" x14ac:dyDescent="0.2">
      <c r="A19644" s="733">
        <v>45444</v>
      </c>
      <c r="B19644" s="1105" t="s">
        <v>12410</v>
      </c>
      <c r="C19644" s="1082" t="s">
        <v>793</v>
      </c>
      <c r="D19644" s="1106" t="s">
        <v>12204</v>
      </c>
      <c r="E19644" s="1107">
        <v>50000</v>
      </c>
      <c r="F19644" s="57"/>
      <c r="G19644" s="125">
        <f t="shared" si="312"/>
        <v>-50000</v>
      </c>
      <c r="H19644" s="704" t="s">
        <v>13187</v>
      </c>
    </row>
    <row r="19645" spans="1:8" ht="15" x14ac:dyDescent="0.2">
      <c r="A19645" s="733">
        <v>45444</v>
      </c>
      <c r="B19645" s="1105" t="s">
        <v>103</v>
      </c>
      <c r="C19645" s="1082" t="s">
        <v>793</v>
      </c>
      <c r="D19645" s="1106" t="s">
        <v>12818</v>
      </c>
      <c r="E19645" s="1107">
        <v>105000</v>
      </c>
      <c r="F19645" s="57"/>
      <c r="G19645" s="125">
        <f t="shared" si="312"/>
        <v>-105000</v>
      </c>
      <c r="H19645" s="704" t="s">
        <v>13187</v>
      </c>
    </row>
    <row r="19646" spans="1:8" ht="15" x14ac:dyDescent="0.2">
      <c r="A19646" s="733">
        <v>45444</v>
      </c>
      <c r="B19646" s="1105" t="s">
        <v>12410</v>
      </c>
      <c r="C19646" s="1082" t="s">
        <v>793</v>
      </c>
      <c r="D19646" s="1106" t="s">
        <v>10747</v>
      </c>
      <c r="E19646" s="1107">
        <v>79000</v>
      </c>
      <c r="F19646" s="57"/>
      <c r="G19646" s="125">
        <f t="shared" si="312"/>
        <v>-79000</v>
      </c>
      <c r="H19646" s="704" t="s">
        <v>13187</v>
      </c>
    </row>
    <row r="19647" spans="1:8" ht="15" x14ac:dyDescent="0.2">
      <c r="A19647" s="733">
        <v>45444</v>
      </c>
      <c r="B19647" s="1105" t="s">
        <v>103</v>
      </c>
      <c r="C19647" s="1082" t="s">
        <v>793</v>
      </c>
      <c r="D19647" s="1106" t="s">
        <v>10135</v>
      </c>
      <c r="E19647" s="1107">
        <v>278330</v>
      </c>
      <c r="F19647" s="57"/>
      <c r="G19647" s="125">
        <f t="shared" si="312"/>
        <v>-278330</v>
      </c>
      <c r="H19647" s="704" t="s">
        <v>13187</v>
      </c>
    </row>
    <row r="19648" spans="1:8" ht="15" x14ac:dyDescent="0.2">
      <c r="A19648" s="733">
        <v>45444</v>
      </c>
      <c r="B19648" s="1105" t="s">
        <v>11085</v>
      </c>
      <c r="C19648" s="1082" t="s">
        <v>793</v>
      </c>
      <c r="D19648" s="1106" t="s">
        <v>12834</v>
      </c>
      <c r="E19648" s="1107">
        <v>45900</v>
      </c>
      <c r="F19648" s="57"/>
      <c r="G19648" s="125">
        <f t="shared" ref="G19648:G19711" si="313">F19648-E19648</f>
        <v>-45900</v>
      </c>
      <c r="H19648" s="704" t="s">
        <v>13187</v>
      </c>
    </row>
    <row r="19649" spans="1:8" ht="15" x14ac:dyDescent="0.2">
      <c r="A19649" s="733">
        <v>45444</v>
      </c>
      <c r="B19649" s="1105" t="s">
        <v>12410</v>
      </c>
      <c r="C19649" s="1082" t="s">
        <v>793</v>
      </c>
      <c r="D19649" s="1106" t="s">
        <v>13193</v>
      </c>
      <c r="E19649" s="1107">
        <v>50330</v>
      </c>
      <c r="F19649" s="57"/>
      <c r="G19649" s="125">
        <f t="shared" si="313"/>
        <v>-50330</v>
      </c>
      <c r="H19649" s="704" t="s">
        <v>13187</v>
      </c>
    </row>
    <row r="19650" spans="1:8" ht="15" x14ac:dyDescent="0.2">
      <c r="A19650" s="733">
        <v>45446</v>
      </c>
      <c r="B19650" s="1105" t="s">
        <v>12356</v>
      </c>
      <c r="C19650" s="1082" t="s">
        <v>793</v>
      </c>
      <c r="D19650" s="1106" t="s">
        <v>13203</v>
      </c>
      <c r="E19650" s="1107">
        <v>166630</v>
      </c>
      <c r="F19650" s="57"/>
      <c r="G19650" s="125">
        <f t="shared" si="313"/>
        <v>-166630</v>
      </c>
      <c r="H19650" s="704" t="s">
        <v>13187</v>
      </c>
    </row>
    <row r="19651" spans="1:8" ht="15" x14ac:dyDescent="0.2">
      <c r="A19651" s="733">
        <v>45446</v>
      </c>
      <c r="B19651" s="1105" t="s">
        <v>11085</v>
      </c>
      <c r="C19651" s="1082" t="s">
        <v>793</v>
      </c>
      <c r="D19651" s="1106" t="s">
        <v>13204</v>
      </c>
      <c r="E19651" s="1107">
        <v>70770</v>
      </c>
      <c r="F19651" s="57"/>
      <c r="G19651" s="125">
        <f t="shared" si="313"/>
        <v>-70770</v>
      </c>
      <c r="H19651" s="704" t="s">
        <v>13187</v>
      </c>
    </row>
    <row r="19652" spans="1:8" ht="15" x14ac:dyDescent="0.2">
      <c r="A19652" s="733">
        <v>45447</v>
      </c>
      <c r="B19652" s="1105" t="s">
        <v>12410</v>
      </c>
      <c r="C19652" s="1082" t="s">
        <v>793</v>
      </c>
      <c r="D19652" s="1106" t="s">
        <v>13207</v>
      </c>
      <c r="E19652" s="1107">
        <v>174970</v>
      </c>
      <c r="F19652" s="57"/>
      <c r="G19652" s="125">
        <f t="shared" si="313"/>
        <v>-174970</v>
      </c>
      <c r="H19652" s="704" t="s">
        <v>13187</v>
      </c>
    </row>
    <row r="19653" spans="1:8" ht="15" x14ac:dyDescent="0.2">
      <c r="A19653" s="733">
        <v>45447</v>
      </c>
      <c r="B19653" s="1105" t="s">
        <v>37</v>
      </c>
      <c r="C19653" s="1082" t="s">
        <v>793</v>
      </c>
      <c r="D19653" s="1106" t="s">
        <v>11832</v>
      </c>
      <c r="E19653" s="1107">
        <v>187830</v>
      </c>
      <c r="F19653" s="57"/>
      <c r="G19653" s="125">
        <f t="shared" si="313"/>
        <v>-187830</v>
      </c>
      <c r="H19653" s="704" t="s">
        <v>13187</v>
      </c>
    </row>
    <row r="19654" spans="1:8" ht="15" x14ac:dyDescent="0.2">
      <c r="A19654" s="733">
        <v>45447</v>
      </c>
      <c r="B19654" s="1105" t="s">
        <v>11883</v>
      </c>
      <c r="C19654" s="1082" t="s">
        <v>793</v>
      </c>
      <c r="D19654" s="1106" t="s">
        <v>13208</v>
      </c>
      <c r="E19654" s="1107">
        <v>62710</v>
      </c>
      <c r="F19654" s="57"/>
      <c r="G19654" s="125">
        <f t="shared" si="313"/>
        <v>-62710</v>
      </c>
      <c r="H19654" s="704" t="s">
        <v>13187</v>
      </c>
    </row>
    <row r="19655" spans="1:8" ht="15" x14ac:dyDescent="0.2">
      <c r="A19655" s="733">
        <v>45447</v>
      </c>
      <c r="B19655" s="1105" t="s">
        <v>3945</v>
      </c>
      <c r="C19655" s="1082" t="s">
        <v>793</v>
      </c>
      <c r="D19655" s="1106" t="s">
        <v>12091</v>
      </c>
      <c r="E19655" s="1107">
        <v>137420</v>
      </c>
      <c r="F19655" s="57"/>
      <c r="G19655" s="125">
        <f t="shared" si="313"/>
        <v>-137420</v>
      </c>
      <c r="H19655" s="704" t="s">
        <v>13187</v>
      </c>
    </row>
    <row r="19656" spans="1:8" ht="15" x14ac:dyDescent="0.2">
      <c r="A19656" s="733">
        <v>45447</v>
      </c>
      <c r="B19656" s="1105" t="s">
        <v>3944</v>
      </c>
      <c r="C19656" s="1082" t="s">
        <v>793</v>
      </c>
      <c r="D19656" s="1106" t="s">
        <v>12399</v>
      </c>
      <c r="E19656" s="1107">
        <v>134710</v>
      </c>
      <c r="F19656" s="57"/>
      <c r="G19656" s="125">
        <f t="shared" si="313"/>
        <v>-134710</v>
      </c>
      <c r="H19656" s="704" t="s">
        <v>13187</v>
      </c>
    </row>
    <row r="19657" spans="1:8" ht="15" x14ac:dyDescent="0.2">
      <c r="A19657" s="733">
        <v>45447</v>
      </c>
      <c r="B19657" s="1105" t="s">
        <v>11085</v>
      </c>
      <c r="C19657" s="1082" t="s">
        <v>793</v>
      </c>
      <c r="D19657" s="1106" t="s">
        <v>11834</v>
      </c>
      <c r="E19657" s="1107">
        <v>41820</v>
      </c>
      <c r="F19657" s="57"/>
      <c r="G19657" s="125">
        <f t="shared" si="313"/>
        <v>-41820</v>
      </c>
      <c r="H19657" s="704" t="s">
        <v>13187</v>
      </c>
    </row>
    <row r="19658" spans="1:8" ht="15" x14ac:dyDescent="0.2">
      <c r="A19658" s="733">
        <v>45447</v>
      </c>
      <c r="B19658" s="1105" t="s">
        <v>11726</v>
      </c>
      <c r="C19658" s="1082" t="s">
        <v>793</v>
      </c>
      <c r="D19658" s="1106" t="s">
        <v>13211</v>
      </c>
      <c r="E19658" s="1107">
        <v>52660</v>
      </c>
      <c r="F19658" s="57"/>
      <c r="G19658" s="125">
        <f t="shared" si="313"/>
        <v>-52660</v>
      </c>
      <c r="H19658" s="704" t="s">
        <v>13187</v>
      </c>
    </row>
    <row r="19659" spans="1:8" ht="15" x14ac:dyDescent="0.2">
      <c r="A19659" s="733">
        <v>45447</v>
      </c>
      <c r="B19659" s="1105" t="s">
        <v>12356</v>
      </c>
      <c r="C19659" s="1082" t="s">
        <v>793</v>
      </c>
      <c r="D19659" s="1106" t="s">
        <v>3065</v>
      </c>
      <c r="E19659" s="1107">
        <v>21000</v>
      </c>
      <c r="F19659" s="57"/>
      <c r="G19659" s="125">
        <f t="shared" si="313"/>
        <v>-21000</v>
      </c>
      <c r="H19659" s="704" t="s">
        <v>13187</v>
      </c>
    </row>
    <row r="19660" spans="1:8" ht="15" x14ac:dyDescent="0.2">
      <c r="A19660" s="733">
        <v>45447</v>
      </c>
      <c r="B19660" s="1105" t="s">
        <v>3945</v>
      </c>
      <c r="C19660" s="1082" t="s">
        <v>793</v>
      </c>
      <c r="D19660" s="1106" t="s">
        <v>8428</v>
      </c>
      <c r="E19660" s="1107">
        <v>28000</v>
      </c>
      <c r="F19660" s="57"/>
      <c r="G19660" s="125">
        <f t="shared" si="313"/>
        <v>-28000</v>
      </c>
      <c r="H19660" s="704" t="s">
        <v>13187</v>
      </c>
    </row>
    <row r="19661" spans="1:8" ht="15" x14ac:dyDescent="0.2">
      <c r="A19661" s="733">
        <v>45447</v>
      </c>
      <c r="B19661" s="1105" t="s">
        <v>12618</v>
      </c>
      <c r="C19661" s="1082" t="s">
        <v>793</v>
      </c>
      <c r="D19661" s="1106" t="s">
        <v>13212</v>
      </c>
      <c r="E19661" s="1107">
        <v>108860</v>
      </c>
      <c r="F19661" s="57"/>
      <c r="G19661" s="125">
        <f t="shared" si="313"/>
        <v>-108860</v>
      </c>
      <c r="H19661" s="704" t="s">
        <v>13187</v>
      </c>
    </row>
    <row r="19662" spans="1:8" ht="15" x14ac:dyDescent="0.2">
      <c r="A19662" s="733">
        <v>45448</v>
      </c>
      <c r="B19662" s="1105" t="s">
        <v>11726</v>
      </c>
      <c r="C19662" s="1082" t="s">
        <v>793</v>
      </c>
      <c r="D19662" s="1106" t="s">
        <v>12395</v>
      </c>
      <c r="E19662" s="1107">
        <v>663140</v>
      </c>
      <c r="F19662" s="57"/>
      <c r="G19662" s="125">
        <f t="shared" si="313"/>
        <v>-663140</v>
      </c>
      <c r="H19662" s="704" t="s">
        <v>13187</v>
      </c>
    </row>
    <row r="19663" spans="1:8" ht="15" x14ac:dyDescent="0.2">
      <c r="A19663" s="733">
        <v>45449</v>
      </c>
      <c r="B19663" s="1105" t="s">
        <v>11085</v>
      </c>
      <c r="C19663" s="1082" t="s">
        <v>793</v>
      </c>
      <c r="D19663" s="1106" t="s">
        <v>10745</v>
      </c>
      <c r="E19663" s="1107">
        <v>51600</v>
      </c>
      <c r="F19663" s="57"/>
      <c r="G19663" s="125">
        <f t="shared" si="313"/>
        <v>-51600</v>
      </c>
      <c r="H19663" s="704" t="s">
        <v>13187</v>
      </c>
    </row>
    <row r="19664" spans="1:8" ht="15" x14ac:dyDescent="0.2">
      <c r="A19664" s="733">
        <v>45450</v>
      </c>
      <c r="B19664" s="1105" t="s">
        <v>13311</v>
      </c>
      <c r="C19664" s="1082" t="s">
        <v>793</v>
      </c>
      <c r="D19664" s="1106" t="s">
        <v>13226</v>
      </c>
      <c r="E19664" s="1107">
        <v>58050</v>
      </c>
      <c r="F19664" s="57"/>
      <c r="G19664" s="125">
        <f t="shared" si="313"/>
        <v>-58050</v>
      </c>
      <c r="H19664" s="704" t="s">
        <v>13187</v>
      </c>
    </row>
    <row r="19665" spans="1:8" ht="15" x14ac:dyDescent="0.2">
      <c r="A19665" s="733">
        <v>45449</v>
      </c>
      <c r="B19665" s="1105" t="s">
        <v>12410</v>
      </c>
      <c r="C19665" s="1082" t="s">
        <v>793</v>
      </c>
      <c r="D19665" s="1106" t="s">
        <v>13224</v>
      </c>
      <c r="E19665" s="1107">
        <v>70000</v>
      </c>
      <c r="F19665" s="57"/>
      <c r="G19665" s="125">
        <f t="shared" si="313"/>
        <v>-70000</v>
      </c>
      <c r="H19665" s="704" t="s">
        <v>13187</v>
      </c>
    </row>
    <row r="19666" spans="1:8" ht="15" x14ac:dyDescent="0.2">
      <c r="A19666" s="733">
        <v>45451</v>
      </c>
      <c r="B19666" s="1105" t="s">
        <v>11726</v>
      </c>
      <c r="C19666" s="1082" t="s">
        <v>793</v>
      </c>
      <c r="D19666" s="1106" t="s">
        <v>13228</v>
      </c>
      <c r="E19666" s="1107">
        <v>61350</v>
      </c>
      <c r="F19666" s="57"/>
      <c r="G19666" s="125">
        <f t="shared" si="313"/>
        <v>-61350</v>
      </c>
      <c r="H19666" s="704" t="s">
        <v>13187</v>
      </c>
    </row>
    <row r="19667" spans="1:8" ht="15" x14ac:dyDescent="0.2">
      <c r="A19667" s="733">
        <v>45451</v>
      </c>
      <c r="B19667" s="1105" t="s">
        <v>11726</v>
      </c>
      <c r="C19667" s="1082" t="s">
        <v>793</v>
      </c>
      <c r="D19667" s="1106" t="s">
        <v>13229</v>
      </c>
      <c r="E19667" s="1107">
        <v>27100</v>
      </c>
      <c r="F19667" s="57"/>
      <c r="G19667" s="125">
        <f t="shared" si="313"/>
        <v>-27100</v>
      </c>
      <c r="H19667" s="704" t="s">
        <v>13187</v>
      </c>
    </row>
    <row r="19668" spans="1:8" ht="15" x14ac:dyDescent="0.2">
      <c r="A19668" s="733">
        <v>45453</v>
      </c>
      <c r="B19668" s="1082" t="s">
        <v>3945</v>
      </c>
      <c r="C19668" s="1082" t="s">
        <v>793</v>
      </c>
      <c r="D19668" s="1106" t="s">
        <v>13232</v>
      </c>
      <c r="E19668" s="1107">
        <v>20000</v>
      </c>
      <c r="F19668" s="57"/>
      <c r="G19668" s="125">
        <f t="shared" si="313"/>
        <v>-20000</v>
      </c>
      <c r="H19668" s="704" t="s">
        <v>13187</v>
      </c>
    </row>
    <row r="19669" spans="1:8" ht="15" x14ac:dyDescent="0.2">
      <c r="A19669" s="733">
        <v>45457</v>
      </c>
      <c r="B19669" s="1105" t="s">
        <v>11085</v>
      </c>
      <c r="C19669" s="1082" t="s">
        <v>793</v>
      </c>
      <c r="D19669" s="1106" t="s">
        <v>13305</v>
      </c>
      <c r="E19669" s="1107">
        <v>18500</v>
      </c>
      <c r="F19669" s="57"/>
      <c r="G19669" s="125">
        <f t="shared" si="313"/>
        <v>-18500</v>
      </c>
      <c r="H19669" s="704" t="s">
        <v>13187</v>
      </c>
    </row>
    <row r="19670" spans="1:8" ht="15" customHeight="1" x14ac:dyDescent="0.2">
      <c r="A19670" s="733">
        <v>45444</v>
      </c>
      <c r="B19670" s="40" t="s">
        <v>11085</v>
      </c>
      <c r="C19670" s="62" t="s">
        <v>391</v>
      </c>
      <c r="D19670" s="107" t="s">
        <v>13192</v>
      </c>
      <c r="E19670" s="57">
        <v>1500</v>
      </c>
      <c r="F19670" s="57"/>
      <c r="G19670" s="125">
        <f t="shared" si="313"/>
        <v>-1500</v>
      </c>
      <c r="H19670" s="704" t="s">
        <v>13187</v>
      </c>
    </row>
    <row r="19671" spans="1:8" ht="15" x14ac:dyDescent="0.2">
      <c r="A19671" s="733">
        <v>45444</v>
      </c>
      <c r="B19671" s="40" t="s">
        <v>103</v>
      </c>
      <c r="C19671" s="62" t="s">
        <v>2671</v>
      </c>
      <c r="D19671" s="107" t="s">
        <v>8115</v>
      </c>
      <c r="E19671" s="57">
        <v>2000</v>
      </c>
      <c r="F19671" s="57"/>
      <c r="G19671" s="125">
        <f t="shared" si="313"/>
        <v>-2000</v>
      </c>
      <c r="H19671" s="704" t="s">
        <v>13187</v>
      </c>
    </row>
    <row r="19672" spans="1:8" ht="15" x14ac:dyDescent="0.2">
      <c r="A19672" s="733">
        <v>45444</v>
      </c>
      <c r="B19672" s="40" t="s">
        <v>103</v>
      </c>
      <c r="C19672" s="62" t="s">
        <v>103</v>
      </c>
      <c r="D19672" s="107" t="s">
        <v>10209</v>
      </c>
      <c r="E19672" s="57">
        <v>2000</v>
      </c>
      <c r="F19672" s="57"/>
      <c r="G19672" s="125">
        <f t="shared" si="313"/>
        <v>-2000</v>
      </c>
      <c r="H19672" s="704" t="s">
        <v>13187</v>
      </c>
    </row>
    <row r="19673" spans="1:8" ht="15" x14ac:dyDescent="0.2">
      <c r="A19673" s="733">
        <v>45444</v>
      </c>
      <c r="B19673" s="40" t="s">
        <v>12608</v>
      </c>
      <c r="C19673" s="62" t="s">
        <v>10989</v>
      </c>
      <c r="D19673" s="107" t="s">
        <v>13131</v>
      </c>
      <c r="E19673" s="57">
        <v>50000</v>
      </c>
      <c r="F19673" s="57"/>
      <c r="G19673" s="125">
        <f t="shared" si="313"/>
        <v>-50000</v>
      </c>
      <c r="H19673" s="704" t="s">
        <v>13187</v>
      </c>
    </row>
    <row r="19674" spans="1:8" ht="15" x14ac:dyDescent="0.2">
      <c r="A19674" s="733">
        <v>45444</v>
      </c>
      <c r="B19674" s="40" t="s">
        <v>12350</v>
      </c>
      <c r="C19674" s="62" t="s">
        <v>391</v>
      </c>
      <c r="D19674" s="107" t="s">
        <v>13262</v>
      </c>
      <c r="E19674" s="57">
        <v>200000</v>
      </c>
      <c r="F19674" s="57"/>
      <c r="G19674" s="125">
        <f t="shared" si="313"/>
        <v>-200000</v>
      </c>
      <c r="H19674" s="704" t="s">
        <v>13187</v>
      </c>
    </row>
    <row r="19675" spans="1:8" ht="15" x14ac:dyDescent="0.2">
      <c r="A19675" s="733">
        <v>45445</v>
      </c>
      <c r="B19675" s="40" t="s">
        <v>103</v>
      </c>
      <c r="C19675" s="62" t="s">
        <v>391</v>
      </c>
      <c r="D19675" s="107" t="s">
        <v>13205</v>
      </c>
      <c r="E19675" s="57">
        <v>40000</v>
      </c>
      <c r="F19675" s="57"/>
      <c r="G19675" s="125">
        <f t="shared" si="313"/>
        <v>-40000</v>
      </c>
      <c r="H19675" s="704" t="s">
        <v>13187</v>
      </c>
    </row>
    <row r="19676" spans="1:8" ht="15" x14ac:dyDescent="0.2">
      <c r="A19676" s="733">
        <v>45446</v>
      </c>
      <c r="B19676" s="40" t="s">
        <v>37</v>
      </c>
      <c r="C19676" s="62" t="s">
        <v>3840</v>
      </c>
      <c r="D19676" s="107" t="s">
        <v>13202</v>
      </c>
      <c r="E19676" s="57">
        <v>50000</v>
      </c>
      <c r="F19676" s="57"/>
      <c r="G19676" s="125">
        <f t="shared" si="313"/>
        <v>-50000</v>
      </c>
      <c r="H19676" s="704" t="s">
        <v>13187</v>
      </c>
    </row>
    <row r="19677" spans="1:8" ht="15" x14ac:dyDescent="0.2">
      <c r="A19677" s="733">
        <v>45446</v>
      </c>
      <c r="B19677" s="40" t="s">
        <v>11726</v>
      </c>
      <c r="C19677" s="62" t="s">
        <v>5740</v>
      </c>
      <c r="D19677" s="107" t="s">
        <v>369</v>
      </c>
      <c r="E19677" s="57">
        <v>1000</v>
      </c>
      <c r="F19677" s="57"/>
      <c r="G19677" s="125">
        <f t="shared" si="313"/>
        <v>-1000</v>
      </c>
      <c r="H19677" s="704" t="s">
        <v>13187</v>
      </c>
    </row>
    <row r="19678" spans="1:8" ht="15" x14ac:dyDescent="0.2">
      <c r="A19678" s="733">
        <v>45446</v>
      </c>
      <c r="B19678" s="40" t="s">
        <v>11726</v>
      </c>
      <c r="C19678" s="62" t="s">
        <v>13007</v>
      </c>
      <c r="D19678" s="107" t="s">
        <v>13128</v>
      </c>
      <c r="E19678" s="57">
        <v>37000</v>
      </c>
      <c r="F19678" s="57"/>
      <c r="G19678" s="125">
        <f t="shared" si="313"/>
        <v>-37000</v>
      </c>
      <c r="H19678" s="704" t="s">
        <v>13187</v>
      </c>
    </row>
    <row r="19679" spans="1:8" ht="15" x14ac:dyDescent="0.2">
      <c r="A19679" s="733">
        <v>45446</v>
      </c>
      <c r="B19679" s="40" t="s">
        <v>103</v>
      </c>
      <c r="C19679" s="62" t="s">
        <v>103</v>
      </c>
      <c r="D19679" s="107" t="s">
        <v>10209</v>
      </c>
      <c r="E19679" s="57">
        <v>5000</v>
      </c>
      <c r="F19679" s="57"/>
      <c r="G19679" s="125">
        <f t="shared" si="313"/>
        <v>-5000</v>
      </c>
      <c r="H19679" s="704" t="s">
        <v>13187</v>
      </c>
    </row>
    <row r="19680" spans="1:8" ht="15" customHeight="1" x14ac:dyDescent="0.2">
      <c r="A19680" s="733">
        <v>45446</v>
      </c>
      <c r="B19680" s="40" t="s">
        <v>12350</v>
      </c>
      <c r="C19680" s="62" t="s">
        <v>391</v>
      </c>
      <c r="D19680" s="107" t="s">
        <v>13206</v>
      </c>
      <c r="E19680" s="57">
        <v>35000</v>
      </c>
      <c r="F19680" s="57"/>
      <c r="G19680" s="125">
        <f t="shared" si="313"/>
        <v>-35000</v>
      </c>
      <c r="H19680" s="704" t="s">
        <v>13187</v>
      </c>
    </row>
    <row r="19681" spans="1:8" ht="15" x14ac:dyDescent="0.2">
      <c r="A19681" s="733">
        <v>45447</v>
      </c>
      <c r="B19681" s="40" t="s">
        <v>37</v>
      </c>
      <c r="C19681" s="62" t="s">
        <v>391</v>
      </c>
      <c r="D19681" s="107" t="s">
        <v>6696</v>
      </c>
      <c r="E19681" s="57">
        <v>3000</v>
      </c>
      <c r="F19681" s="57"/>
      <c r="G19681" s="125">
        <f t="shared" si="313"/>
        <v>-3000</v>
      </c>
      <c r="H19681" s="704" t="s">
        <v>13187</v>
      </c>
    </row>
    <row r="19682" spans="1:8" ht="15" x14ac:dyDescent="0.2">
      <c r="A19682" s="733">
        <v>45447</v>
      </c>
      <c r="B19682" s="40" t="s">
        <v>37</v>
      </c>
      <c r="C19682" s="62" t="s">
        <v>391</v>
      </c>
      <c r="D19682" s="107" t="s">
        <v>13209</v>
      </c>
      <c r="E19682" s="57">
        <v>2000</v>
      </c>
      <c r="F19682" s="57"/>
      <c r="G19682" s="125">
        <f t="shared" si="313"/>
        <v>-2000</v>
      </c>
      <c r="H19682" s="704" t="s">
        <v>13187</v>
      </c>
    </row>
    <row r="19683" spans="1:8" ht="15" customHeight="1" x14ac:dyDescent="0.2">
      <c r="A19683" s="733">
        <v>45447</v>
      </c>
      <c r="B19683" s="40" t="s">
        <v>103</v>
      </c>
      <c r="C19683" s="62" t="s">
        <v>103</v>
      </c>
      <c r="D19683" s="107" t="s">
        <v>10209</v>
      </c>
      <c r="E19683" s="57">
        <v>3000</v>
      </c>
      <c r="F19683" s="57"/>
      <c r="G19683" s="125">
        <f t="shared" si="313"/>
        <v>-3000</v>
      </c>
      <c r="H19683" s="704" t="s">
        <v>13187</v>
      </c>
    </row>
    <row r="19684" spans="1:8" ht="15" x14ac:dyDescent="0.2">
      <c r="A19684" s="733">
        <v>45447</v>
      </c>
      <c r="B19684" s="40" t="s">
        <v>9513</v>
      </c>
      <c r="C19684" s="62" t="s">
        <v>13213</v>
      </c>
      <c r="D19684" s="107" t="s">
        <v>13214</v>
      </c>
      <c r="E19684" s="57">
        <v>37000</v>
      </c>
      <c r="F19684" s="57"/>
      <c r="G19684" s="125">
        <f t="shared" si="313"/>
        <v>-37000</v>
      </c>
      <c r="H19684" s="704" t="s">
        <v>13187</v>
      </c>
    </row>
    <row r="19685" spans="1:8" ht="15" x14ac:dyDescent="0.2">
      <c r="A19685" s="733">
        <v>45447</v>
      </c>
      <c r="B19685" s="40" t="s">
        <v>3945</v>
      </c>
      <c r="C19685" s="62" t="s">
        <v>285</v>
      </c>
      <c r="D19685" s="107" t="s">
        <v>13215</v>
      </c>
      <c r="E19685" s="57">
        <v>500</v>
      </c>
      <c r="F19685" s="57"/>
      <c r="G19685" s="125">
        <f t="shared" si="313"/>
        <v>-500</v>
      </c>
      <c r="H19685" s="704" t="s">
        <v>13187</v>
      </c>
    </row>
    <row r="19686" spans="1:8" ht="15" x14ac:dyDescent="0.2">
      <c r="A19686" s="733">
        <v>45447</v>
      </c>
      <c r="B19686" s="40" t="s">
        <v>10907</v>
      </c>
      <c r="C19686" s="62" t="s">
        <v>7221</v>
      </c>
      <c r="D19686" s="107" t="s">
        <v>13217</v>
      </c>
      <c r="E19686" s="57">
        <v>250000</v>
      </c>
      <c r="F19686" s="57"/>
      <c r="G19686" s="125">
        <f t="shared" si="313"/>
        <v>-250000</v>
      </c>
      <c r="H19686" s="704" t="s">
        <v>13187</v>
      </c>
    </row>
    <row r="19687" spans="1:8" ht="15" x14ac:dyDescent="0.2">
      <c r="A19687" s="733">
        <v>45447</v>
      </c>
      <c r="B19687" s="40" t="s">
        <v>13127</v>
      </c>
      <c r="C19687" s="62" t="s">
        <v>7221</v>
      </c>
      <c r="D19687" s="107" t="s">
        <v>13217</v>
      </c>
      <c r="E19687" s="57">
        <v>250000</v>
      </c>
      <c r="F19687" s="57"/>
      <c r="G19687" s="125">
        <f t="shared" si="313"/>
        <v>-250000</v>
      </c>
      <c r="H19687" s="704" t="s">
        <v>13187</v>
      </c>
    </row>
    <row r="19688" spans="1:8" ht="15" x14ac:dyDescent="0.2">
      <c r="A19688" s="733">
        <v>45447</v>
      </c>
      <c r="B19688" s="40" t="s">
        <v>10230</v>
      </c>
      <c r="C19688" s="62" t="s">
        <v>13216</v>
      </c>
      <c r="D19688" s="107" t="s">
        <v>12445</v>
      </c>
      <c r="E19688" s="57">
        <v>132500</v>
      </c>
      <c r="F19688" s="57"/>
      <c r="G19688" s="125">
        <f t="shared" si="313"/>
        <v>-132500</v>
      </c>
      <c r="H19688" s="704" t="s">
        <v>13187</v>
      </c>
    </row>
    <row r="19689" spans="1:8" ht="15" x14ac:dyDescent="0.2">
      <c r="A19689" s="733">
        <v>45447</v>
      </c>
      <c r="B19689" s="40" t="s">
        <v>11085</v>
      </c>
      <c r="C19689" s="62" t="s">
        <v>391</v>
      </c>
      <c r="D19689" s="107" t="s">
        <v>9915</v>
      </c>
      <c r="E19689" s="57">
        <v>15540</v>
      </c>
      <c r="F19689" s="57"/>
      <c r="G19689" s="125">
        <f t="shared" si="313"/>
        <v>-15540</v>
      </c>
      <c r="H19689" s="704" t="s">
        <v>13187</v>
      </c>
    </row>
    <row r="19690" spans="1:8" ht="15" x14ac:dyDescent="0.2">
      <c r="A19690" s="733">
        <v>45448</v>
      </c>
      <c r="B19690" s="40" t="s">
        <v>25</v>
      </c>
      <c r="C19690" s="62" t="s">
        <v>4064</v>
      </c>
      <c r="D19690" s="107" t="s">
        <v>9684</v>
      </c>
      <c r="E19690" s="57">
        <v>2500</v>
      </c>
      <c r="F19690" s="57"/>
      <c r="G19690" s="125">
        <f t="shared" si="313"/>
        <v>-2500</v>
      </c>
      <c r="H19690" s="704" t="s">
        <v>13187</v>
      </c>
    </row>
    <row r="19691" spans="1:8" ht="15" x14ac:dyDescent="0.2">
      <c r="A19691" s="733">
        <v>45448</v>
      </c>
      <c r="B19691" s="40" t="s">
        <v>10230</v>
      </c>
      <c r="C19691" s="669" t="s">
        <v>2189</v>
      </c>
      <c r="D19691" s="912" t="s">
        <v>13302</v>
      </c>
      <c r="E19691" s="584">
        <v>5000</v>
      </c>
      <c r="F19691" s="57"/>
      <c r="G19691" s="125">
        <f t="shared" si="313"/>
        <v>-5000</v>
      </c>
      <c r="H19691" s="704" t="s">
        <v>13187</v>
      </c>
    </row>
    <row r="19692" spans="1:8" ht="15" x14ac:dyDescent="0.2">
      <c r="A19692" s="733">
        <v>45448</v>
      </c>
      <c r="B19692" s="40" t="s">
        <v>12410</v>
      </c>
      <c r="C19692" s="669" t="s">
        <v>2189</v>
      </c>
      <c r="D19692" s="912" t="s">
        <v>13302</v>
      </c>
      <c r="E19692" s="584">
        <v>3000</v>
      </c>
      <c r="F19692" s="57"/>
      <c r="G19692" s="125">
        <f t="shared" si="313"/>
        <v>-3000</v>
      </c>
      <c r="H19692" s="704" t="s">
        <v>13187</v>
      </c>
    </row>
    <row r="19693" spans="1:8" ht="15" x14ac:dyDescent="0.2">
      <c r="A19693" s="733">
        <v>45448</v>
      </c>
      <c r="B19693" s="40" t="s">
        <v>11131</v>
      </c>
      <c r="C19693" s="669" t="s">
        <v>2189</v>
      </c>
      <c r="D19693" s="912" t="s">
        <v>13302</v>
      </c>
      <c r="E19693" s="584">
        <v>4000</v>
      </c>
      <c r="F19693" s="57"/>
      <c r="G19693" s="125">
        <f t="shared" si="313"/>
        <v>-4000</v>
      </c>
      <c r="H19693" s="704" t="s">
        <v>13187</v>
      </c>
    </row>
    <row r="19694" spans="1:8" ht="15" x14ac:dyDescent="0.2">
      <c r="A19694" s="733">
        <v>45448</v>
      </c>
      <c r="B19694" s="40" t="s">
        <v>13127</v>
      </c>
      <c r="C19694" s="669" t="s">
        <v>2189</v>
      </c>
      <c r="D19694" s="912" t="s">
        <v>13302</v>
      </c>
      <c r="E19694" s="584">
        <v>3000</v>
      </c>
      <c r="F19694" s="57"/>
      <c r="G19694" s="125">
        <f t="shared" si="313"/>
        <v>-3000</v>
      </c>
      <c r="H19694" s="704" t="s">
        <v>13187</v>
      </c>
    </row>
    <row r="19695" spans="1:8" ht="15" x14ac:dyDescent="0.2">
      <c r="A19695" s="733">
        <v>45448</v>
      </c>
      <c r="B19695" s="40" t="s">
        <v>10177</v>
      </c>
      <c r="C19695" s="62" t="s">
        <v>9762</v>
      </c>
      <c r="D19695" s="107" t="s">
        <v>13218</v>
      </c>
      <c r="E19695" s="57">
        <v>3800</v>
      </c>
      <c r="F19695" s="57"/>
      <c r="G19695" s="125">
        <f t="shared" si="313"/>
        <v>-3800</v>
      </c>
      <c r="H19695" s="704" t="s">
        <v>13187</v>
      </c>
    </row>
    <row r="19696" spans="1:8" ht="15" x14ac:dyDescent="0.2">
      <c r="A19696" s="733">
        <v>45448</v>
      </c>
      <c r="B19696" s="40" t="s">
        <v>10906</v>
      </c>
      <c r="C19696" s="62" t="s">
        <v>5740</v>
      </c>
      <c r="D19696" s="107" t="s">
        <v>369</v>
      </c>
      <c r="E19696" s="57">
        <v>1300</v>
      </c>
      <c r="F19696" s="57"/>
      <c r="G19696" s="125">
        <f t="shared" si="313"/>
        <v>-1300</v>
      </c>
      <c r="H19696" s="704" t="s">
        <v>13187</v>
      </c>
    </row>
    <row r="19697" spans="1:8" ht="15" x14ac:dyDescent="0.2">
      <c r="A19697" s="733">
        <v>45449</v>
      </c>
      <c r="B19697" s="40" t="s">
        <v>11726</v>
      </c>
      <c r="C19697" s="62" t="s">
        <v>1494</v>
      </c>
      <c r="D19697" s="107" t="s">
        <v>13225</v>
      </c>
      <c r="E19697" s="57">
        <v>9180</v>
      </c>
      <c r="F19697" s="57"/>
      <c r="G19697" s="125">
        <f t="shared" si="313"/>
        <v>-9180</v>
      </c>
      <c r="H19697" s="704" t="s">
        <v>13187</v>
      </c>
    </row>
    <row r="19698" spans="1:8" ht="15" x14ac:dyDescent="0.2">
      <c r="A19698" s="733">
        <v>45449</v>
      </c>
      <c r="B19698" s="40" t="s">
        <v>13127</v>
      </c>
      <c r="C19698" s="62" t="s">
        <v>5409</v>
      </c>
      <c r="D19698" s="107" t="s">
        <v>12408</v>
      </c>
      <c r="E19698" s="57">
        <v>5000</v>
      </c>
      <c r="F19698" s="57"/>
      <c r="G19698" s="125">
        <f t="shared" si="313"/>
        <v>-5000</v>
      </c>
      <c r="H19698" s="704" t="s">
        <v>13187</v>
      </c>
    </row>
    <row r="19699" spans="1:8" ht="15" x14ac:dyDescent="0.2">
      <c r="A19699" s="733">
        <v>45450</v>
      </c>
      <c r="B19699" s="62" t="s">
        <v>13311</v>
      </c>
      <c r="C19699" s="62" t="s">
        <v>5740</v>
      </c>
      <c r="D19699" s="107" t="s">
        <v>369</v>
      </c>
      <c r="E19699" s="57">
        <v>1500</v>
      </c>
      <c r="F19699" s="57"/>
      <c r="G19699" s="125">
        <f t="shared" si="313"/>
        <v>-1500</v>
      </c>
      <c r="H19699" s="704" t="s">
        <v>13187</v>
      </c>
    </row>
    <row r="19700" spans="1:8" ht="15" x14ac:dyDescent="0.2">
      <c r="A19700" s="733">
        <v>45450</v>
      </c>
      <c r="B19700" s="40" t="s">
        <v>13127</v>
      </c>
      <c r="C19700" s="62" t="s">
        <v>391</v>
      </c>
      <c r="D19700" s="107" t="s">
        <v>13227</v>
      </c>
      <c r="E19700" s="57">
        <v>3000</v>
      </c>
      <c r="F19700" s="57"/>
      <c r="G19700" s="125">
        <f t="shared" si="313"/>
        <v>-3000</v>
      </c>
      <c r="H19700" s="704" t="s">
        <v>13187</v>
      </c>
    </row>
    <row r="19701" spans="1:8" ht="15" x14ac:dyDescent="0.2">
      <c r="A19701" s="733">
        <v>45450</v>
      </c>
      <c r="B19701" s="40" t="s">
        <v>103</v>
      </c>
      <c r="C19701" s="62" t="s">
        <v>103</v>
      </c>
      <c r="D19701" s="107" t="s">
        <v>10209</v>
      </c>
      <c r="E19701" s="57">
        <v>2000</v>
      </c>
      <c r="F19701" s="57"/>
      <c r="G19701" s="125">
        <f t="shared" si="313"/>
        <v>-2000</v>
      </c>
      <c r="H19701" s="704" t="s">
        <v>13187</v>
      </c>
    </row>
    <row r="19702" spans="1:8" ht="15" x14ac:dyDescent="0.2">
      <c r="A19702" s="733">
        <v>45450</v>
      </c>
      <c r="B19702" s="40" t="s">
        <v>11883</v>
      </c>
      <c r="C19702" s="62" t="s">
        <v>5740</v>
      </c>
      <c r="D19702" s="107" t="s">
        <v>369</v>
      </c>
      <c r="E19702" s="57">
        <v>3000</v>
      </c>
      <c r="F19702" s="57"/>
      <c r="G19702" s="125">
        <f t="shared" si="313"/>
        <v>-3000</v>
      </c>
      <c r="H19702" s="704" t="s">
        <v>13187</v>
      </c>
    </row>
    <row r="19703" spans="1:8" ht="15" x14ac:dyDescent="0.2">
      <c r="A19703" s="733">
        <v>45450</v>
      </c>
      <c r="B19703" s="40" t="s">
        <v>13272</v>
      </c>
      <c r="C19703" s="62" t="s">
        <v>5409</v>
      </c>
      <c r="D19703" s="107" t="s">
        <v>369</v>
      </c>
      <c r="E19703" s="57">
        <v>10000</v>
      </c>
      <c r="F19703" s="57"/>
      <c r="G19703" s="125">
        <f t="shared" si="313"/>
        <v>-10000</v>
      </c>
      <c r="H19703" s="704" t="s">
        <v>13187</v>
      </c>
    </row>
    <row r="19704" spans="1:8" ht="15" x14ac:dyDescent="0.2">
      <c r="A19704" s="733">
        <v>45451</v>
      </c>
      <c r="B19704" s="40" t="s">
        <v>103</v>
      </c>
      <c r="C19704" s="62" t="s">
        <v>103</v>
      </c>
      <c r="D19704" s="107" t="s">
        <v>10209</v>
      </c>
      <c r="E19704" s="57">
        <v>2000</v>
      </c>
      <c r="F19704" s="57"/>
      <c r="G19704" s="125">
        <f t="shared" si="313"/>
        <v>-2000</v>
      </c>
      <c r="H19704" s="704" t="s">
        <v>13187</v>
      </c>
    </row>
    <row r="19705" spans="1:8" ht="15" x14ac:dyDescent="0.2">
      <c r="A19705" s="733">
        <v>45451</v>
      </c>
      <c r="B19705" s="40" t="s">
        <v>11726</v>
      </c>
      <c r="C19705" s="62" t="s">
        <v>13230</v>
      </c>
      <c r="D19705" s="107" t="s">
        <v>13231</v>
      </c>
      <c r="E19705" s="57">
        <v>5000</v>
      </c>
      <c r="F19705" s="57"/>
      <c r="G19705" s="125">
        <f t="shared" si="313"/>
        <v>-5000</v>
      </c>
      <c r="H19705" s="704" t="s">
        <v>13187</v>
      </c>
    </row>
    <row r="19706" spans="1:8" ht="15" x14ac:dyDescent="0.2">
      <c r="A19706" s="733">
        <v>45451</v>
      </c>
      <c r="B19706" s="40" t="s">
        <v>103</v>
      </c>
      <c r="C19706" s="62" t="s">
        <v>1494</v>
      </c>
      <c r="D19706" s="107" t="s">
        <v>369</v>
      </c>
      <c r="E19706" s="57">
        <v>2750</v>
      </c>
      <c r="F19706" s="57"/>
      <c r="G19706" s="125">
        <f t="shared" si="313"/>
        <v>-2750</v>
      </c>
      <c r="H19706" s="704" t="s">
        <v>13187</v>
      </c>
    </row>
    <row r="19707" spans="1:8" ht="15" x14ac:dyDescent="0.2">
      <c r="A19707" s="733">
        <v>45450</v>
      </c>
      <c r="B19707" s="40" t="s">
        <v>103</v>
      </c>
      <c r="C19707" s="62" t="s">
        <v>13264</v>
      </c>
      <c r="D19707" s="107" t="s">
        <v>10719</v>
      </c>
      <c r="E19707" s="57">
        <v>250000</v>
      </c>
      <c r="F19707" s="57"/>
      <c r="G19707" s="125">
        <f t="shared" si="313"/>
        <v>-250000</v>
      </c>
      <c r="H19707" s="704" t="s">
        <v>13187</v>
      </c>
    </row>
    <row r="19708" spans="1:8" ht="15" x14ac:dyDescent="0.2">
      <c r="A19708" s="733">
        <v>45451</v>
      </c>
      <c r="B19708" s="40" t="s">
        <v>11085</v>
      </c>
      <c r="C19708" s="62" t="s">
        <v>10989</v>
      </c>
      <c r="D19708" s="107" t="s">
        <v>13250</v>
      </c>
      <c r="E19708" s="57">
        <v>83000</v>
      </c>
      <c r="F19708" s="57"/>
      <c r="G19708" s="125">
        <f t="shared" si="313"/>
        <v>-83000</v>
      </c>
      <c r="H19708" s="704" t="s">
        <v>13187</v>
      </c>
    </row>
    <row r="19709" spans="1:8" ht="15" x14ac:dyDescent="0.2">
      <c r="A19709" s="733">
        <v>45453</v>
      </c>
      <c r="B19709" s="40" t="s">
        <v>103</v>
      </c>
      <c r="C19709" s="62" t="s">
        <v>103</v>
      </c>
      <c r="D19709" s="107" t="s">
        <v>10209</v>
      </c>
      <c r="E19709" s="57">
        <v>3500</v>
      </c>
      <c r="F19709" s="57"/>
      <c r="G19709" s="125">
        <f t="shared" si="313"/>
        <v>-3500</v>
      </c>
      <c r="H19709" s="704" t="s">
        <v>13187</v>
      </c>
    </row>
    <row r="19710" spans="1:8" ht="15" x14ac:dyDescent="0.2">
      <c r="A19710" s="733">
        <v>45453</v>
      </c>
      <c r="B19710" s="62" t="s">
        <v>10469</v>
      </c>
      <c r="C19710" s="62" t="s">
        <v>12292</v>
      </c>
      <c r="D19710" s="107" t="s">
        <v>1156</v>
      </c>
      <c r="E19710" s="57">
        <v>10000</v>
      </c>
      <c r="F19710" s="57"/>
      <c r="G19710" s="125">
        <f t="shared" si="313"/>
        <v>-10000</v>
      </c>
      <c r="H19710" s="704" t="s">
        <v>13187</v>
      </c>
    </row>
    <row r="19711" spans="1:8" ht="15" x14ac:dyDescent="0.2">
      <c r="A19711" s="733">
        <v>45453</v>
      </c>
      <c r="B19711" s="62" t="s">
        <v>25</v>
      </c>
      <c r="C19711" s="62" t="s">
        <v>212</v>
      </c>
      <c r="D19711" s="107" t="s">
        <v>13233</v>
      </c>
      <c r="E19711" s="57">
        <v>7900</v>
      </c>
      <c r="F19711" s="57"/>
      <c r="G19711" s="125">
        <f t="shared" si="313"/>
        <v>-7900</v>
      </c>
      <c r="H19711" s="704" t="s">
        <v>13187</v>
      </c>
    </row>
    <row r="19712" spans="1:8" ht="15" x14ac:dyDescent="0.2">
      <c r="A19712" s="733">
        <v>45453</v>
      </c>
      <c r="B19712" s="62" t="s">
        <v>11883</v>
      </c>
      <c r="C19712" s="62" t="s">
        <v>12292</v>
      </c>
      <c r="D19712" s="107" t="s">
        <v>13235</v>
      </c>
      <c r="E19712" s="57">
        <v>40000</v>
      </c>
      <c r="F19712" s="57"/>
      <c r="G19712" s="125">
        <f t="shared" ref="G19712:G19775" si="314">F19712-E19712</f>
        <v>-40000</v>
      </c>
      <c r="H19712" s="704" t="s">
        <v>13187</v>
      </c>
    </row>
    <row r="19713" spans="1:8" ht="15" x14ac:dyDescent="0.2">
      <c r="A19713" s="733">
        <v>45453</v>
      </c>
      <c r="B19713" s="40" t="s">
        <v>12350</v>
      </c>
      <c r="C19713" s="62" t="s">
        <v>12090</v>
      </c>
      <c r="D19713" s="107" t="s">
        <v>13236</v>
      </c>
      <c r="E19713" s="57">
        <v>247325</v>
      </c>
      <c r="F19713" s="57"/>
      <c r="G19713" s="125">
        <f t="shared" si="314"/>
        <v>-247325</v>
      </c>
      <c r="H19713" s="704" t="s">
        <v>13187</v>
      </c>
    </row>
    <row r="19714" spans="1:8" ht="15" x14ac:dyDescent="0.2">
      <c r="A19714" s="733">
        <v>45453</v>
      </c>
      <c r="B19714" s="40" t="s">
        <v>12769</v>
      </c>
      <c r="C19714" s="62" t="s">
        <v>12090</v>
      </c>
      <c r="D19714" s="107" t="s">
        <v>13237</v>
      </c>
      <c r="E19714" s="57">
        <v>288500</v>
      </c>
      <c r="F19714" s="57"/>
      <c r="G19714" s="125">
        <f t="shared" si="314"/>
        <v>-288500</v>
      </c>
      <c r="H19714" s="704" t="s">
        <v>13187</v>
      </c>
    </row>
    <row r="19715" spans="1:8" ht="15" x14ac:dyDescent="0.2">
      <c r="A19715" s="733">
        <v>45453</v>
      </c>
      <c r="B19715" s="40" t="s">
        <v>11071</v>
      </c>
      <c r="C19715" s="62" t="s">
        <v>12090</v>
      </c>
      <c r="D19715" s="107" t="s">
        <v>13238</v>
      </c>
      <c r="E19715" s="57">
        <v>41812</v>
      </c>
      <c r="F19715" s="57"/>
      <c r="G19715" s="125">
        <f t="shared" si="314"/>
        <v>-41812</v>
      </c>
      <c r="H19715" s="704" t="s">
        <v>13187</v>
      </c>
    </row>
    <row r="19716" spans="1:8" ht="15" x14ac:dyDescent="0.2">
      <c r="A19716" s="733">
        <v>45453</v>
      </c>
      <c r="B19716" s="40" t="s">
        <v>11726</v>
      </c>
      <c r="C19716" s="62" t="s">
        <v>11102</v>
      </c>
      <c r="D19716" s="107" t="s">
        <v>13239</v>
      </c>
      <c r="E19716" s="57">
        <v>25000</v>
      </c>
      <c r="F19716" s="57"/>
      <c r="G19716" s="125">
        <f t="shared" si="314"/>
        <v>-25000</v>
      </c>
      <c r="H19716" s="704" t="s">
        <v>13187</v>
      </c>
    </row>
    <row r="19717" spans="1:8" ht="15" x14ac:dyDescent="0.2">
      <c r="A19717" s="733">
        <v>45453</v>
      </c>
      <c r="B19717" s="40" t="s">
        <v>11883</v>
      </c>
      <c r="C19717" s="62" t="s">
        <v>5409</v>
      </c>
      <c r="D19717" s="107" t="s">
        <v>13263</v>
      </c>
      <c r="E19717" s="57">
        <v>8000</v>
      </c>
      <c r="F19717" s="57"/>
      <c r="G19717" s="125">
        <f t="shared" si="314"/>
        <v>-8000</v>
      </c>
      <c r="H19717" s="704" t="s">
        <v>13187</v>
      </c>
    </row>
    <row r="19718" spans="1:8" ht="15" x14ac:dyDescent="0.2">
      <c r="A19718" s="733">
        <v>45453</v>
      </c>
      <c r="B19718" s="40" t="s">
        <v>11085</v>
      </c>
      <c r="C19718" s="62" t="s">
        <v>13248</v>
      </c>
      <c r="D19718" s="107" t="s">
        <v>13249</v>
      </c>
      <c r="E19718" s="57">
        <v>10200</v>
      </c>
      <c r="F19718" s="57"/>
      <c r="G19718" s="125">
        <f t="shared" si="314"/>
        <v>-10200</v>
      </c>
      <c r="H19718" s="704" t="s">
        <v>13187</v>
      </c>
    </row>
    <row r="19719" spans="1:8" ht="15" x14ac:dyDescent="0.2">
      <c r="A19719" s="733">
        <v>45453</v>
      </c>
      <c r="B19719" s="40" t="s">
        <v>13194</v>
      </c>
      <c r="C19719" s="62" t="s">
        <v>5409</v>
      </c>
      <c r="D19719" s="107" t="s">
        <v>369</v>
      </c>
      <c r="E19719" s="57">
        <v>5000</v>
      </c>
      <c r="F19719" s="57"/>
      <c r="G19719" s="125">
        <f t="shared" si="314"/>
        <v>-5000</v>
      </c>
      <c r="H19719" s="704" t="s">
        <v>13187</v>
      </c>
    </row>
    <row r="19720" spans="1:8" ht="15" x14ac:dyDescent="0.2">
      <c r="A19720" s="733">
        <v>45453</v>
      </c>
      <c r="B19720" s="40" t="s">
        <v>11085</v>
      </c>
      <c r="C19720" s="669" t="s">
        <v>8392</v>
      </c>
      <c r="D19720" s="912" t="s">
        <v>13253</v>
      </c>
      <c r="E19720" s="584">
        <v>250000</v>
      </c>
      <c r="F19720" s="57"/>
      <c r="G19720" s="125">
        <f t="shared" si="314"/>
        <v>-250000</v>
      </c>
      <c r="H19720" s="704" t="s">
        <v>13187</v>
      </c>
    </row>
    <row r="19721" spans="1:8" ht="15" x14ac:dyDescent="0.2">
      <c r="A19721" s="733">
        <v>45453</v>
      </c>
      <c r="B19721" s="40" t="s">
        <v>11726</v>
      </c>
      <c r="C19721" s="669" t="s">
        <v>8392</v>
      </c>
      <c r="D19721" s="912" t="s">
        <v>13253</v>
      </c>
      <c r="E19721" s="584">
        <v>250000</v>
      </c>
      <c r="F19721" s="57"/>
      <c r="G19721" s="125">
        <f t="shared" si="314"/>
        <v>-250000</v>
      </c>
      <c r="H19721" s="704" t="s">
        <v>13187</v>
      </c>
    </row>
    <row r="19722" spans="1:8" ht="15" x14ac:dyDescent="0.2">
      <c r="A19722" s="733">
        <v>45454</v>
      </c>
      <c r="B19722" s="40" t="s">
        <v>13127</v>
      </c>
      <c r="C19722" s="62" t="s">
        <v>10989</v>
      </c>
      <c r="D19722" s="107" t="s">
        <v>13245</v>
      </c>
      <c r="E19722" s="57">
        <v>11300</v>
      </c>
      <c r="F19722" s="57"/>
      <c r="G19722" s="125">
        <f t="shared" si="314"/>
        <v>-11300</v>
      </c>
      <c r="H19722" s="704" t="s">
        <v>13187</v>
      </c>
    </row>
    <row r="19723" spans="1:8" ht="15" x14ac:dyDescent="0.2">
      <c r="A19723" s="733">
        <v>45454</v>
      </c>
      <c r="B19723" s="62" t="s">
        <v>13311</v>
      </c>
      <c r="C19723" s="62" t="s">
        <v>10989</v>
      </c>
      <c r="D19723" s="107" t="s">
        <v>13246</v>
      </c>
      <c r="E19723" s="57">
        <v>1700</v>
      </c>
      <c r="F19723" s="57"/>
      <c r="G19723" s="125">
        <f t="shared" si="314"/>
        <v>-1700</v>
      </c>
      <c r="H19723" s="704" t="s">
        <v>13187</v>
      </c>
    </row>
    <row r="19724" spans="1:8" ht="15" x14ac:dyDescent="0.2">
      <c r="A19724" s="733">
        <v>45454</v>
      </c>
      <c r="B19724" s="62" t="s">
        <v>13311</v>
      </c>
      <c r="C19724" s="62" t="s">
        <v>10989</v>
      </c>
      <c r="D19724" s="107" t="s">
        <v>13247</v>
      </c>
      <c r="E19724" s="57">
        <v>3860</v>
      </c>
      <c r="F19724" s="57"/>
      <c r="G19724" s="125">
        <f t="shared" si="314"/>
        <v>-3860</v>
      </c>
      <c r="H19724" s="704" t="s">
        <v>13187</v>
      </c>
    </row>
    <row r="19725" spans="1:8" ht="15" x14ac:dyDescent="0.2">
      <c r="A19725" s="733">
        <v>45454</v>
      </c>
      <c r="B19725" s="40" t="s">
        <v>11131</v>
      </c>
      <c r="C19725" s="669" t="s">
        <v>2189</v>
      </c>
      <c r="D19725" s="912" t="s">
        <v>13301</v>
      </c>
      <c r="E19725" s="584">
        <v>9000</v>
      </c>
      <c r="F19725" s="57"/>
      <c r="G19725" s="125">
        <f t="shared" si="314"/>
        <v>-9000</v>
      </c>
      <c r="H19725" s="704" t="s">
        <v>13187</v>
      </c>
    </row>
    <row r="19726" spans="1:8" ht="15" x14ac:dyDescent="0.2">
      <c r="A19726" s="733">
        <v>45454</v>
      </c>
      <c r="B19726" s="40" t="s">
        <v>12410</v>
      </c>
      <c r="C19726" s="669" t="s">
        <v>2189</v>
      </c>
      <c r="D19726" s="912" t="s">
        <v>13301</v>
      </c>
      <c r="E19726" s="584">
        <v>2000</v>
      </c>
      <c r="F19726" s="57"/>
      <c r="G19726" s="125">
        <f t="shared" si="314"/>
        <v>-2000</v>
      </c>
      <c r="H19726" s="704" t="s">
        <v>13187</v>
      </c>
    </row>
    <row r="19727" spans="1:8" ht="15" x14ac:dyDescent="0.2">
      <c r="A19727" s="733">
        <v>45454</v>
      </c>
      <c r="B19727" s="40" t="s">
        <v>13127</v>
      </c>
      <c r="C19727" s="669" t="s">
        <v>2189</v>
      </c>
      <c r="D19727" s="912" t="s">
        <v>13301</v>
      </c>
      <c r="E19727" s="584">
        <v>1000</v>
      </c>
      <c r="F19727" s="57"/>
      <c r="G19727" s="125">
        <f t="shared" si="314"/>
        <v>-1000</v>
      </c>
      <c r="H19727" s="704" t="s">
        <v>13187</v>
      </c>
    </row>
    <row r="19728" spans="1:8" ht="15" x14ac:dyDescent="0.2">
      <c r="A19728" s="733">
        <v>45454</v>
      </c>
      <c r="B19728" s="40" t="s">
        <v>13242</v>
      </c>
      <c r="C19728" s="669" t="s">
        <v>2189</v>
      </c>
      <c r="D19728" s="912" t="s">
        <v>13301</v>
      </c>
      <c r="E19728" s="584">
        <v>1000</v>
      </c>
      <c r="F19728" s="57"/>
      <c r="G19728" s="125">
        <f t="shared" si="314"/>
        <v>-1000</v>
      </c>
      <c r="H19728" s="704" t="s">
        <v>13187</v>
      </c>
    </row>
    <row r="19729" spans="1:8" ht="15" x14ac:dyDescent="0.2">
      <c r="A19729" s="733">
        <v>45454</v>
      </c>
      <c r="B19729" s="40" t="s">
        <v>103</v>
      </c>
      <c r="C19729" s="62" t="s">
        <v>103</v>
      </c>
      <c r="D19729" s="107" t="s">
        <v>10209</v>
      </c>
      <c r="E19729" s="57">
        <v>5000</v>
      </c>
      <c r="F19729" s="57"/>
      <c r="G19729" s="125">
        <f t="shared" si="314"/>
        <v>-5000</v>
      </c>
      <c r="H19729" s="704" t="s">
        <v>13187</v>
      </c>
    </row>
    <row r="19730" spans="1:8" ht="15" x14ac:dyDescent="0.2">
      <c r="A19730" s="733">
        <v>45454</v>
      </c>
      <c r="B19730" s="40" t="s">
        <v>11726</v>
      </c>
      <c r="C19730" s="62" t="s">
        <v>10989</v>
      </c>
      <c r="D19730" s="107" t="s">
        <v>13255</v>
      </c>
      <c r="E19730" s="57">
        <v>4380</v>
      </c>
      <c r="F19730" s="57"/>
      <c r="G19730" s="125">
        <f t="shared" si="314"/>
        <v>-4380</v>
      </c>
      <c r="H19730" s="704" t="s">
        <v>13187</v>
      </c>
    </row>
    <row r="19731" spans="1:8" ht="15" x14ac:dyDescent="0.2">
      <c r="A19731" s="733">
        <v>45454</v>
      </c>
      <c r="B19731" s="40" t="s">
        <v>25</v>
      </c>
      <c r="C19731" s="62" t="s">
        <v>2107</v>
      </c>
      <c r="D19731" s="107" t="s">
        <v>13256</v>
      </c>
      <c r="E19731" s="57">
        <v>5000</v>
      </c>
      <c r="F19731" s="57"/>
      <c r="G19731" s="125">
        <f t="shared" si="314"/>
        <v>-5000</v>
      </c>
      <c r="H19731" s="704" t="s">
        <v>13187</v>
      </c>
    </row>
    <row r="19732" spans="1:8" ht="15" x14ac:dyDescent="0.2">
      <c r="A19732" s="733">
        <v>45454</v>
      </c>
      <c r="B19732" s="40" t="s">
        <v>11726</v>
      </c>
      <c r="C19732" s="62" t="s">
        <v>10989</v>
      </c>
      <c r="D19732" s="107" t="s">
        <v>13255</v>
      </c>
      <c r="E19732" s="57">
        <v>1840</v>
      </c>
      <c r="F19732" s="57"/>
      <c r="G19732" s="125">
        <f t="shared" si="314"/>
        <v>-1840</v>
      </c>
      <c r="H19732" s="704" t="s">
        <v>13187</v>
      </c>
    </row>
    <row r="19733" spans="1:8" ht="15" x14ac:dyDescent="0.2">
      <c r="A19733" s="733">
        <v>45454</v>
      </c>
      <c r="B19733" s="40" t="s">
        <v>3945</v>
      </c>
      <c r="C19733" s="62" t="s">
        <v>10989</v>
      </c>
      <c r="D19733" s="107" t="s">
        <v>13273</v>
      </c>
      <c r="E19733" s="57">
        <v>10500</v>
      </c>
      <c r="F19733" s="57"/>
      <c r="G19733" s="125">
        <f t="shared" si="314"/>
        <v>-10500</v>
      </c>
      <c r="H19733" s="704" t="s">
        <v>13187</v>
      </c>
    </row>
    <row r="19734" spans="1:8" ht="15" x14ac:dyDescent="0.2">
      <c r="A19734" s="733">
        <v>45454</v>
      </c>
      <c r="B19734" s="40" t="s">
        <v>103</v>
      </c>
      <c r="C19734" s="62" t="s">
        <v>103</v>
      </c>
      <c r="D19734" s="107" t="s">
        <v>10209</v>
      </c>
      <c r="E19734" s="57">
        <v>3000</v>
      </c>
      <c r="F19734" s="57"/>
      <c r="G19734" s="125">
        <f t="shared" si="314"/>
        <v>-3000</v>
      </c>
      <c r="H19734" s="704" t="s">
        <v>13187</v>
      </c>
    </row>
    <row r="19735" spans="1:8" ht="15" x14ac:dyDescent="0.2">
      <c r="A19735" s="733">
        <v>45454</v>
      </c>
      <c r="B19735" s="40" t="s">
        <v>12350</v>
      </c>
      <c r="C19735" s="62" t="s">
        <v>10989</v>
      </c>
      <c r="D19735" s="107" t="s">
        <v>13274</v>
      </c>
      <c r="E19735" s="57">
        <v>40000</v>
      </c>
      <c r="F19735" s="57"/>
      <c r="G19735" s="125">
        <f t="shared" si="314"/>
        <v>-40000</v>
      </c>
      <c r="H19735" s="704" t="s">
        <v>13187</v>
      </c>
    </row>
    <row r="19736" spans="1:8" ht="15" x14ac:dyDescent="0.2">
      <c r="A19736" s="733">
        <v>45454</v>
      </c>
      <c r="B19736" s="40" t="s">
        <v>13127</v>
      </c>
      <c r="C19736" s="62" t="s">
        <v>13276</v>
      </c>
      <c r="D19736" s="107" t="s">
        <v>13277</v>
      </c>
      <c r="E19736" s="57">
        <v>200000</v>
      </c>
      <c r="F19736" s="57"/>
      <c r="G19736" s="125">
        <f t="shared" si="314"/>
        <v>-200000</v>
      </c>
      <c r="H19736" s="704" t="s">
        <v>13187</v>
      </c>
    </row>
    <row r="19737" spans="1:8" ht="15" x14ac:dyDescent="0.2">
      <c r="A19737" s="733">
        <v>45454</v>
      </c>
      <c r="B19737" s="40" t="s">
        <v>13127</v>
      </c>
      <c r="C19737" s="62" t="s">
        <v>13276</v>
      </c>
      <c r="D19737" s="107" t="s">
        <v>13277</v>
      </c>
      <c r="E19737" s="57">
        <v>200000</v>
      </c>
      <c r="F19737" s="57"/>
      <c r="G19737" s="125">
        <f t="shared" si="314"/>
        <v>-200000</v>
      </c>
      <c r="H19737" s="704" t="s">
        <v>13187</v>
      </c>
    </row>
    <row r="19738" spans="1:8" ht="15" x14ac:dyDescent="0.2">
      <c r="A19738" s="733">
        <v>45454</v>
      </c>
      <c r="B19738" s="40" t="s">
        <v>11726</v>
      </c>
      <c r="C19738" s="62" t="s">
        <v>13278</v>
      </c>
      <c r="D19738" s="107" t="s">
        <v>13275</v>
      </c>
      <c r="E19738" s="57">
        <v>200000</v>
      </c>
      <c r="F19738" s="57"/>
      <c r="G19738" s="125">
        <f t="shared" si="314"/>
        <v>-200000</v>
      </c>
      <c r="H19738" s="704" t="s">
        <v>13187</v>
      </c>
    </row>
    <row r="19739" spans="1:8" ht="15" x14ac:dyDescent="0.2">
      <c r="A19739" s="733">
        <v>45454</v>
      </c>
      <c r="B19739" s="583" t="s">
        <v>11085</v>
      </c>
      <c r="C19739" s="669" t="s">
        <v>6422</v>
      </c>
      <c r="D19739" s="912" t="s">
        <v>13279</v>
      </c>
      <c r="E19739" s="584">
        <v>65000</v>
      </c>
      <c r="F19739" s="57"/>
      <c r="G19739" s="125">
        <f t="shared" si="314"/>
        <v>-65000</v>
      </c>
      <c r="H19739" s="704" t="s">
        <v>13187</v>
      </c>
    </row>
    <row r="19740" spans="1:8" ht="15" x14ac:dyDescent="0.2">
      <c r="A19740" s="733">
        <v>45454</v>
      </c>
      <c r="B19740" s="583" t="s">
        <v>13017</v>
      </c>
      <c r="C19740" s="669" t="s">
        <v>6422</v>
      </c>
      <c r="D19740" s="912" t="s">
        <v>13279</v>
      </c>
      <c r="E19740" s="584">
        <v>35000</v>
      </c>
      <c r="F19740" s="57"/>
      <c r="G19740" s="125">
        <f t="shared" si="314"/>
        <v>-35000</v>
      </c>
      <c r="H19740" s="704" t="s">
        <v>13187</v>
      </c>
    </row>
    <row r="19741" spans="1:8" ht="15" x14ac:dyDescent="0.2">
      <c r="A19741" s="733">
        <v>45454</v>
      </c>
      <c r="B19741" s="62" t="s">
        <v>13311</v>
      </c>
      <c r="C19741" s="62" t="s">
        <v>13280</v>
      </c>
      <c r="D19741" s="107" t="s">
        <v>13281</v>
      </c>
      <c r="E19741" s="57">
        <v>193760</v>
      </c>
      <c r="F19741" s="57"/>
      <c r="G19741" s="125">
        <f t="shared" si="314"/>
        <v>-193760</v>
      </c>
      <c r="H19741" s="704" t="s">
        <v>13187</v>
      </c>
    </row>
    <row r="19742" spans="1:8" ht="15" x14ac:dyDescent="0.2">
      <c r="A19742" s="733">
        <v>45454</v>
      </c>
      <c r="B19742" s="40" t="s">
        <v>12696</v>
      </c>
      <c r="C19742" s="62" t="s">
        <v>6584</v>
      </c>
      <c r="D19742" s="107" t="s">
        <v>13282</v>
      </c>
      <c r="E19742" s="57">
        <v>300000</v>
      </c>
      <c r="F19742" s="57"/>
      <c r="G19742" s="125">
        <f t="shared" si="314"/>
        <v>-300000</v>
      </c>
      <c r="H19742" s="704" t="s">
        <v>13187</v>
      </c>
    </row>
    <row r="19743" spans="1:8" ht="15" x14ac:dyDescent="0.2">
      <c r="A19743" s="733">
        <v>45454</v>
      </c>
      <c r="B19743" s="40" t="s">
        <v>12410</v>
      </c>
      <c r="C19743" s="62" t="s">
        <v>11106</v>
      </c>
      <c r="D19743" s="107" t="s">
        <v>13283</v>
      </c>
      <c r="E19743" s="57">
        <v>2000000</v>
      </c>
      <c r="F19743" s="57"/>
      <c r="G19743" s="125">
        <f t="shared" si="314"/>
        <v>-2000000</v>
      </c>
      <c r="H19743" s="704" t="s">
        <v>13187</v>
      </c>
    </row>
    <row r="19744" spans="1:8" ht="15" x14ac:dyDescent="0.2">
      <c r="A19744" s="733">
        <v>45454</v>
      </c>
      <c r="B19744" s="40" t="s">
        <v>12350</v>
      </c>
      <c r="C19744" s="62" t="s">
        <v>11424</v>
      </c>
      <c r="D19744" s="107" t="s">
        <v>10719</v>
      </c>
      <c r="E19744" s="57">
        <v>100000</v>
      </c>
      <c r="F19744" s="57"/>
      <c r="G19744" s="125">
        <f t="shared" si="314"/>
        <v>-100000</v>
      </c>
      <c r="H19744" s="704" t="s">
        <v>13187</v>
      </c>
    </row>
    <row r="19745" spans="1:8" ht="15" x14ac:dyDescent="0.2">
      <c r="A19745" s="733">
        <v>45455</v>
      </c>
      <c r="B19745" s="40" t="s">
        <v>11085</v>
      </c>
      <c r="C19745" s="62" t="s">
        <v>5740</v>
      </c>
      <c r="D19745" s="107" t="s">
        <v>369</v>
      </c>
      <c r="E19745" s="57">
        <v>1200</v>
      </c>
      <c r="F19745" s="57"/>
      <c r="G19745" s="125">
        <f t="shared" si="314"/>
        <v>-1200</v>
      </c>
      <c r="H19745" s="704" t="s">
        <v>13187</v>
      </c>
    </row>
    <row r="19746" spans="1:8" ht="15" x14ac:dyDescent="0.2">
      <c r="A19746" s="733">
        <v>45455</v>
      </c>
      <c r="B19746" s="40" t="s">
        <v>103</v>
      </c>
      <c r="C19746" s="62" t="s">
        <v>103</v>
      </c>
      <c r="D19746" s="107" t="s">
        <v>10209</v>
      </c>
      <c r="E19746" s="57">
        <v>5000</v>
      </c>
      <c r="F19746" s="57"/>
      <c r="G19746" s="125">
        <f t="shared" si="314"/>
        <v>-5000</v>
      </c>
      <c r="H19746" s="704" t="s">
        <v>13187</v>
      </c>
    </row>
    <row r="19747" spans="1:8" ht="15" x14ac:dyDescent="0.2">
      <c r="A19747" s="733">
        <v>45455</v>
      </c>
      <c r="B19747" s="40" t="s">
        <v>12410</v>
      </c>
      <c r="C19747" s="62" t="s">
        <v>12013</v>
      </c>
      <c r="D19747" s="107" t="s">
        <v>10719</v>
      </c>
      <c r="E19747" s="57">
        <v>300000</v>
      </c>
      <c r="F19747" s="57"/>
      <c r="G19747" s="125">
        <f t="shared" si="314"/>
        <v>-300000</v>
      </c>
      <c r="H19747" s="704" t="s">
        <v>13187</v>
      </c>
    </row>
    <row r="19748" spans="1:8" ht="15" x14ac:dyDescent="0.2">
      <c r="A19748" s="733">
        <v>45455</v>
      </c>
      <c r="B19748" s="40" t="s">
        <v>11883</v>
      </c>
      <c r="C19748" s="62" t="s">
        <v>10905</v>
      </c>
      <c r="D19748" s="107" t="s">
        <v>13284</v>
      </c>
      <c r="E19748" s="57">
        <v>80000</v>
      </c>
      <c r="F19748" s="57"/>
      <c r="G19748" s="125">
        <f t="shared" si="314"/>
        <v>-80000</v>
      </c>
      <c r="H19748" s="704" t="s">
        <v>13187</v>
      </c>
    </row>
    <row r="19749" spans="1:8" ht="15" x14ac:dyDescent="0.2">
      <c r="A19749" s="733">
        <v>45456</v>
      </c>
      <c r="B19749" s="40" t="s">
        <v>11726</v>
      </c>
      <c r="C19749" s="62" t="s">
        <v>5740</v>
      </c>
      <c r="D19749" s="107" t="s">
        <v>369</v>
      </c>
      <c r="E19749" s="57">
        <v>800</v>
      </c>
      <c r="F19749" s="57"/>
      <c r="G19749" s="125">
        <f t="shared" si="314"/>
        <v>-800</v>
      </c>
      <c r="H19749" s="704" t="s">
        <v>13187</v>
      </c>
    </row>
    <row r="19750" spans="1:8" ht="15" x14ac:dyDescent="0.2">
      <c r="A19750" s="733">
        <v>45456</v>
      </c>
      <c r="B19750" s="40" t="s">
        <v>12696</v>
      </c>
      <c r="C19750" s="62" t="s">
        <v>6584</v>
      </c>
      <c r="D19750" s="107" t="s">
        <v>13282</v>
      </c>
      <c r="E19750" s="57">
        <v>200000</v>
      </c>
      <c r="F19750" s="57"/>
      <c r="G19750" s="125">
        <f t="shared" si="314"/>
        <v>-200000</v>
      </c>
      <c r="H19750" s="704" t="s">
        <v>13187</v>
      </c>
    </row>
    <row r="19751" spans="1:8" ht="15" x14ac:dyDescent="0.2">
      <c r="A19751" s="733">
        <v>45456</v>
      </c>
      <c r="B19751" s="40" t="s">
        <v>8874</v>
      </c>
      <c r="C19751" s="62" t="s">
        <v>13287</v>
      </c>
      <c r="D19751" s="107" t="s">
        <v>6925</v>
      </c>
      <c r="E19751" s="57">
        <v>150000</v>
      </c>
      <c r="F19751" s="57"/>
      <c r="G19751" s="125">
        <f t="shared" si="314"/>
        <v>-150000</v>
      </c>
      <c r="H19751" s="704" t="s">
        <v>13187</v>
      </c>
    </row>
    <row r="19752" spans="1:8" ht="15" x14ac:dyDescent="0.2">
      <c r="A19752" s="733">
        <v>45456</v>
      </c>
      <c r="B19752" s="40" t="s">
        <v>13127</v>
      </c>
      <c r="C19752" s="62" t="s">
        <v>5740</v>
      </c>
      <c r="D19752" s="107" t="s">
        <v>13288</v>
      </c>
      <c r="E19752" s="57">
        <v>5000</v>
      </c>
      <c r="F19752" s="57"/>
      <c r="G19752" s="125">
        <f t="shared" si="314"/>
        <v>-5000</v>
      </c>
      <c r="H19752" s="704" t="s">
        <v>13187</v>
      </c>
    </row>
    <row r="19753" spans="1:8" ht="15" x14ac:dyDescent="0.2">
      <c r="A19753" s="733">
        <v>45456</v>
      </c>
      <c r="B19753" s="40" t="s">
        <v>3945</v>
      </c>
      <c r="C19753" s="62" t="s">
        <v>13179</v>
      </c>
      <c r="D19753" s="107" t="s">
        <v>13289</v>
      </c>
      <c r="E19753" s="57">
        <v>150000</v>
      </c>
      <c r="F19753" s="57"/>
      <c r="G19753" s="125">
        <f t="shared" si="314"/>
        <v>-150000</v>
      </c>
      <c r="H19753" s="704" t="s">
        <v>13187</v>
      </c>
    </row>
    <row r="19754" spans="1:8" ht="15" x14ac:dyDescent="0.2">
      <c r="A19754" s="733">
        <v>45456</v>
      </c>
      <c r="B19754" s="40" t="s">
        <v>11883</v>
      </c>
      <c r="C19754" s="62" t="s">
        <v>13290</v>
      </c>
      <c r="D19754" s="107" t="s">
        <v>1156</v>
      </c>
      <c r="E19754" s="57">
        <v>250000</v>
      </c>
      <c r="F19754" s="57"/>
      <c r="G19754" s="125">
        <f t="shared" si="314"/>
        <v>-250000</v>
      </c>
      <c r="H19754" s="704" t="s">
        <v>13187</v>
      </c>
    </row>
    <row r="19755" spans="1:8" ht="15" x14ac:dyDescent="0.2">
      <c r="A19755" s="733">
        <v>45456</v>
      </c>
      <c r="B19755" s="40" t="s">
        <v>10177</v>
      </c>
      <c r="C19755" s="62" t="s">
        <v>13291</v>
      </c>
      <c r="D19755" s="107" t="s">
        <v>13327</v>
      </c>
      <c r="E19755" s="57">
        <v>12500</v>
      </c>
      <c r="F19755" s="57"/>
      <c r="G19755" s="125">
        <f t="shared" si="314"/>
        <v>-12500</v>
      </c>
      <c r="H19755" s="704" t="s">
        <v>13187</v>
      </c>
    </row>
    <row r="19756" spans="1:8" ht="15" x14ac:dyDescent="0.2">
      <c r="A19756" s="733">
        <v>45456</v>
      </c>
      <c r="B19756" s="40" t="s">
        <v>13127</v>
      </c>
      <c r="C19756" s="62" t="s">
        <v>11287</v>
      </c>
      <c r="D19756" s="107" t="s">
        <v>1156</v>
      </c>
      <c r="E19756" s="57">
        <v>120000</v>
      </c>
      <c r="F19756" s="57"/>
      <c r="G19756" s="125">
        <f t="shared" si="314"/>
        <v>-120000</v>
      </c>
      <c r="H19756" s="704" t="s">
        <v>13187</v>
      </c>
    </row>
    <row r="19757" spans="1:8" ht="15" x14ac:dyDescent="0.2">
      <c r="A19757" s="733">
        <v>45456</v>
      </c>
      <c r="B19757" s="40" t="s">
        <v>12410</v>
      </c>
      <c r="C19757" s="62" t="s">
        <v>669</v>
      </c>
      <c r="D19757" s="107" t="s">
        <v>13292</v>
      </c>
      <c r="E19757" s="57">
        <v>54400</v>
      </c>
      <c r="F19757" s="57"/>
      <c r="G19757" s="125">
        <f t="shared" si="314"/>
        <v>-54400</v>
      </c>
      <c r="H19757" s="704" t="s">
        <v>13187</v>
      </c>
    </row>
    <row r="19758" spans="1:8" ht="15" x14ac:dyDescent="0.2">
      <c r="A19758" s="733">
        <v>45456</v>
      </c>
      <c r="B19758" s="40" t="s">
        <v>11883</v>
      </c>
      <c r="C19758" s="62" t="s">
        <v>7465</v>
      </c>
      <c r="D19758" s="107" t="s">
        <v>13293</v>
      </c>
      <c r="E19758" s="57">
        <v>500000</v>
      </c>
      <c r="F19758" s="57"/>
      <c r="G19758" s="125">
        <f t="shared" si="314"/>
        <v>-500000</v>
      </c>
      <c r="H19758" s="704" t="s">
        <v>13187</v>
      </c>
    </row>
    <row r="19759" spans="1:8" ht="15" x14ac:dyDescent="0.2">
      <c r="A19759" s="733">
        <v>45456</v>
      </c>
      <c r="B19759" s="40" t="s">
        <v>10177</v>
      </c>
      <c r="C19759" s="669" t="s">
        <v>378</v>
      </c>
      <c r="D19759" s="912" t="s">
        <v>13295</v>
      </c>
      <c r="E19759" s="584">
        <v>7183</v>
      </c>
      <c r="F19759" s="57"/>
      <c r="G19759" s="125">
        <f t="shared" si="314"/>
        <v>-7183</v>
      </c>
      <c r="H19759" s="704" t="s">
        <v>13187</v>
      </c>
    </row>
    <row r="19760" spans="1:8" ht="15" x14ac:dyDescent="0.2">
      <c r="A19760" s="733">
        <v>45456</v>
      </c>
      <c r="B19760" s="40" t="s">
        <v>6503</v>
      </c>
      <c r="C19760" s="669" t="s">
        <v>378</v>
      </c>
      <c r="D19760" s="912" t="s">
        <v>13295</v>
      </c>
      <c r="E19760" s="584">
        <v>9034</v>
      </c>
      <c r="F19760" s="57"/>
      <c r="G19760" s="125">
        <f t="shared" si="314"/>
        <v>-9034</v>
      </c>
      <c r="H19760" s="704" t="s">
        <v>13187</v>
      </c>
    </row>
    <row r="19761" spans="1:8" ht="15" x14ac:dyDescent="0.2">
      <c r="A19761" s="733">
        <v>45456</v>
      </c>
      <c r="B19761" s="40" t="s">
        <v>8557</v>
      </c>
      <c r="C19761" s="669" t="s">
        <v>378</v>
      </c>
      <c r="D19761" s="912" t="s">
        <v>13295</v>
      </c>
      <c r="E19761" s="584">
        <v>5194</v>
      </c>
      <c r="F19761" s="57"/>
      <c r="G19761" s="125">
        <f t="shared" si="314"/>
        <v>-5194</v>
      </c>
      <c r="H19761" s="704" t="s">
        <v>13187</v>
      </c>
    </row>
    <row r="19762" spans="1:8" ht="15" x14ac:dyDescent="0.2">
      <c r="A19762" s="733">
        <v>45456</v>
      </c>
      <c r="B19762" s="40" t="s">
        <v>11085</v>
      </c>
      <c r="C19762" s="669" t="s">
        <v>378</v>
      </c>
      <c r="D19762" s="912" t="s">
        <v>13295</v>
      </c>
      <c r="E19762" s="584">
        <v>81179</v>
      </c>
      <c r="F19762" s="57"/>
      <c r="G19762" s="125">
        <f t="shared" si="314"/>
        <v>-81179</v>
      </c>
      <c r="H19762" s="704" t="s">
        <v>13187</v>
      </c>
    </row>
    <row r="19763" spans="1:8" ht="15" x14ac:dyDescent="0.2">
      <c r="A19763" s="733">
        <v>45456</v>
      </c>
      <c r="B19763" s="40" t="s">
        <v>10230</v>
      </c>
      <c r="C19763" s="669" t="s">
        <v>378</v>
      </c>
      <c r="D19763" s="912" t="s">
        <v>13295</v>
      </c>
      <c r="E19763" s="584">
        <v>21030</v>
      </c>
      <c r="F19763" s="57"/>
      <c r="G19763" s="125">
        <f t="shared" si="314"/>
        <v>-21030</v>
      </c>
      <c r="H19763" s="704" t="s">
        <v>13187</v>
      </c>
    </row>
    <row r="19764" spans="1:8" ht="15" x14ac:dyDescent="0.2">
      <c r="A19764" s="733">
        <v>45456</v>
      </c>
      <c r="B19764" s="40" t="s">
        <v>10907</v>
      </c>
      <c r="C19764" s="669" t="s">
        <v>378</v>
      </c>
      <c r="D19764" s="912" t="s">
        <v>13295</v>
      </c>
      <c r="E19764" s="584">
        <v>5434</v>
      </c>
      <c r="F19764" s="57"/>
      <c r="G19764" s="125">
        <f t="shared" si="314"/>
        <v>-5434</v>
      </c>
      <c r="H19764" s="704" t="s">
        <v>13187</v>
      </c>
    </row>
    <row r="19765" spans="1:8" ht="15" x14ac:dyDescent="0.2">
      <c r="A19765" s="733">
        <v>45456</v>
      </c>
      <c r="B19765" s="40" t="s">
        <v>11605</v>
      </c>
      <c r="C19765" s="669" t="s">
        <v>378</v>
      </c>
      <c r="D19765" s="912" t="s">
        <v>13295</v>
      </c>
      <c r="E19765" s="584">
        <v>10407</v>
      </c>
      <c r="F19765" s="57"/>
      <c r="G19765" s="125">
        <f t="shared" si="314"/>
        <v>-10407</v>
      </c>
      <c r="H19765" s="704" t="s">
        <v>13187</v>
      </c>
    </row>
    <row r="19766" spans="1:8" ht="15" x14ac:dyDescent="0.2">
      <c r="A19766" s="733">
        <v>45456</v>
      </c>
      <c r="B19766" s="40" t="s">
        <v>11507</v>
      </c>
      <c r="C19766" s="669" t="s">
        <v>378</v>
      </c>
      <c r="D19766" s="912" t="s">
        <v>13295</v>
      </c>
      <c r="E19766" s="584">
        <v>43136</v>
      </c>
      <c r="F19766" s="57"/>
      <c r="G19766" s="125">
        <f t="shared" si="314"/>
        <v>-43136</v>
      </c>
      <c r="H19766" s="704" t="s">
        <v>13187</v>
      </c>
    </row>
    <row r="19767" spans="1:8" ht="15" x14ac:dyDescent="0.2">
      <c r="A19767" s="733">
        <v>45456</v>
      </c>
      <c r="B19767" s="40" t="s">
        <v>12192</v>
      </c>
      <c r="C19767" s="669" t="s">
        <v>378</v>
      </c>
      <c r="D19767" s="912" t="s">
        <v>13295</v>
      </c>
      <c r="E19767" s="584">
        <v>2016</v>
      </c>
      <c r="F19767" s="57"/>
      <c r="G19767" s="125">
        <f t="shared" si="314"/>
        <v>-2016</v>
      </c>
      <c r="H19767" s="704" t="s">
        <v>13187</v>
      </c>
    </row>
    <row r="19768" spans="1:8" ht="15" x14ac:dyDescent="0.2">
      <c r="A19768" s="733">
        <v>45456</v>
      </c>
      <c r="B19768" s="40" t="s">
        <v>12410</v>
      </c>
      <c r="C19768" s="669" t="s">
        <v>378</v>
      </c>
      <c r="D19768" s="912" t="s">
        <v>13295</v>
      </c>
      <c r="E19768" s="584">
        <v>387</v>
      </c>
      <c r="F19768" s="57"/>
      <c r="G19768" s="125">
        <f t="shared" si="314"/>
        <v>-387</v>
      </c>
      <c r="H19768" s="704" t="s">
        <v>13187</v>
      </c>
    </row>
    <row r="19769" spans="1:8" ht="15" x14ac:dyDescent="0.2">
      <c r="A19769" s="733">
        <v>45457</v>
      </c>
      <c r="B19769" s="40" t="s">
        <v>3945</v>
      </c>
      <c r="C19769" s="62" t="s">
        <v>13179</v>
      </c>
      <c r="D19769" s="107" t="s">
        <v>13296</v>
      </c>
      <c r="E19769" s="57">
        <v>50000</v>
      </c>
      <c r="F19769" s="57"/>
      <c r="G19769" s="125">
        <f t="shared" si="314"/>
        <v>-50000</v>
      </c>
      <c r="H19769" s="704" t="s">
        <v>13187</v>
      </c>
    </row>
    <row r="19770" spans="1:8" ht="15" x14ac:dyDescent="0.2">
      <c r="A19770" s="733">
        <v>45457</v>
      </c>
      <c r="B19770" s="40" t="s">
        <v>13127</v>
      </c>
      <c r="C19770" s="62" t="s">
        <v>391</v>
      </c>
      <c r="D19770" s="107" t="s">
        <v>13297</v>
      </c>
      <c r="E19770" s="57">
        <v>600</v>
      </c>
      <c r="F19770" s="57"/>
      <c r="G19770" s="125">
        <f t="shared" si="314"/>
        <v>-600</v>
      </c>
      <c r="H19770" s="704" t="s">
        <v>13187</v>
      </c>
    </row>
    <row r="19771" spans="1:8" ht="15" x14ac:dyDescent="0.2">
      <c r="A19771" s="733">
        <v>45457</v>
      </c>
      <c r="B19771" s="40" t="s">
        <v>12410</v>
      </c>
      <c r="C19771" s="62" t="s">
        <v>9869</v>
      </c>
      <c r="D19771" s="107" t="s">
        <v>13299</v>
      </c>
      <c r="E19771" s="57">
        <v>215140</v>
      </c>
      <c r="F19771" s="57"/>
      <c r="G19771" s="125">
        <f t="shared" si="314"/>
        <v>-215140</v>
      </c>
      <c r="H19771" s="704" t="s">
        <v>13187</v>
      </c>
    </row>
    <row r="19772" spans="1:8" ht="15" x14ac:dyDescent="0.2">
      <c r="A19772" s="733">
        <v>45457</v>
      </c>
      <c r="B19772" s="40" t="s">
        <v>3945</v>
      </c>
      <c r="C19772" s="62" t="s">
        <v>12848</v>
      </c>
      <c r="D19772" s="107" t="s">
        <v>13298</v>
      </c>
      <c r="E19772" s="57">
        <v>30000</v>
      </c>
      <c r="F19772" s="57"/>
      <c r="G19772" s="125">
        <f t="shared" si="314"/>
        <v>-30000</v>
      </c>
      <c r="H19772" s="704" t="s">
        <v>13187</v>
      </c>
    </row>
    <row r="19773" spans="1:8" ht="15" x14ac:dyDescent="0.2">
      <c r="A19773" s="733">
        <v>45457</v>
      </c>
      <c r="B19773" s="40" t="s">
        <v>12410</v>
      </c>
      <c r="C19773" s="62" t="s">
        <v>13303</v>
      </c>
      <c r="D19773" s="107" t="s">
        <v>13304</v>
      </c>
      <c r="E19773" s="57">
        <v>52000</v>
      </c>
      <c r="F19773" s="57"/>
      <c r="G19773" s="125">
        <f t="shared" si="314"/>
        <v>-52000</v>
      </c>
      <c r="H19773" s="704" t="s">
        <v>13187</v>
      </c>
    </row>
    <row r="19774" spans="1:8" ht="15" x14ac:dyDescent="0.2">
      <c r="A19774" s="733">
        <v>45457</v>
      </c>
      <c r="B19774" s="40" t="s">
        <v>103</v>
      </c>
      <c r="C19774" s="62" t="s">
        <v>103</v>
      </c>
      <c r="D19774" s="107" t="s">
        <v>10209</v>
      </c>
      <c r="E19774" s="57">
        <v>4000</v>
      </c>
      <c r="F19774" s="57"/>
      <c r="G19774" s="125">
        <f t="shared" si="314"/>
        <v>-4000</v>
      </c>
      <c r="H19774" s="704" t="s">
        <v>13187</v>
      </c>
    </row>
    <row r="19775" spans="1:8" ht="15" customHeight="1" x14ac:dyDescent="0.2">
      <c r="A19775" s="733">
        <v>45457</v>
      </c>
      <c r="B19775" s="40" t="s">
        <v>13127</v>
      </c>
      <c r="C19775" s="62" t="s">
        <v>285</v>
      </c>
      <c r="D19775" s="107" t="s">
        <v>8483</v>
      </c>
      <c r="E19775" s="57">
        <v>500</v>
      </c>
      <c r="F19775" s="57"/>
      <c r="G19775" s="125">
        <f t="shared" si="314"/>
        <v>-500</v>
      </c>
      <c r="H19775" s="704" t="s">
        <v>13187</v>
      </c>
    </row>
    <row r="19776" spans="1:8" ht="15" x14ac:dyDescent="0.2">
      <c r="A19776" s="733">
        <v>45457</v>
      </c>
      <c r="B19776" s="40" t="s">
        <v>10230</v>
      </c>
      <c r="C19776" s="62" t="s">
        <v>2189</v>
      </c>
      <c r="D19776" s="107" t="s">
        <v>1156</v>
      </c>
      <c r="E19776" s="57">
        <v>10000</v>
      </c>
      <c r="F19776" s="57"/>
      <c r="G19776" s="125">
        <f t="shared" ref="G19776:G19837" si="315">F19776-E19776</f>
        <v>-10000</v>
      </c>
      <c r="H19776" s="704" t="s">
        <v>13187</v>
      </c>
    </row>
    <row r="19777" spans="1:8" ht="15" x14ac:dyDescent="0.2">
      <c r="A19777" s="733">
        <v>45457</v>
      </c>
      <c r="B19777" s="40" t="s">
        <v>25</v>
      </c>
      <c r="C19777" s="62" t="s">
        <v>8148</v>
      </c>
      <c r="D19777" s="107" t="s">
        <v>6342</v>
      </c>
      <c r="E19777" s="57">
        <v>3090</v>
      </c>
      <c r="F19777" s="57"/>
      <c r="G19777" s="125">
        <f t="shared" si="315"/>
        <v>-3090</v>
      </c>
      <c r="H19777" s="704" t="s">
        <v>13187</v>
      </c>
    </row>
    <row r="19778" spans="1:8" ht="15" x14ac:dyDescent="0.2">
      <c r="A19778" s="733">
        <v>45457</v>
      </c>
      <c r="B19778" s="40" t="s">
        <v>103</v>
      </c>
      <c r="C19778" s="62" t="s">
        <v>8148</v>
      </c>
      <c r="D19778" s="107" t="s">
        <v>6342</v>
      </c>
      <c r="E19778" s="57">
        <v>9435</v>
      </c>
      <c r="F19778" s="57"/>
      <c r="G19778" s="125">
        <f t="shared" si="315"/>
        <v>-9435</v>
      </c>
      <c r="H19778" s="704" t="s">
        <v>13187</v>
      </c>
    </row>
    <row r="19779" spans="1:8" ht="15" x14ac:dyDescent="0.2">
      <c r="A19779" s="733">
        <v>45457</v>
      </c>
      <c r="B19779" s="40" t="s">
        <v>11085</v>
      </c>
      <c r="C19779" s="62" t="s">
        <v>6782</v>
      </c>
      <c r="D19779" s="107" t="s">
        <v>1156</v>
      </c>
      <c r="E19779" s="57">
        <v>250000</v>
      </c>
      <c r="F19779" s="57"/>
      <c r="G19779" s="125">
        <f t="shared" si="315"/>
        <v>-250000</v>
      </c>
      <c r="H19779" s="704" t="s">
        <v>13187</v>
      </c>
    </row>
    <row r="19780" spans="1:8" ht="15" x14ac:dyDescent="0.2">
      <c r="A19780" s="733">
        <v>45458</v>
      </c>
      <c r="B19780" s="40" t="s">
        <v>6503</v>
      </c>
      <c r="C19780" s="62" t="s">
        <v>13306</v>
      </c>
      <c r="D19780" s="107" t="s">
        <v>1156</v>
      </c>
      <c r="E19780" s="57">
        <v>22000</v>
      </c>
      <c r="F19780" s="57"/>
      <c r="G19780" s="125">
        <f t="shared" si="315"/>
        <v>-22000</v>
      </c>
      <c r="H19780" s="704" t="s">
        <v>13187</v>
      </c>
    </row>
    <row r="19781" spans="1:8" ht="15" x14ac:dyDescent="0.2">
      <c r="A19781" s="733">
        <v>45458</v>
      </c>
      <c r="B19781" s="40" t="s">
        <v>11085</v>
      </c>
      <c r="C19781" s="62" t="s">
        <v>13306</v>
      </c>
      <c r="D19781" s="107" t="s">
        <v>1156</v>
      </c>
      <c r="E19781" s="57">
        <v>43600</v>
      </c>
      <c r="F19781" s="57"/>
      <c r="G19781" s="125">
        <f t="shared" si="315"/>
        <v>-43600</v>
      </c>
      <c r="H19781" s="704" t="s">
        <v>13187</v>
      </c>
    </row>
    <row r="19782" spans="1:8" ht="15" x14ac:dyDescent="0.2">
      <c r="A19782" s="733">
        <v>45458</v>
      </c>
      <c r="B19782" s="40" t="s">
        <v>12696</v>
      </c>
      <c r="C19782" s="62" t="s">
        <v>5386</v>
      </c>
      <c r="D19782" s="107" t="s">
        <v>13307</v>
      </c>
      <c r="E19782" s="57">
        <v>20000</v>
      </c>
      <c r="F19782" s="57"/>
      <c r="G19782" s="125">
        <f t="shared" si="315"/>
        <v>-20000</v>
      </c>
      <c r="H19782" s="704" t="s">
        <v>13187</v>
      </c>
    </row>
    <row r="19783" spans="1:8" ht="15" x14ac:dyDescent="0.2">
      <c r="A19783" s="733">
        <v>45458</v>
      </c>
      <c r="B19783" s="40" t="s">
        <v>3945</v>
      </c>
      <c r="C19783" s="62" t="s">
        <v>10989</v>
      </c>
      <c r="D19783" s="107" t="s">
        <v>13319</v>
      </c>
      <c r="E19783" s="57">
        <v>5000</v>
      </c>
      <c r="F19783" s="57"/>
      <c r="G19783" s="125">
        <f t="shared" si="315"/>
        <v>-5000</v>
      </c>
      <c r="H19783" s="704" t="s">
        <v>13187</v>
      </c>
    </row>
    <row r="19784" spans="1:8" ht="15" x14ac:dyDescent="0.2">
      <c r="A19784" s="733">
        <v>45458</v>
      </c>
      <c r="B19784" s="40" t="s">
        <v>3945</v>
      </c>
      <c r="C19784" s="62" t="s">
        <v>13320</v>
      </c>
      <c r="D19784" s="107" t="s">
        <v>13321</v>
      </c>
      <c r="E19784" s="57">
        <v>20000</v>
      </c>
      <c r="F19784" s="57"/>
      <c r="G19784" s="125">
        <f t="shared" si="315"/>
        <v>-20000</v>
      </c>
      <c r="H19784" s="704" t="s">
        <v>13187</v>
      </c>
    </row>
    <row r="19785" spans="1:8" ht="15" customHeight="1" x14ac:dyDescent="0.2">
      <c r="A19785" s="733">
        <v>45458</v>
      </c>
      <c r="B19785" s="40" t="s">
        <v>103</v>
      </c>
      <c r="C19785" s="62" t="s">
        <v>103</v>
      </c>
      <c r="D19785" s="107" t="s">
        <v>10209</v>
      </c>
      <c r="E19785" s="57">
        <v>2000</v>
      </c>
      <c r="F19785" s="57"/>
      <c r="G19785" s="125">
        <f t="shared" si="315"/>
        <v>-2000</v>
      </c>
      <c r="H19785" s="704" t="s">
        <v>13187</v>
      </c>
    </row>
    <row r="19786" spans="1:8" ht="15" customHeight="1" x14ac:dyDescent="0.2">
      <c r="A19786" s="733">
        <v>45463</v>
      </c>
      <c r="B19786" s="40" t="s">
        <v>103</v>
      </c>
      <c r="C19786" s="62" t="s">
        <v>103</v>
      </c>
      <c r="D19786" s="107" t="s">
        <v>10209</v>
      </c>
      <c r="E19786" s="57">
        <v>3000</v>
      </c>
      <c r="F19786" s="57"/>
      <c r="G19786" s="125">
        <f t="shared" si="315"/>
        <v>-3000</v>
      </c>
      <c r="H19786" s="704" t="s">
        <v>13187</v>
      </c>
    </row>
    <row r="19787" spans="1:8" ht="15" x14ac:dyDescent="0.2">
      <c r="A19787" s="733">
        <v>45463</v>
      </c>
      <c r="B19787" s="40" t="s">
        <v>37</v>
      </c>
      <c r="C19787" s="62" t="s">
        <v>5740</v>
      </c>
      <c r="D19787" s="107" t="s">
        <v>13322</v>
      </c>
      <c r="E19787" s="57">
        <v>300</v>
      </c>
      <c r="F19787" s="57"/>
      <c r="G19787" s="125">
        <f t="shared" si="315"/>
        <v>-300</v>
      </c>
      <c r="H19787" s="704" t="s">
        <v>13187</v>
      </c>
    </row>
    <row r="19788" spans="1:8" ht="15" x14ac:dyDescent="0.2">
      <c r="A19788" s="733">
        <v>45463</v>
      </c>
      <c r="B19788" s="1105" t="s">
        <v>12618</v>
      </c>
      <c r="C19788" s="1082" t="s">
        <v>793</v>
      </c>
      <c r="D19788" s="1106" t="s">
        <v>13323</v>
      </c>
      <c r="E19788" s="1107">
        <v>7060</v>
      </c>
      <c r="F19788" s="57"/>
      <c r="G19788" s="125">
        <f t="shared" si="315"/>
        <v>-7060</v>
      </c>
      <c r="H19788" s="704" t="s">
        <v>13187</v>
      </c>
    </row>
    <row r="19789" spans="1:8" ht="15" customHeight="1" x14ac:dyDescent="0.2">
      <c r="A19789" s="733">
        <v>45463</v>
      </c>
      <c r="B19789" s="40" t="s">
        <v>10906</v>
      </c>
      <c r="C19789" s="62" t="s">
        <v>8230</v>
      </c>
      <c r="D19789" s="107" t="s">
        <v>13324</v>
      </c>
      <c r="E19789" s="57">
        <v>11850</v>
      </c>
      <c r="F19789" s="57"/>
      <c r="G19789" s="125">
        <f t="shared" si="315"/>
        <v>-11850</v>
      </c>
      <c r="H19789" s="704" t="s">
        <v>13187</v>
      </c>
    </row>
    <row r="19790" spans="1:8" ht="15" x14ac:dyDescent="0.2">
      <c r="A19790" s="733">
        <v>45463</v>
      </c>
      <c r="B19790" s="40" t="s">
        <v>12410</v>
      </c>
      <c r="C19790" s="62" t="s">
        <v>5740</v>
      </c>
      <c r="D19790" s="107" t="s">
        <v>369</v>
      </c>
      <c r="E19790" s="57">
        <v>230</v>
      </c>
      <c r="F19790" s="57"/>
      <c r="G19790" s="125">
        <f t="shared" si="315"/>
        <v>-230</v>
      </c>
      <c r="H19790" s="704" t="s">
        <v>13187</v>
      </c>
    </row>
    <row r="19791" spans="1:8" ht="15" x14ac:dyDescent="0.2">
      <c r="A19791" s="733">
        <v>45464</v>
      </c>
      <c r="B19791" s="40" t="s">
        <v>103</v>
      </c>
      <c r="C19791" s="62" t="s">
        <v>103</v>
      </c>
      <c r="D19791" s="107" t="s">
        <v>10209</v>
      </c>
      <c r="E19791" s="57">
        <v>4000</v>
      </c>
      <c r="F19791" s="57"/>
      <c r="G19791" s="125">
        <f t="shared" si="315"/>
        <v>-4000</v>
      </c>
      <c r="H19791" s="704" t="s">
        <v>13187</v>
      </c>
    </row>
    <row r="19792" spans="1:8" ht="15" x14ac:dyDescent="0.2">
      <c r="A19792" s="733">
        <v>45464</v>
      </c>
      <c r="B19792" s="40" t="s">
        <v>6503</v>
      </c>
      <c r="C19792" s="62" t="s">
        <v>13325</v>
      </c>
      <c r="D19792" s="107" t="s">
        <v>13326</v>
      </c>
      <c r="E19792" s="57">
        <v>29210</v>
      </c>
      <c r="F19792" s="57"/>
      <c r="G19792" s="125">
        <f t="shared" si="315"/>
        <v>-29210</v>
      </c>
      <c r="H19792" s="704" t="s">
        <v>13187</v>
      </c>
    </row>
    <row r="19793" spans="1:8" ht="15" x14ac:dyDescent="0.2">
      <c r="A19793" s="733">
        <v>45464</v>
      </c>
      <c r="B19793" s="40" t="s">
        <v>11883</v>
      </c>
      <c r="C19793" s="62" t="s">
        <v>5740</v>
      </c>
      <c r="D19793" s="107" t="s">
        <v>369</v>
      </c>
      <c r="E19793" s="57">
        <v>450</v>
      </c>
      <c r="F19793" s="57"/>
      <c r="G19793" s="125">
        <f t="shared" si="315"/>
        <v>-450</v>
      </c>
      <c r="H19793" s="704" t="s">
        <v>13187</v>
      </c>
    </row>
    <row r="19794" spans="1:8" ht="15" x14ac:dyDescent="0.2">
      <c r="A19794" s="733">
        <v>45464</v>
      </c>
      <c r="B19794" s="40" t="s">
        <v>13127</v>
      </c>
      <c r="C19794" s="62" t="s">
        <v>11554</v>
      </c>
      <c r="D19794" s="107" t="s">
        <v>13330</v>
      </c>
      <c r="E19794" s="57">
        <v>23000</v>
      </c>
      <c r="F19794" s="57"/>
      <c r="G19794" s="125">
        <f t="shared" si="315"/>
        <v>-23000</v>
      </c>
      <c r="H19794" s="704" t="s">
        <v>13187</v>
      </c>
    </row>
    <row r="19795" spans="1:8" ht="15" customHeight="1" x14ac:dyDescent="0.2">
      <c r="A19795" s="733">
        <v>45464</v>
      </c>
      <c r="B19795" s="40" t="s">
        <v>13272</v>
      </c>
      <c r="C19795" s="62" t="s">
        <v>391</v>
      </c>
      <c r="D19795" s="107" t="s">
        <v>13334</v>
      </c>
      <c r="E19795" s="57">
        <v>1500</v>
      </c>
      <c r="F19795" s="57"/>
      <c r="G19795" s="125">
        <f t="shared" si="315"/>
        <v>-1500</v>
      </c>
      <c r="H19795" s="704" t="s">
        <v>13187</v>
      </c>
    </row>
    <row r="19796" spans="1:8" ht="15" customHeight="1" x14ac:dyDescent="0.2">
      <c r="A19796" s="733">
        <v>45465</v>
      </c>
      <c r="B19796" s="40" t="s">
        <v>11883</v>
      </c>
      <c r="C19796" s="62" t="s">
        <v>5740</v>
      </c>
      <c r="D19796" s="107" t="s">
        <v>1156</v>
      </c>
      <c r="E19796" s="57">
        <v>1600</v>
      </c>
      <c r="F19796" s="57"/>
      <c r="G19796" s="125">
        <f t="shared" si="315"/>
        <v>-1600</v>
      </c>
      <c r="H19796" s="704" t="s">
        <v>13187</v>
      </c>
    </row>
    <row r="19797" spans="1:8" ht="15" customHeight="1" x14ac:dyDescent="0.2">
      <c r="A19797" s="733">
        <v>45465</v>
      </c>
      <c r="B19797" s="40" t="s">
        <v>12410</v>
      </c>
      <c r="C19797" s="62" t="s">
        <v>5740</v>
      </c>
      <c r="D19797" s="107" t="s">
        <v>1156</v>
      </c>
      <c r="E19797" s="57">
        <v>2700</v>
      </c>
      <c r="F19797" s="57"/>
      <c r="G19797" s="125">
        <f t="shared" si="315"/>
        <v>-2700</v>
      </c>
      <c r="H19797" s="704" t="s">
        <v>13187</v>
      </c>
    </row>
    <row r="19798" spans="1:8" ht="15" customHeight="1" x14ac:dyDescent="0.2">
      <c r="A19798" s="733">
        <v>45465</v>
      </c>
      <c r="B19798" s="40" t="s">
        <v>13332</v>
      </c>
      <c r="C19798" s="62" t="s">
        <v>10989</v>
      </c>
      <c r="D19798" s="107" t="s">
        <v>13331</v>
      </c>
      <c r="E19798" s="57">
        <v>10000</v>
      </c>
      <c r="F19798" s="57"/>
      <c r="G19798" s="125">
        <f t="shared" si="315"/>
        <v>-10000</v>
      </c>
      <c r="H19798" s="704" t="s">
        <v>13187</v>
      </c>
    </row>
    <row r="19799" spans="1:8" ht="15" customHeight="1" x14ac:dyDescent="0.2">
      <c r="A19799" s="733">
        <v>45465</v>
      </c>
      <c r="B19799" s="40" t="s">
        <v>103</v>
      </c>
      <c r="C19799" s="62" t="s">
        <v>103</v>
      </c>
      <c r="D19799" s="107" t="s">
        <v>10209</v>
      </c>
      <c r="E19799" s="57">
        <v>4000</v>
      </c>
      <c r="F19799" s="57"/>
      <c r="G19799" s="125">
        <f t="shared" si="315"/>
        <v>-4000</v>
      </c>
      <c r="H19799" s="704" t="s">
        <v>13187</v>
      </c>
    </row>
    <row r="19800" spans="1:8" ht="15" customHeight="1" x14ac:dyDescent="0.2">
      <c r="A19800" s="733">
        <v>45465</v>
      </c>
      <c r="B19800" s="40" t="s">
        <v>13127</v>
      </c>
      <c r="C19800" s="62" t="s">
        <v>5740</v>
      </c>
      <c r="D19800" s="107" t="s">
        <v>369</v>
      </c>
      <c r="E19800" s="57">
        <v>2000</v>
      </c>
      <c r="F19800" s="57"/>
      <c r="G19800" s="125">
        <f t="shared" si="315"/>
        <v>-2000</v>
      </c>
      <c r="H19800" s="704" t="s">
        <v>13187</v>
      </c>
    </row>
    <row r="19801" spans="1:8" ht="15" customHeight="1" x14ac:dyDescent="0.2">
      <c r="A19801" s="733">
        <v>45465</v>
      </c>
      <c r="B19801" s="40" t="s">
        <v>13127</v>
      </c>
      <c r="C19801" s="62" t="s">
        <v>5386</v>
      </c>
      <c r="D19801" s="107" t="s">
        <v>369</v>
      </c>
      <c r="E19801" s="57">
        <v>13000</v>
      </c>
      <c r="F19801" s="57"/>
      <c r="G19801" s="125">
        <f t="shared" si="315"/>
        <v>-13000</v>
      </c>
      <c r="H19801" s="704" t="s">
        <v>13187</v>
      </c>
    </row>
    <row r="19802" spans="1:8" ht="15" customHeight="1" x14ac:dyDescent="0.2">
      <c r="A19802" s="733">
        <v>45465</v>
      </c>
      <c r="B19802" s="40" t="s">
        <v>13127</v>
      </c>
      <c r="C19802" s="62" t="s">
        <v>285</v>
      </c>
      <c r="D19802" s="107" t="s">
        <v>8661</v>
      </c>
      <c r="E19802" s="57">
        <v>1000</v>
      </c>
      <c r="F19802" s="57"/>
      <c r="G19802" s="125">
        <f t="shared" si="315"/>
        <v>-1000</v>
      </c>
      <c r="H19802" s="704" t="s">
        <v>13187</v>
      </c>
    </row>
    <row r="19803" spans="1:8" ht="15" customHeight="1" x14ac:dyDescent="0.2">
      <c r="A19803" s="733">
        <v>45467</v>
      </c>
      <c r="B19803" s="40" t="s">
        <v>13335</v>
      </c>
      <c r="C19803" s="62" t="s">
        <v>391</v>
      </c>
      <c r="D19803" s="107" t="s">
        <v>13336</v>
      </c>
      <c r="E19803" s="57">
        <v>1000</v>
      </c>
      <c r="F19803" s="57"/>
      <c r="G19803" s="125">
        <f t="shared" si="315"/>
        <v>-1000</v>
      </c>
      <c r="H19803" s="704" t="s">
        <v>13187</v>
      </c>
    </row>
    <row r="19804" spans="1:8" ht="15" customHeight="1" x14ac:dyDescent="0.2">
      <c r="A19804" s="733">
        <v>45467</v>
      </c>
      <c r="B19804" s="40" t="s">
        <v>12410</v>
      </c>
      <c r="C19804" s="62" t="s">
        <v>391</v>
      </c>
      <c r="D19804" s="107" t="s">
        <v>13337</v>
      </c>
      <c r="E19804" s="57">
        <v>1300</v>
      </c>
      <c r="F19804" s="57"/>
      <c r="G19804" s="125">
        <f t="shared" si="315"/>
        <v>-1300</v>
      </c>
      <c r="H19804" s="704" t="s">
        <v>13187</v>
      </c>
    </row>
    <row r="19805" spans="1:8" ht="15" customHeight="1" x14ac:dyDescent="0.2">
      <c r="A19805" s="733">
        <v>45467</v>
      </c>
      <c r="B19805" s="40" t="s">
        <v>11883</v>
      </c>
      <c r="C19805" s="62" t="s">
        <v>10989</v>
      </c>
      <c r="D19805" s="107" t="s">
        <v>13338</v>
      </c>
      <c r="E19805" s="57">
        <v>17500</v>
      </c>
      <c r="F19805" s="57"/>
      <c r="G19805" s="125">
        <f t="shared" si="315"/>
        <v>-17500</v>
      </c>
      <c r="H19805" s="704" t="s">
        <v>13187</v>
      </c>
    </row>
    <row r="19806" spans="1:8" ht="15" customHeight="1" x14ac:dyDescent="0.2">
      <c r="A19806" s="733">
        <v>45467</v>
      </c>
      <c r="B19806" s="40" t="s">
        <v>103</v>
      </c>
      <c r="C19806" s="62" t="s">
        <v>103</v>
      </c>
      <c r="D19806" s="107" t="s">
        <v>10209</v>
      </c>
      <c r="E19806" s="57">
        <v>5000</v>
      </c>
      <c r="F19806" s="57"/>
      <c r="G19806" s="125">
        <f t="shared" si="315"/>
        <v>-5000</v>
      </c>
      <c r="H19806" s="704" t="s">
        <v>13187</v>
      </c>
    </row>
    <row r="19807" spans="1:8" ht="15" customHeight="1" x14ac:dyDescent="0.2">
      <c r="A19807" s="733">
        <v>45467</v>
      </c>
      <c r="B19807" s="40" t="s">
        <v>12410</v>
      </c>
      <c r="C19807" s="62" t="s">
        <v>5740</v>
      </c>
      <c r="D19807" s="107" t="s">
        <v>369</v>
      </c>
      <c r="E19807" s="57">
        <v>270</v>
      </c>
      <c r="F19807" s="57"/>
      <c r="G19807" s="125">
        <f t="shared" si="315"/>
        <v>-270</v>
      </c>
      <c r="H19807" s="704" t="s">
        <v>13187</v>
      </c>
    </row>
    <row r="19808" spans="1:8" ht="15" x14ac:dyDescent="0.2">
      <c r="A19808" s="733">
        <v>45467</v>
      </c>
      <c r="B19808" s="40" t="s">
        <v>13335</v>
      </c>
      <c r="C19808" s="62" t="s">
        <v>5740</v>
      </c>
      <c r="D19808" s="107" t="s">
        <v>369</v>
      </c>
      <c r="E19808" s="57">
        <v>400</v>
      </c>
      <c r="F19808" s="57"/>
      <c r="G19808" s="125">
        <f t="shared" si="315"/>
        <v>-400</v>
      </c>
      <c r="H19808" s="704" t="s">
        <v>13187</v>
      </c>
    </row>
    <row r="19809" spans="1:8" ht="15" x14ac:dyDescent="0.2">
      <c r="A19809" s="733">
        <v>45467</v>
      </c>
      <c r="B19809" s="40" t="s">
        <v>12410</v>
      </c>
      <c r="C19809" s="62" t="s">
        <v>5740</v>
      </c>
      <c r="D19809" s="107" t="s">
        <v>369</v>
      </c>
      <c r="E19809" s="57">
        <v>1500</v>
      </c>
      <c r="F19809" s="57"/>
      <c r="G19809" s="125">
        <f t="shared" si="315"/>
        <v>-1500</v>
      </c>
      <c r="H19809" s="704" t="s">
        <v>13187</v>
      </c>
    </row>
    <row r="19810" spans="1:8" ht="15" x14ac:dyDescent="0.2">
      <c r="A19810" s="1119">
        <v>45467</v>
      </c>
      <c r="B19810" s="69" t="s">
        <v>12618</v>
      </c>
      <c r="C19810" s="1120" t="s">
        <v>10989</v>
      </c>
      <c r="D19810" s="792" t="s">
        <v>13340</v>
      </c>
      <c r="E19810" s="70">
        <v>210000</v>
      </c>
      <c r="F19810" s="70"/>
      <c r="G19810" s="1121">
        <f t="shared" si="315"/>
        <v>-210000</v>
      </c>
      <c r="H19810" s="1122" t="s">
        <v>13187</v>
      </c>
    </row>
    <row r="19811" spans="1:8" ht="15" x14ac:dyDescent="0.2">
      <c r="A19811" s="1119">
        <v>45467</v>
      </c>
      <c r="B19811" s="69" t="s">
        <v>12410</v>
      </c>
      <c r="C19811" s="669" t="s">
        <v>10989</v>
      </c>
      <c r="D19811" s="912" t="s">
        <v>13341</v>
      </c>
      <c r="E19811" s="584">
        <v>237000</v>
      </c>
      <c r="F19811" s="70"/>
      <c r="G19811" s="1121">
        <f t="shared" si="315"/>
        <v>-237000</v>
      </c>
      <c r="H19811" s="1122" t="s">
        <v>13187</v>
      </c>
    </row>
    <row r="19812" spans="1:8" ht="15" x14ac:dyDescent="0.2">
      <c r="A19812" s="1119">
        <v>45467</v>
      </c>
      <c r="B19812" s="69" t="s">
        <v>13127</v>
      </c>
      <c r="C19812" s="669" t="s">
        <v>10989</v>
      </c>
      <c r="D19812" s="912" t="s">
        <v>13341</v>
      </c>
      <c r="E19812" s="584">
        <v>237000</v>
      </c>
      <c r="F19812" s="70"/>
      <c r="G19812" s="1121">
        <f t="shared" si="315"/>
        <v>-237000</v>
      </c>
      <c r="H19812" s="1122" t="s">
        <v>13187</v>
      </c>
    </row>
    <row r="19813" spans="1:8" ht="15" x14ac:dyDescent="0.2">
      <c r="A19813" s="1119">
        <v>45467</v>
      </c>
      <c r="B19813" s="69" t="s">
        <v>13272</v>
      </c>
      <c r="C19813" s="1120" t="s">
        <v>8069</v>
      </c>
      <c r="D19813" s="792" t="s">
        <v>13339</v>
      </c>
      <c r="E19813" s="70">
        <v>50000</v>
      </c>
      <c r="F19813" s="70"/>
      <c r="G19813" s="1121">
        <f t="shared" si="315"/>
        <v>-50000</v>
      </c>
      <c r="H19813" s="1122" t="s">
        <v>13187</v>
      </c>
    </row>
    <row r="19814" spans="1:8" ht="15" x14ac:dyDescent="0.2">
      <c r="A19814" s="1119">
        <v>45467</v>
      </c>
      <c r="B19814" s="69" t="s">
        <v>11883</v>
      </c>
      <c r="C19814" s="1120" t="s">
        <v>391</v>
      </c>
      <c r="D19814" s="792" t="s">
        <v>4308</v>
      </c>
      <c r="E19814" s="70">
        <v>3800</v>
      </c>
      <c r="F19814" s="70"/>
      <c r="G19814" s="1121">
        <f t="shared" si="315"/>
        <v>-3800</v>
      </c>
      <c r="H19814" s="1122" t="s">
        <v>13187</v>
      </c>
    </row>
    <row r="19815" spans="1:8" ht="15" x14ac:dyDescent="0.2">
      <c r="A19815" s="1119">
        <v>45467</v>
      </c>
      <c r="B19815" s="69" t="s">
        <v>25</v>
      </c>
      <c r="C19815" s="633" t="s">
        <v>8148</v>
      </c>
      <c r="D19815" s="917" t="s">
        <v>13386</v>
      </c>
      <c r="E19815" s="734">
        <f>29062+82316</f>
        <v>111378</v>
      </c>
      <c r="F19815" s="70"/>
      <c r="G19815" s="1121">
        <f t="shared" si="315"/>
        <v>-111378</v>
      </c>
      <c r="H19815" s="1122" t="s">
        <v>13187</v>
      </c>
    </row>
    <row r="19816" spans="1:8" ht="15" x14ac:dyDescent="0.2">
      <c r="A19816" s="1119">
        <v>45467</v>
      </c>
      <c r="B19816" s="69" t="s">
        <v>103</v>
      </c>
      <c r="C19816" s="633" t="s">
        <v>8148</v>
      </c>
      <c r="D19816" s="917" t="s">
        <v>13386</v>
      </c>
      <c r="E19816" s="734">
        <f>70704+2874</f>
        <v>73578</v>
      </c>
      <c r="F19816" s="70"/>
      <c r="G19816" s="1121">
        <f t="shared" si="315"/>
        <v>-73578</v>
      </c>
      <c r="H19816" s="1122" t="s">
        <v>13187</v>
      </c>
    </row>
    <row r="19817" spans="1:8" ht="15" x14ac:dyDescent="0.2">
      <c r="A19817" s="1119">
        <v>45468</v>
      </c>
      <c r="B19817" s="69" t="s">
        <v>12410</v>
      </c>
      <c r="C19817" s="1120" t="s">
        <v>2189</v>
      </c>
      <c r="D19817" s="792" t="s">
        <v>1156</v>
      </c>
      <c r="E19817" s="70">
        <v>15000</v>
      </c>
      <c r="F19817" s="70"/>
      <c r="G19817" s="1121">
        <f t="shared" si="315"/>
        <v>-15000</v>
      </c>
      <c r="H19817" s="1122" t="s">
        <v>13187</v>
      </c>
    </row>
    <row r="19818" spans="1:8" ht="15" x14ac:dyDescent="0.2">
      <c r="A19818" s="1119">
        <v>45468</v>
      </c>
      <c r="B19818" s="69" t="s">
        <v>13127</v>
      </c>
      <c r="C19818" s="1120" t="s">
        <v>10989</v>
      </c>
      <c r="D19818" s="792" t="s">
        <v>13345</v>
      </c>
      <c r="E19818" s="70">
        <v>25600</v>
      </c>
      <c r="F19818" s="70"/>
      <c r="G19818" s="1121">
        <f t="shared" si="315"/>
        <v>-25600</v>
      </c>
      <c r="H19818" s="1122" t="s">
        <v>13187</v>
      </c>
    </row>
    <row r="19819" spans="1:8" ht="15" x14ac:dyDescent="0.2">
      <c r="A19819" s="1119">
        <v>45468</v>
      </c>
      <c r="B19819" s="69" t="s">
        <v>13127</v>
      </c>
      <c r="C19819" s="1120" t="s">
        <v>10989</v>
      </c>
      <c r="D19819" s="792" t="s">
        <v>13346</v>
      </c>
      <c r="E19819" s="70">
        <v>42000</v>
      </c>
      <c r="F19819" s="70"/>
      <c r="G19819" s="1121">
        <f t="shared" si="315"/>
        <v>-42000</v>
      </c>
      <c r="H19819" s="1122" t="s">
        <v>13187</v>
      </c>
    </row>
    <row r="19820" spans="1:8" ht="15" x14ac:dyDescent="0.2">
      <c r="A19820" s="1119">
        <v>45468</v>
      </c>
      <c r="B19820" s="69" t="s">
        <v>103</v>
      </c>
      <c r="C19820" s="1120" t="s">
        <v>103</v>
      </c>
      <c r="D19820" s="792" t="s">
        <v>10209</v>
      </c>
      <c r="E19820" s="70">
        <v>4000</v>
      </c>
      <c r="F19820" s="70"/>
      <c r="G19820" s="1121">
        <f t="shared" si="315"/>
        <v>-4000</v>
      </c>
      <c r="H19820" s="1122" t="s">
        <v>13187</v>
      </c>
    </row>
    <row r="19821" spans="1:8" ht="15" x14ac:dyDescent="0.2">
      <c r="A19821" s="1119">
        <v>45468</v>
      </c>
      <c r="B19821" s="69" t="s">
        <v>12618</v>
      </c>
      <c r="C19821" s="1120" t="s">
        <v>3103</v>
      </c>
      <c r="D19821" s="792" t="s">
        <v>7777</v>
      </c>
      <c r="E19821" s="70">
        <v>100000</v>
      </c>
      <c r="F19821" s="70"/>
      <c r="G19821" s="1121">
        <f t="shared" si="315"/>
        <v>-100000</v>
      </c>
      <c r="H19821" s="1122" t="s">
        <v>13187</v>
      </c>
    </row>
    <row r="19822" spans="1:8" ht="15" x14ac:dyDescent="0.2">
      <c r="A19822" s="1119">
        <v>45468</v>
      </c>
      <c r="B19822" s="69" t="s">
        <v>11883</v>
      </c>
      <c r="C19822" s="1120" t="s">
        <v>8370</v>
      </c>
      <c r="D19822" s="792" t="s">
        <v>13347</v>
      </c>
      <c r="E19822" s="70">
        <v>8000</v>
      </c>
      <c r="F19822" s="70"/>
      <c r="G19822" s="1121">
        <f t="shared" si="315"/>
        <v>-8000</v>
      </c>
      <c r="H19822" s="1122" t="s">
        <v>13187</v>
      </c>
    </row>
    <row r="19823" spans="1:8" ht="15" x14ac:dyDescent="0.2">
      <c r="A19823" s="1119">
        <v>45468</v>
      </c>
      <c r="B19823" s="69" t="s">
        <v>13127</v>
      </c>
      <c r="C19823" s="1120" t="s">
        <v>13348</v>
      </c>
      <c r="D19823" s="792" t="s">
        <v>13349</v>
      </c>
      <c r="E19823" s="70">
        <v>34000</v>
      </c>
      <c r="F19823" s="70"/>
      <c r="G19823" s="1121">
        <f t="shared" si="315"/>
        <v>-34000</v>
      </c>
      <c r="H19823" s="1122" t="s">
        <v>13187</v>
      </c>
    </row>
    <row r="19824" spans="1:8" ht="15" x14ac:dyDescent="0.2">
      <c r="A19824" s="1119">
        <v>45468</v>
      </c>
      <c r="B19824" s="69" t="s">
        <v>13127</v>
      </c>
      <c r="C19824" s="1120" t="s">
        <v>10989</v>
      </c>
      <c r="D19824" s="792" t="s">
        <v>13350</v>
      </c>
      <c r="E19824" s="70">
        <v>1000</v>
      </c>
      <c r="F19824" s="70"/>
      <c r="G19824" s="1121">
        <f t="shared" si="315"/>
        <v>-1000</v>
      </c>
      <c r="H19824" s="1122" t="s">
        <v>13187</v>
      </c>
    </row>
    <row r="19825" spans="1:8" ht="15" x14ac:dyDescent="0.2">
      <c r="A19825" s="1119">
        <v>45468</v>
      </c>
      <c r="B19825" s="69" t="s">
        <v>12618</v>
      </c>
      <c r="C19825" s="1120" t="s">
        <v>13351</v>
      </c>
      <c r="D19825" s="792" t="s">
        <v>13352</v>
      </c>
      <c r="E19825" s="70">
        <v>70000</v>
      </c>
      <c r="F19825" s="70"/>
      <c r="G19825" s="1121">
        <f t="shared" si="315"/>
        <v>-70000</v>
      </c>
      <c r="H19825" s="1122" t="s">
        <v>13187</v>
      </c>
    </row>
    <row r="19826" spans="1:8" ht="15" x14ac:dyDescent="0.2">
      <c r="A19826" s="1119">
        <v>45468</v>
      </c>
      <c r="B19826" s="69" t="s">
        <v>13311</v>
      </c>
      <c r="C19826" s="1120" t="s">
        <v>11451</v>
      </c>
      <c r="D19826" s="792" t="s">
        <v>13353</v>
      </c>
      <c r="E19826" s="70">
        <v>187340</v>
      </c>
      <c r="F19826" s="70"/>
      <c r="G19826" s="1121">
        <f t="shared" si="315"/>
        <v>-187340</v>
      </c>
      <c r="H19826" s="1122" t="s">
        <v>13187</v>
      </c>
    </row>
    <row r="19827" spans="1:8" ht="15" x14ac:dyDescent="0.2">
      <c r="A19827" s="1119">
        <v>45468</v>
      </c>
      <c r="B19827" s="69" t="s">
        <v>13242</v>
      </c>
      <c r="C19827" s="1120" t="s">
        <v>8089</v>
      </c>
      <c r="D19827" s="792" t="s">
        <v>13359</v>
      </c>
      <c r="E19827" s="70">
        <v>2000000</v>
      </c>
      <c r="F19827" s="70"/>
      <c r="G19827" s="1121">
        <f t="shared" si="315"/>
        <v>-2000000</v>
      </c>
      <c r="H19827" s="1122" t="s">
        <v>13187</v>
      </c>
    </row>
    <row r="19828" spans="1:8" ht="15" x14ac:dyDescent="0.2">
      <c r="A19828" s="1119">
        <v>45469</v>
      </c>
      <c r="B19828" s="69" t="s">
        <v>13127</v>
      </c>
      <c r="C19828" s="1120" t="s">
        <v>5740</v>
      </c>
      <c r="D19828" s="792" t="s">
        <v>1156</v>
      </c>
      <c r="E19828" s="70">
        <v>3200</v>
      </c>
      <c r="F19828" s="70"/>
      <c r="G19828" s="1121">
        <f t="shared" si="315"/>
        <v>-3200</v>
      </c>
      <c r="H19828" s="1122" t="s">
        <v>13187</v>
      </c>
    </row>
    <row r="19829" spans="1:8" ht="15" x14ac:dyDescent="0.2">
      <c r="A19829" s="1119">
        <v>45469</v>
      </c>
      <c r="B19829" s="69" t="s">
        <v>13127</v>
      </c>
      <c r="C19829" s="1120" t="s">
        <v>10989</v>
      </c>
      <c r="D19829" s="792" t="s">
        <v>13354</v>
      </c>
      <c r="E19829" s="70">
        <v>7050</v>
      </c>
      <c r="F19829" s="70"/>
      <c r="G19829" s="1121">
        <f t="shared" si="315"/>
        <v>-7050</v>
      </c>
      <c r="H19829" s="1122" t="s">
        <v>13187</v>
      </c>
    </row>
    <row r="19830" spans="1:8" ht="15" x14ac:dyDescent="0.2">
      <c r="A19830" s="1119">
        <v>45469</v>
      </c>
      <c r="B19830" s="69" t="s">
        <v>103</v>
      </c>
      <c r="C19830" s="1120" t="s">
        <v>103</v>
      </c>
      <c r="D19830" s="792" t="s">
        <v>10209</v>
      </c>
      <c r="E19830" s="70">
        <v>3000</v>
      </c>
      <c r="F19830" s="70"/>
      <c r="G19830" s="1121">
        <f t="shared" si="315"/>
        <v>-3000</v>
      </c>
      <c r="H19830" s="1122" t="s">
        <v>13187</v>
      </c>
    </row>
    <row r="19831" spans="1:8" ht="15" x14ac:dyDescent="0.2">
      <c r="A19831" s="1119">
        <v>45469</v>
      </c>
      <c r="B19831" s="69" t="s">
        <v>103</v>
      </c>
      <c r="C19831" s="1120" t="s">
        <v>10989</v>
      </c>
      <c r="D19831" s="792" t="s">
        <v>13355</v>
      </c>
      <c r="E19831" s="70">
        <v>4280</v>
      </c>
      <c r="F19831" s="70"/>
      <c r="G19831" s="1121">
        <f t="shared" si="315"/>
        <v>-4280</v>
      </c>
      <c r="H19831" s="1122" t="s">
        <v>13187</v>
      </c>
    </row>
    <row r="19832" spans="1:8" ht="15" x14ac:dyDescent="0.2">
      <c r="A19832" s="733">
        <v>45469</v>
      </c>
      <c r="B19832" s="40" t="s">
        <v>13127</v>
      </c>
      <c r="C19832" s="669" t="s">
        <v>13356</v>
      </c>
      <c r="D19832" s="912" t="s">
        <v>13357</v>
      </c>
      <c r="E19832" s="584">
        <v>30000</v>
      </c>
      <c r="F19832" s="57"/>
      <c r="G19832" s="125">
        <f t="shared" si="315"/>
        <v>-30000</v>
      </c>
      <c r="H19832" s="704" t="s">
        <v>13187</v>
      </c>
    </row>
    <row r="19833" spans="1:8" ht="15" x14ac:dyDescent="0.2">
      <c r="A19833" s="733">
        <v>45469</v>
      </c>
      <c r="B19833" s="40" t="s">
        <v>12410</v>
      </c>
      <c r="C19833" s="669" t="s">
        <v>13356</v>
      </c>
      <c r="D19833" s="912" t="s">
        <v>13357</v>
      </c>
      <c r="E19833" s="584">
        <v>30000</v>
      </c>
      <c r="F19833" s="57"/>
      <c r="G19833" s="125">
        <f t="shared" si="315"/>
        <v>-30000</v>
      </c>
      <c r="H19833" s="704" t="s">
        <v>13187</v>
      </c>
    </row>
    <row r="19834" spans="1:8" ht="15" x14ac:dyDescent="0.2">
      <c r="A19834" s="1119">
        <v>45469</v>
      </c>
      <c r="B19834" s="69" t="s">
        <v>11883</v>
      </c>
      <c r="C19834" s="1120" t="s">
        <v>8230</v>
      </c>
      <c r="D19834" s="792" t="s">
        <v>13358</v>
      </c>
      <c r="E19834" s="70">
        <v>44000</v>
      </c>
      <c r="F19834" s="70"/>
      <c r="G19834" s="1121">
        <f t="shared" si="315"/>
        <v>-44000</v>
      </c>
      <c r="H19834" s="1122" t="s">
        <v>13187</v>
      </c>
    </row>
    <row r="19835" spans="1:8" ht="15" x14ac:dyDescent="0.2">
      <c r="A19835" s="1119">
        <v>45469</v>
      </c>
      <c r="B19835" s="69" t="s">
        <v>12410</v>
      </c>
      <c r="C19835" s="1120" t="s">
        <v>285</v>
      </c>
      <c r="D19835" s="792" t="s">
        <v>9893</v>
      </c>
      <c r="E19835" s="70">
        <v>500</v>
      </c>
      <c r="F19835" s="70"/>
      <c r="G19835" s="1121">
        <f t="shared" si="315"/>
        <v>-500</v>
      </c>
      <c r="H19835" s="1122" t="s">
        <v>13187</v>
      </c>
    </row>
    <row r="19836" spans="1:8" ht="15" x14ac:dyDescent="0.2">
      <c r="A19836" s="1119">
        <v>45469</v>
      </c>
      <c r="B19836" s="69" t="s">
        <v>103</v>
      </c>
      <c r="C19836" s="1120" t="s">
        <v>103</v>
      </c>
      <c r="D19836" s="792" t="s">
        <v>10209</v>
      </c>
      <c r="E19836" s="70">
        <v>4000</v>
      </c>
      <c r="F19836" s="70"/>
      <c r="G19836" s="1121">
        <f t="shared" si="315"/>
        <v>-4000</v>
      </c>
      <c r="H19836" s="1122" t="s">
        <v>13187</v>
      </c>
    </row>
    <row r="19837" spans="1:8" ht="15" x14ac:dyDescent="0.2">
      <c r="A19837" s="1119">
        <v>45469</v>
      </c>
      <c r="B19837" s="69" t="s">
        <v>12410</v>
      </c>
      <c r="C19837" s="1120" t="s">
        <v>12013</v>
      </c>
      <c r="D19837" s="792" t="s">
        <v>13365</v>
      </c>
      <c r="E19837" s="70">
        <v>500000</v>
      </c>
      <c r="F19837" s="70"/>
      <c r="G19837" s="1121">
        <f t="shared" si="315"/>
        <v>-500000</v>
      </c>
      <c r="H19837" s="1122" t="s">
        <v>13187</v>
      </c>
    </row>
    <row r="19838" spans="1:8" ht="15" x14ac:dyDescent="0.2">
      <c r="A19838" s="1119">
        <v>45470</v>
      </c>
      <c r="B19838" s="69" t="s">
        <v>13242</v>
      </c>
      <c r="C19838" s="1120" t="s">
        <v>5409</v>
      </c>
      <c r="D19838" s="792" t="s">
        <v>1156</v>
      </c>
      <c r="E19838" s="70">
        <v>10000</v>
      </c>
      <c r="F19838" s="70"/>
      <c r="G19838" s="1121">
        <f t="shared" ref="G19838:G19842" si="316">F19838-E19838</f>
        <v>-10000</v>
      </c>
      <c r="H19838" s="1122" t="s">
        <v>13187</v>
      </c>
    </row>
    <row r="19839" spans="1:8" ht="15" x14ac:dyDescent="0.2">
      <c r="A19839" s="1119">
        <v>45470</v>
      </c>
      <c r="B19839" s="69" t="s">
        <v>13242</v>
      </c>
      <c r="C19839" s="1120" t="s">
        <v>10989</v>
      </c>
      <c r="D19839" s="792" t="s">
        <v>13370</v>
      </c>
      <c r="E19839" s="70">
        <v>118000</v>
      </c>
      <c r="F19839" s="70"/>
      <c r="G19839" s="1121">
        <f t="shared" si="316"/>
        <v>-118000</v>
      </c>
      <c r="H19839" s="1122" t="s">
        <v>13187</v>
      </c>
    </row>
    <row r="19840" spans="1:8" ht="15" x14ac:dyDescent="0.2">
      <c r="A19840" s="1119">
        <v>45470</v>
      </c>
      <c r="B19840" s="69" t="s">
        <v>13332</v>
      </c>
      <c r="C19840" s="1120" t="s">
        <v>5740</v>
      </c>
      <c r="D19840" s="792" t="s">
        <v>1156</v>
      </c>
      <c r="E19840" s="70">
        <v>1800</v>
      </c>
      <c r="F19840" s="70"/>
      <c r="G19840" s="1121">
        <f t="shared" si="316"/>
        <v>-1800</v>
      </c>
      <c r="H19840" s="1122" t="s">
        <v>13187</v>
      </c>
    </row>
    <row r="19841" spans="1:8" ht="15" x14ac:dyDescent="0.2">
      <c r="A19841" s="1119">
        <v>45470</v>
      </c>
      <c r="B19841" s="69" t="s">
        <v>13272</v>
      </c>
      <c r="C19841" s="1120" t="s">
        <v>10989</v>
      </c>
      <c r="D19841" s="792" t="s">
        <v>13371</v>
      </c>
      <c r="E19841" s="70">
        <v>1750</v>
      </c>
      <c r="F19841" s="70"/>
      <c r="G19841" s="1121">
        <f t="shared" si="316"/>
        <v>-1750</v>
      </c>
      <c r="H19841" s="1122" t="s">
        <v>13187</v>
      </c>
    </row>
    <row r="19842" spans="1:8" ht="15" x14ac:dyDescent="0.2">
      <c r="A19842" s="1119">
        <v>45470</v>
      </c>
      <c r="B19842" s="69" t="s">
        <v>11883</v>
      </c>
      <c r="C19842" s="1120" t="s">
        <v>10989</v>
      </c>
      <c r="D19842" s="792" t="s">
        <v>13372</v>
      </c>
      <c r="E19842" s="70">
        <v>6500</v>
      </c>
      <c r="F19842" s="70"/>
      <c r="G19842" s="1121">
        <f t="shared" si="316"/>
        <v>-6500</v>
      </c>
      <c r="H19842" s="1122" t="s">
        <v>13187</v>
      </c>
    </row>
    <row r="19843" spans="1:8" ht="15" x14ac:dyDescent="0.2">
      <c r="A19843" s="1119">
        <v>45470</v>
      </c>
      <c r="B19843" s="69" t="s">
        <v>103</v>
      </c>
      <c r="C19843" s="1120" t="s">
        <v>103</v>
      </c>
      <c r="D19843" s="792" t="s">
        <v>10209</v>
      </c>
      <c r="E19843" s="70">
        <v>4000</v>
      </c>
      <c r="F19843" s="70"/>
      <c r="G19843" s="1121">
        <f t="shared" ref="G19843" si="317">F19843-E19843</f>
        <v>-4000</v>
      </c>
      <c r="H19843" s="1122" t="s">
        <v>13187</v>
      </c>
    </row>
    <row r="19844" spans="1:8" ht="15" x14ac:dyDescent="0.2">
      <c r="A19844" s="1119">
        <v>45470</v>
      </c>
      <c r="B19844" s="69" t="s">
        <v>10907</v>
      </c>
      <c r="C19844" s="1120" t="s">
        <v>12811</v>
      </c>
      <c r="D19844" s="792" t="s">
        <v>13373</v>
      </c>
      <c r="E19844" s="70">
        <v>245000</v>
      </c>
      <c r="F19844" s="70"/>
      <c r="G19844" s="1121">
        <f t="shared" ref="G19844" si="318">F19844-E19844</f>
        <v>-245000</v>
      </c>
      <c r="H19844" s="1122" t="s">
        <v>13187</v>
      </c>
    </row>
    <row r="19845" spans="1:8" ht="15" x14ac:dyDescent="0.2">
      <c r="A19845" s="1119">
        <v>45470</v>
      </c>
      <c r="B19845" s="69" t="s">
        <v>11726</v>
      </c>
      <c r="C19845" s="1120" t="s">
        <v>12942</v>
      </c>
      <c r="D19845" s="792" t="s">
        <v>13376</v>
      </c>
      <c r="E19845" s="70">
        <v>400000</v>
      </c>
      <c r="F19845" s="70"/>
      <c r="G19845" s="1121">
        <f t="shared" ref="G19845" si="319">F19845-E19845</f>
        <v>-400000</v>
      </c>
      <c r="H19845" s="1122" t="s">
        <v>13187</v>
      </c>
    </row>
    <row r="19846" spans="1:8" ht="15" x14ac:dyDescent="0.2">
      <c r="A19846" s="1119">
        <v>45471</v>
      </c>
      <c r="B19846" s="69" t="s">
        <v>11507</v>
      </c>
      <c r="C19846" s="669" t="s">
        <v>8392</v>
      </c>
      <c r="D19846" s="912" t="s">
        <v>13379</v>
      </c>
      <c r="E19846" s="584">
        <v>54293</v>
      </c>
      <c r="F19846" s="70"/>
      <c r="G19846" s="1121">
        <f t="shared" ref="G19846:G19850" si="320">F19846-E19846</f>
        <v>-54293</v>
      </c>
      <c r="H19846" s="1122" t="s">
        <v>13187</v>
      </c>
    </row>
    <row r="19847" spans="1:8" ht="15" x14ac:dyDescent="0.2">
      <c r="A19847" s="1119">
        <v>45471</v>
      </c>
      <c r="B19847" s="69" t="s">
        <v>11883</v>
      </c>
      <c r="C19847" s="669" t="s">
        <v>8392</v>
      </c>
      <c r="D19847" s="912" t="s">
        <v>13379</v>
      </c>
      <c r="E19847" s="584">
        <v>214017</v>
      </c>
      <c r="F19847" s="70"/>
      <c r="G19847" s="1121">
        <f t="shared" ref="G19847:G19848" si="321">F19847-E19847</f>
        <v>-214017</v>
      </c>
      <c r="H19847" s="1122" t="s">
        <v>13187</v>
      </c>
    </row>
    <row r="19848" spans="1:8" ht="15" x14ac:dyDescent="0.2">
      <c r="A19848" s="1119">
        <v>45471</v>
      </c>
      <c r="B19848" s="69" t="s">
        <v>12192</v>
      </c>
      <c r="C19848" s="669" t="s">
        <v>8392</v>
      </c>
      <c r="D19848" s="912" t="s">
        <v>13379</v>
      </c>
      <c r="E19848" s="584">
        <v>231690</v>
      </c>
      <c r="F19848" s="70"/>
      <c r="G19848" s="1121">
        <f t="shared" si="321"/>
        <v>-231690</v>
      </c>
      <c r="H19848" s="1122" t="s">
        <v>13187</v>
      </c>
    </row>
    <row r="19849" spans="1:8" s="681" customFormat="1" ht="16.5" customHeight="1" x14ac:dyDescent="0.25">
      <c r="A19849" s="1119">
        <v>45471</v>
      </c>
      <c r="B19849" s="1120" t="s">
        <v>13311</v>
      </c>
      <c r="C19849" s="1135" t="s">
        <v>13280</v>
      </c>
      <c r="D19849" s="1136" t="s">
        <v>13378</v>
      </c>
      <c r="E19849" s="1137">
        <v>87880</v>
      </c>
      <c r="F19849" s="1121"/>
      <c r="G19849" s="1121">
        <f t="shared" si="320"/>
        <v>-87880</v>
      </c>
      <c r="H19849" s="1122" t="s">
        <v>13187</v>
      </c>
    </row>
    <row r="19850" spans="1:8" ht="15" x14ac:dyDescent="0.2">
      <c r="A19850" s="1119">
        <v>45471</v>
      </c>
      <c r="B19850" s="69" t="s">
        <v>13127</v>
      </c>
      <c r="C19850" s="1135" t="s">
        <v>13280</v>
      </c>
      <c r="D19850" s="1136" t="s">
        <v>13378</v>
      </c>
      <c r="E19850" s="1137">
        <v>87880</v>
      </c>
      <c r="F19850" s="70"/>
      <c r="G19850" s="1121">
        <f t="shared" si="320"/>
        <v>-87880</v>
      </c>
      <c r="H19850" s="1122" t="s">
        <v>13187</v>
      </c>
    </row>
    <row r="19851" spans="1:8" ht="15" x14ac:dyDescent="0.2">
      <c r="A19851" s="1119">
        <v>45471</v>
      </c>
      <c r="B19851" s="69" t="s">
        <v>11883</v>
      </c>
      <c r="C19851" s="669" t="s">
        <v>8230</v>
      </c>
      <c r="D19851" s="912" t="s">
        <v>13380</v>
      </c>
      <c r="E19851" s="584">
        <v>11000</v>
      </c>
      <c r="F19851" s="70"/>
      <c r="G19851" s="1121">
        <f t="shared" ref="G19851:G19852" si="322">F19851-E19851</f>
        <v>-11000</v>
      </c>
      <c r="H19851" s="1122" t="s">
        <v>13187</v>
      </c>
    </row>
    <row r="19852" spans="1:8" ht="15" x14ac:dyDescent="0.2">
      <c r="A19852" s="1119">
        <v>45471</v>
      </c>
      <c r="B19852" s="69" t="s">
        <v>12410</v>
      </c>
      <c r="C19852" s="669" t="s">
        <v>8230</v>
      </c>
      <c r="D19852" s="912" t="s">
        <v>13380</v>
      </c>
      <c r="E19852" s="584">
        <v>11500</v>
      </c>
      <c r="F19852" s="70"/>
      <c r="G19852" s="1121">
        <f t="shared" si="322"/>
        <v>-11500</v>
      </c>
      <c r="H19852" s="1122" t="s">
        <v>13187</v>
      </c>
    </row>
    <row r="19853" spans="1:8" ht="15" x14ac:dyDescent="0.2">
      <c r="A19853" s="1119">
        <v>45471</v>
      </c>
      <c r="B19853" s="69" t="s">
        <v>11883</v>
      </c>
      <c r="C19853" s="565" t="s">
        <v>9869</v>
      </c>
      <c r="D19853" s="894" t="s">
        <v>13381</v>
      </c>
      <c r="E19853" s="629">
        <v>4600</v>
      </c>
      <c r="F19853" s="70"/>
      <c r="G19853" s="1121">
        <f t="shared" ref="G19853:G19855" si="323">F19853-E19853</f>
        <v>-4600</v>
      </c>
      <c r="H19853" s="1122" t="s">
        <v>13187</v>
      </c>
    </row>
    <row r="19854" spans="1:8" ht="15" x14ac:dyDescent="0.2">
      <c r="A19854" s="1119">
        <v>45471</v>
      </c>
      <c r="B19854" s="69" t="s">
        <v>13127</v>
      </c>
      <c r="C19854" s="565" t="s">
        <v>9869</v>
      </c>
      <c r="D19854" s="894" t="s">
        <v>13381</v>
      </c>
      <c r="E19854" s="629">
        <v>78900</v>
      </c>
      <c r="F19854" s="70"/>
      <c r="G19854" s="1121">
        <f t="shared" si="323"/>
        <v>-78900</v>
      </c>
      <c r="H19854" s="1122" t="s">
        <v>13187</v>
      </c>
    </row>
    <row r="19855" spans="1:8" ht="15" x14ac:dyDescent="0.2">
      <c r="A19855" s="1119">
        <v>45471</v>
      </c>
      <c r="B19855" s="69" t="s">
        <v>10294</v>
      </c>
      <c r="C19855" s="649" t="s">
        <v>7465</v>
      </c>
      <c r="D19855" s="893" t="s">
        <v>13382</v>
      </c>
      <c r="E19855" s="626">
        <v>43900</v>
      </c>
      <c r="F19855" s="70"/>
      <c r="G19855" s="1121">
        <f t="shared" si="323"/>
        <v>-43900</v>
      </c>
      <c r="H19855" s="1122" t="s">
        <v>13187</v>
      </c>
    </row>
    <row r="19856" spans="1:8" ht="15" x14ac:dyDescent="0.2">
      <c r="A19856" s="1119">
        <v>45471</v>
      </c>
      <c r="B19856" s="69" t="s">
        <v>9354</v>
      </c>
      <c r="C19856" s="649" t="s">
        <v>7465</v>
      </c>
      <c r="D19856" s="893" t="s">
        <v>13382</v>
      </c>
      <c r="E19856" s="626">
        <v>33559</v>
      </c>
      <c r="F19856" s="70"/>
      <c r="G19856" s="1121">
        <f t="shared" ref="G19856:G19859" si="324">F19856-E19856</f>
        <v>-33559</v>
      </c>
      <c r="H19856" s="1122" t="s">
        <v>13187</v>
      </c>
    </row>
    <row r="19857" spans="1:8" ht="15" x14ac:dyDescent="0.2">
      <c r="A19857" s="1119">
        <v>45471</v>
      </c>
      <c r="B19857" s="69" t="s">
        <v>10574</v>
      </c>
      <c r="C19857" s="649" t="s">
        <v>7465</v>
      </c>
      <c r="D19857" s="893" t="s">
        <v>13382</v>
      </c>
      <c r="E19857" s="626">
        <v>93755</v>
      </c>
      <c r="F19857" s="70"/>
      <c r="G19857" s="1121">
        <f t="shared" si="324"/>
        <v>-93755</v>
      </c>
      <c r="H19857" s="1122" t="s">
        <v>13187</v>
      </c>
    </row>
    <row r="19858" spans="1:8" ht="15" x14ac:dyDescent="0.2">
      <c r="A19858" s="1119">
        <v>45471</v>
      </c>
      <c r="B19858" s="69" t="s">
        <v>10907</v>
      </c>
      <c r="C19858" s="649" t="s">
        <v>7465</v>
      </c>
      <c r="D19858" s="893" t="s">
        <v>13382</v>
      </c>
      <c r="E19858" s="626">
        <v>22780</v>
      </c>
      <c r="F19858" s="70"/>
      <c r="G19858" s="1121">
        <f t="shared" si="324"/>
        <v>-22780</v>
      </c>
      <c r="H19858" s="1122" t="s">
        <v>13187</v>
      </c>
    </row>
    <row r="19859" spans="1:8" ht="15" x14ac:dyDescent="0.2">
      <c r="A19859" s="1119">
        <v>45471</v>
      </c>
      <c r="B19859" s="69" t="s">
        <v>11883</v>
      </c>
      <c r="C19859" s="649" t="s">
        <v>7465</v>
      </c>
      <c r="D19859" s="893" t="s">
        <v>13382</v>
      </c>
      <c r="E19859" s="626">
        <v>306006</v>
      </c>
      <c r="F19859" s="70"/>
      <c r="G19859" s="1121">
        <f t="shared" si="324"/>
        <v>-306006</v>
      </c>
      <c r="H19859" s="1122" t="s">
        <v>13187</v>
      </c>
    </row>
    <row r="19860" spans="1:8" ht="15" x14ac:dyDescent="0.2">
      <c r="A19860" s="1119">
        <v>45471</v>
      </c>
      <c r="B19860" s="69" t="s">
        <v>13311</v>
      </c>
      <c r="C19860" s="1120" t="s">
        <v>6422</v>
      </c>
      <c r="D19860" s="792" t="s">
        <v>13383</v>
      </c>
      <c r="E19860" s="70">
        <v>100000</v>
      </c>
      <c r="F19860" s="70"/>
      <c r="G19860" s="1121">
        <f t="shared" ref="G19860" si="325">F19860-E19860</f>
        <v>-100000</v>
      </c>
      <c r="H19860" s="1122" t="s">
        <v>13187</v>
      </c>
    </row>
    <row r="19861" spans="1:8" ht="15" x14ac:dyDescent="0.2">
      <c r="A19861" s="1119">
        <v>45471</v>
      </c>
      <c r="B19861" s="69" t="s">
        <v>13332</v>
      </c>
      <c r="C19861" s="1120" t="s">
        <v>10989</v>
      </c>
      <c r="D19861" s="792" t="s">
        <v>13384</v>
      </c>
      <c r="E19861" s="70">
        <v>15500</v>
      </c>
      <c r="F19861" s="70"/>
      <c r="G19861" s="1121">
        <f t="shared" ref="G19861:G19865" si="326">F19861-E19861</f>
        <v>-15500</v>
      </c>
      <c r="H19861" s="1122" t="s">
        <v>13187</v>
      </c>
    </row>
    <row r="19862" spans="1:8" ht="15" x14ac:dyDescent="0.2">
      <c r="A19862" s="1119">
        <v>45471</v>
      </c>
      <c r="B19862" s="69" t="s">
        <v>103</v>
      </c>
      <c r="C19862" s="1120" t="s">
        <v>103</v>
      </c>
      <c r="D19862" s="792" t="s">
        <v>10209</v>
      </c>
      <c r="E19862" s="70">
        <v>4000</v>
      </c>
      <c r="F19862" s="70"/>
      <c r="G19862" s="1121">
        <f t="shared" si="326"/>
        <v>-4000</v>
      </c>
      <c r="H19862" s="1122" t="s">
        <v>13187</v>
      </c>
    </row>
    <row r="19863" spans="1:8" ht="15" x14ac:dyDescent="0.2">
      <c r="A19863" s="1119">
        <v>45471</v>
      </c>
      <c r="B19863" s="69" t="s">
        <v>13332</v>
      </c>
      <c r="C19863" s="1120" t="s">
        <v>10989</v>
      </c>
      <c r="D19863" s="792" t="s">
        <v>2158</v>
      </c>
      <c r="E19863" s="70">
        <v>1936</v>
      </c>
      <c r="F19863" s="70"/>
      <c r="G19863" s="1121">
        <f t="shared" si="326"/>
        <v>-1936</v>
      </c>
      <c r="H19863" s="1122" t="s">
        <v>13187</v>
      </c>
    </row>
    <row r="19864" spans="1:8" ht="15" x14ac:dyDescent="0.2">
      <c r="A19864" s="1119">
        <v>45471</v>
      </c>
      <c r="B19864" s="69" t="s">
        <v>3945</v>
      </c>
      <c r="C19864" s="1120" t="s">
        <v>10989</v>
      </c>
      <c r="D19864" s="792" t="s">
        <v>13385</v>
      </c>
      <c r="E19864" s="70">
        <v>10000</v>
      </c>
      <c r="F19864" s="70"/>
      <c r="G19864" s="1121">
        <f t="shared" si="326"/>
        <v>-10000</v>
      </c>
      <c r="H19864" s="1122" t="s">
        <v>13187</v>
      </c>
    </row>
    <row r="19865" spans="1:8" ht="15" x14ac:dyDescent="0.2">
      <c r="A19865" s="1119">
        <v>45471</v>
      </c>
      <c r="B19865" s="69" t="s">
        <v>3945</v>
      </c>
      <c r="C19865" s="1120" t="s">
        <v>5740</v>
      </c>
      <c r="D19865" s="792" t="s">
        <v>369</v>
      </c>
      <c r="E19865" s="70">
        <v>1000</v>
      </c>
      <c r="F19865" s="70"/>
      <c r="G19865" s="1121">
        <f t="shared" si="326"/>
        <v>-1000</v>
      </c>
      <c r="H19865" s="1122" t="s">
        <v>13187</v>
      </c>
    </row>
    <row r="19866" spans="1:8" ht="15" x14ac:dyDescent="0.2">
      <c r="A19866" s="1119">
        <v>45471</v>
      </c>
      <c r="B19866" s="69" t="s">
        <v>13332</v>
      </c>
      <c r="C19866" s="1120" t="s">
        <v>5740</v>
      </c>
      <c r="D19866" s="792" t="s">
        <v>369</v>
      </c>
      <c r="E19866" s="70">
        <v>500</v>
      </c>
      <c r="F19866" s="70"/>
      <c r="G19866" s="1121">
        <f t="shared" ref="G19866:G19867" si="327">F19866-E19866</f>
        <v>-500</v>
      </c>
      <c r="H19866" s="1122" t="s">
        <v>13187</v>
      </c>
    </row>
    <row r="19867" spans="1:8" ht="15" x14ac:dyDescent="0.2">
      <c r="A19867" s="1119">
        <v>45471</v>
      </c>
      <c r="B19867" s="69" t="s">
        <v>13332</v>
      </c>
      <c r="C19867" s="1120" t="s">
        <v>285</v>
      </c>
      <c r="D19867" s="792" t="s">
        <v>13396</v>
      </c>
      <c r="E19867" s="70">
        <v>1000</v>
      </c>
      <c r="F19867" s="70"/>
      <c r="G19867" s="1121">
        <f t="shared" si="327"/>
        <v>-1000</v>
      </c>
      <c r="H19867" s="1122" t="s">
        <v>13187</v>
      </c>
    </row>
    <row r="19868" spans="1:8" ht="15" x14ac:dyDescent="0.2">
      <c r="A19868" s="1119">
        <v>45472</v>
      </c>
      <c r="B19868" s="69" t="s">
        <v>12410</v>
      </c>
      <c r="C19868" s="1120" t="s">
        <v>5740</v>
      </c>
      <c r="D19868" s="792" t="s">
        <v>1156</v>
      </c>
      <c r="E19868" s="70">
        <v>1000</v>
      </c>
      <c r="F19868" s="70"/>
      <c r="G19868" s="1121">
        <f t="shared" ref="G19868:G19871" si="328">F19868-E19868</f>
        <v>-1000</v>
      </c>
      <c r="H19868" s="1122" t="s">
        <v>13187</v>
      </c>
    </row>
    <row r="19869" spans="1:8" ht="15" x14ac:dyDescent="0.2">
      <c r="A19869" s="1119">
        <v>45472</v>
      </c>
      <c r="B19869" s="69" t="s">
        <v>11726</v>
      </c>
      <c r="C19869" s="1120" t="s">
        <v>13389</v>
      </c>
      <c r="D19869" s="792" t="s">
        <v>13390</v>
      </c>
      <c r="E19869" s="70">
        <v>25000</v>
      </c>
      <c r="F19869" s="70"/>
      <c r="G19869" s="1121">
        <f t="shared" si="328"/>
        <v>-25000</v>
      </c>
      <c r="H19869" s="1122" t="s">
        <v>13187</v>
      </c>
    </row>
    <row r="19870" spans="1:8" ht="15" x14ac:dyDescent="0.2">
      <c r="A19870" s="1119">
        <v>45472</v>
      </c>
      <c r="B19870" s="69" t="s">
        <v>11726</v>
      </c>
      <c r="C19870" s="1120" t="s">
        <v>391</v>
      </c>
      <c r="D19870" s="792" t="s">
        <v>13391</v>
      </c>
      <c r="E19870" s="70">
        <v>5000</v>
      </c>
      <c r="F19870" s="70"/>
      <c r="G19870" s="1121">
        <f t="shared" si="328"/>
        <v>-5000</v>
      </c>
      <c r="H19870" s="1122" t="s">
        <v>13187</v>
      </c>
    </row>
    <row r="19871" spans="1:8" ht="15" x14ac:dyDescent="0.2">
      <c r="A19871" s="1119">
        <v>45472</v>
      </c>
      <c r="B19871" s="69" t="s">
        <v>11085</v>
      </c>
      <c r="C19871" s="1120" t="s">
        <v>5740</v>
      </c>
      <c r="D19871" s="792" t="s">
        <v>13392</v>
      </c>
      <c r="E19871" s="70">
        <v>5500</v>
      </c>
      <c r="F19871" s="70"/>
      <c r="G19871" s="1121">
        <f t="shared" si="328"/>
        <v>-5500</v>
      </c>
      <c r="H19871" s="1122" t="s">
        <v>13187</v>
      </c>
    </row>
    <row r="19872" spans="1:8" ht="15" x14ac:dyDescent="0.2">
      <c r="A19872" s="1119">
        <v>45472</v>
      </c>
      <c r="B19872" s="69" t="s">
        <v>12618</v>
      </c>
      <c r="C19872" s="1120" t="s">
        <v>13110</v>
      </c>
      <c r="D19872" s="792" t="s">
        <v>13393</v>
      </c>
      <c r="E19872" s="70">
        <v>107000</v>
      </c>
      <c r="F19872" s="70"/>
      <c r="G19872" s="1121">
        <f t="shared" ref="G19872:G19877" si="329">F19872-E19872</f>
        <v>-107000</v>
      </c>
      <c r="H19872" s="1122" t="s">
        <v>13187</v>
      </c>
    </row>
    <row r="19873" spans="1:8" ht="15" x14ac:dyDescent="0.2">
      <c r="A19873" s="1119">
        <v>45472</v>
      </c>
      <c r="B19873" s="69" t="s">
        <v>13332</v>
      </c>
      <c r="C19873" s="1120" t="s">
        <v>10989</v>
      </c>
      <c r="D19873" s="792" t="s">
        <v>13394</v>
      </c>
      <c r="E19873" s="70">
        <v>20190</v>
      </c>
      <c r="F19873" s="70"/>
      <c r="G19873" s="1121">
        <f t="shared" si="329"/>
        <v>-20190</v>
      </c>
      <c r="H19873" s="1122" t="s">
        <v>13187</v>
      </c>
    </row>
    <row r="19874" spans="1:8" ht="15" x14ac:dyDescent="0.2">
      <c r="A19874" s="1119">
        <v>45472</v>
      </c>
      <c r="B19874" s="69" t="s">
        <v>12618</v>
      </c>
      <c r="C19874" s="1120" t="s">
        <v>10989</v>
      </c>
      <c r="D19874" s="792" t="s">
        <v>13394</v>
      </c>
      <c r="E19874" s="70">
        <v>39570</v>
      </c>
      <c r="F19874" s="70"/>
      <c r="G19874" s="1121">
        <f t="shared" si="329"/>
        <v>-39570</v>
      </c>
      <c r="H19874" s="1122" t="s">
        <v>13187</v>
      </c>
    </row>
    <row r="19875" spans="1:8" ht="15" x14ac:dyDescent="0.2">
      <c r="A19875" s="1119">
        <v>45472</v>
      </c>
      <c r="B19875" s="69" t="s">
        <v>12618</v>
      </c>
      <c r="C19875" s="1120" t="s">
        <v>10989</v>
      </c>
      <c r="D19875" s="792" t="s">
        <v>13394</v>
      </c>
      <c r="E19875" s="70">
        <v>41265</v>
      </c>
      <c r="F19875" s="70"/>
      <c r="G19875" s="1121">
        <f t="shared" si="329"/>
        <v>-41265</v>
      </c>
      <c r="H19875" s="1122" t="s">
        <v>13187</v>
      </c>
    </row>
    <row r="19876" spans="1:8" ht="15" x14ac:dyDescent="0.2">
      <c r="A19876" s="1119">
        <v>45472</v>
      </c>
      <c r="B19876" s="69" t="s">
        <v>12618</v>
      </c>
      <c r="C19876" s="1120" t="s">
        <v>10989</v>
      </c>
      <c r="D19876" s="792" t="s">
        <v>13394</v>
      </c>
      <c r="E19876" s="70">
        <v>78619</v>
      </c>
      <c r="F19876" s="70"/>
      <c r="G19876" s="1121">
        <f t="shared" si="329"/>
        <v>-78619</v>
      </c>
      <c r="H19876" s="1122" t="s">
        <v>13187</v>
      </c>
    </row>
    <row r="19877" spans="1:8" ht="15" x14ac:dyDescent="0.2">
      <c r="A19877" s="1119">
        <v>45472</v>
      </c>
      <c r="B19877" s="69" t="s">
        <v>12618</v>
      </c>
      <c r="C19877" s="1120" t="s">
        <v>10989</v>
      </c>
      <c r="D19877" s="792" t="s">
        <v>13394</v>
      </c>
      <c r="E19877" s="70">
        <v>46130</v>
      </c>
      <c r="F19877" s="70"/>
      <c r="G19877" s="1121">
        <f t="shared" si="329"/>
        <v>-46130</v>
      </c>
      <c r="H19877" s="1122" t="s">
        <v>13187</v>
      </c>
    </row>
    <row r="19878" spans="1:8" ht="15" x14ac:dyDescent="0.2">
      <c r="A19878" s="1119">
        <v>45472</v>
      </c>
      <c r="B19878" s="69" t="s">
        <v>12618</v>
      </c>
      <c r="C19878" s="1120" t="s">
        <v>13110</v>
      </c>
      <c r="D19878" s="792" t="s">
        <v>13395</v>
      </c>
      <c r="E19878" s="70">
        <v>54000</v>
      </c>
      <c r="F19878" s="70"/>
      <c r="G19878" s="1121">
        <f t="shared" ref="G19878:G19880" si="330">F19878-E19878</f>
        <v>-54000</v>
      </c>
      <c r="H19878" s="1122" t="s">
        <v>13187</v>
      </c>
    </row>
    <row r="19879" spans="1:8" ht="15" x14ac:dyDescent="0.2">
      <c r="A19879" s="1119">
        <v>45472</v>
      </c>
      <c r="B19879" s="69" t="s">
        <v>9354</v>
      </c>
      <c r="C19879" s="633" t="s">
        <v>1062</v>
      </c>
      <c r="D19879" s="917" t="s">
        <v>13397</v>
      </c>
      <c r="E19879" s="734">
        <v>100000</v>
      </c>
      <c r="F19879" s="70"/>
      <c r="G19879" s="1121">
        <f t="shared" si="330"/>
        <v>-100000</v>
      </c>
      <c r="H19879" s="1122" t="s">
        <v>13187</v>
      </c>
    </row>
    <row r="19880" spans="1:8" ht="15" x14ac:dyDescent="0.2">
      <c r="A19880" s="1119">
        <v>45472</v>
      </c>
      <c r="B19880" s="69" t="s">
        <v>12410</v>
      </c>
      <c r="C19880" s="633" t="s">
        <v>1062</v>
      </c>
      <c r="D19880" s="917" t="s">
        <v>13397</v>
      </c>
      <c r="E19880" s="734">
        <v>200000</v>
      </c>
      <c r="F19880" s="70"/>
      <c r="G19880" s="1121">
        <f t="shared" si="330"/>
        <v>-200000</v>
      </c>
      <c r="H19880" s="1122" t="s">
        <v>13187</v>
      </c>
    </row>
    <row r="19881" spans="1:8" ht="15" x14ac:dyDescent="0.2">
      <c r="A19881" s="1119">
        <v>45472</v>
      </c>
      <c r="B19881" s="69" t="s">
        <v>11726</v>
      </c>
      <c r="C19881" s="1120" t="s">
        <v>10989</v>
      </c>
      <c r="D19881" s="792" t="s">
        <v>13398</v>
      </c>
      <c r="E19881" s="70">
        <v>1200</v>
      </c>
      <c r="F19881" s="70"/>
      <c r="G19881" s="1121">
        <f t="shared" ref="G19881:G19883" si="331">F19881-E19881</f>
        <v>-1200</v>
      </c>
      <c r="H19881" s="1122" t="s">
        <v>13187</v>
      </c>
    </row>
    <row r="19882" spans="1:8" ht="15" x14ac:dyDescent="0.2">
      <c r="A19882" s="1119">
        <v>45472</v>
      </c>
      <c r="B19882" s="69" t="s">
        <v>103</v>
      </c>
      <c r="C19882" s="1120" t="s">
        <v>103</v>
      </c>
      <c r="D19882" s="792" t="s">
        <v>10209</v>
      </c>
      <c r="E19882" s="70">
        <v>5000</v>
      </c>
      <c r="F19882" s="70"/>
      <c r="G19882" s="1121">
        <f t="shared" si="331"/>
        <v>-5000</v>
      </c>
      <c r="H19882" s="1122" t="s">
        <v>13187</v>
      </c>
    </row>
    <row r="19883" spans="1:8" ht="15" x14ac:dyDescent="0.2">
      <c r="A19883" s="1119">
        <v>45472</v>
      </c>
      <c r="B19883" s="69" t="s">
        <v>13272</v>
      </c>
      <c r="C19883" s="1120" t="s">
        <v>5740</v>
      </c>
      <c r="D19883" s="792" t="s">
        <v>369</v>
      </c>
      <c r="E19883" s="70">
        <v>5500</v>
      </c>
      <c r="F19883" s="70"/>
      <c r="G19883" s="1121">
        <f t="shared" si="331"/>
        <v>-5500</v>
      </c>
      <c r="H19883" s="1122" t="s">
        <v>13187</v>
      </c>
    </row>
    <row r="19884" spans="1:8" ht="15" x14ac:dyDescent="0.2">
      <c r="A19884" s="1119">
        <v>45472</v>
      </c>
      <c r="B19884" s="69" t="s">
        <v>3945</v>
      </c>
      <c r="C19884" s="1120" t="s">
        <v>391</v>
      </c>
      <c r="D19884" s="792" t="s">
        <v>13401</v>
      </c>
      <c r="E19884" s="70">
        <v>50000</v>
      </c>
      <c r="F19884" s="70"/>
      <c r="G19884" s="1121">
        <f t="shared" ref="G19884:G19886" si="332">F19884-E19884</f>
        <v>-50000</v>
      </c>
      <c r="H19884" s="1122" t="s">
        <v>13187</v>
      </c>
    </row>
    <row r="19885" spans="1:8" ht="15" x14ac:dyDescent="0.2">
      <c r="A19885" s="1119">
        <v>45472</v>
      </c>
      <c r="B19885" s="69" t="s">
        <v>3945</v>
      </c>
      <c r="C19885" s="1120" t="s">
        <v>12848</v>
      </c>
      <c r="D19885" s="792" t="s">
        <v>13400</v>
      </c>
      <c r="E19885" s="70">
        <v>40000</v>
      </c>
      <c r="F19885" s="70"/>
      <c r="G19885" s="1121">
        <f t="shared" si="332"/>
        <v>-40000</v>
      </c>
      <c r="H19885" s="1122" t="s">
        <v>13187</v>
      </c>
    </row>
    <row r="19886" spans="1:8" ht="15" x14ac:dyDescent="0.2">
      <c r="A19886" s="1119">
        <v>45472</v>
      </c>
      <c r="B19886" s="69" t="s">
        <v>13272</v>
      </c>
      <c r="C19886" s="1120" t="s">
        <v>10989</v>
      </c>
      <c r="D19886" s="792" t="s">
        <v>13399</v>
      </c>
      <c r="E19886" s="70">
        <v>10000</v>
      </c>
      <c r="F19886" s="70"/>
      <c r="G19886" s="1121">
        <f t="shared" si="332"/>
        <v>-10000</v>
      </c>
      <c r="H19886" s="1122" t="s">
        <v>13187</v>
      </c>
    </row>
    <row r="19887" spans="1:8" ht="15" x14ac:dyDescent="0.2">
      <c r="A19887" s="732">
        <v>45449</v>
      </c>
      <c r="B19887" s="173" t="s">
        <v>11726</v>
      </c>
      <c r="C19887" s="173" t="s">
        <v>12942</v>
      </c>
      <c r="D19887" s="227" t="s">
        <v>13374</v>
      </c>
      <c r="E19887" s="235">
        <v>400000</v>
      </c>
      <c r="F19887" s="235"/>
      <c r="G19887" s="235">
        <f t="shared" ref="G19887:G19923" si="333">F19887-E19887</f>
        <v>-400000</v>
      </c>
      <c r="H19887" s="708" t="s">
        <v>13187</v>
      </c>
    </row>
    <row r="19888" spans="1:8" ht="15" x14ac:dyDescent="0.2">
      <c r="A19888" s="732">
        <v>45449</v>
      </c>
      <c r="B19888" s="173" t="s">
        <v>11726</v>
      </c>
      <c r="C19888" s="173" t="s">
        <v>12942</v>
      </c>
      <c r="D19888" s="227" t="s">
        <v>13375</v>
      </c>
      <c r="E19888" s="235">
        <v>400000</v>
      </c>
      <c r="F19888" s="235"/>
      <c r="G19888" s="235">
        <f t="shared" si="333"/>
        <v>-400000</v>
      </c>
      <c r="H19888" s="708" t="s">
        <v>13187</v>
      </c>
    </row>
    <row r="19889" spans="1:8" ht="24" x14ac:dyDescent="0.2">
      <c r="A19889" s="732">
        <v>45450</v>
      </c>
      <c r="B19889" s="173" t="s">
        <v>13127</v>
      </c>
      <c r="C19889" s="173" t="s">
        <v>13240</v>
      </c>
      <c r="D19889" s="227" t="s">
        <v>13241</v>
      </c>
      <c r="E19889" s="235">
        <v>1458946</v>
      </c>
      <c r="F19889" s="235"/>
      <c r="G19889" s="235">
        <f t="shared" si="333"/>
        <v>-1458946</v>
      </c>
      <c r="H19889" s="708" t="s">
        <v>13187</v>
      </c>
    </row>
    <row r="19890" spans="1:8" ht="15" x14ac:dyDescent="0.2">
      <c r="A19890" s="732">
        <v>45451</v>
      </c>
      <c r="B19890" s="173" t="s">
        <v>12618</v>
      </c>
      <c r="C19890" s="173" t="s">
        <v>10989</v>
      </c>
      <c r="D19890" s="227" t="s">
        <v>13234</v>
      </c>
      <c r="E19890" s="235">
        <v>105000</v>
      </c>
      <c r="F19890" s="235"/>
      <c r="G19890" s="235">
        <f t="shared" si="333"/>
        <v>-105000</v>
      </c>
      <c r="H19890" s="708" t="s">
        <v>13187</v>
      </c>
    </row>
    <row r="19891" spans="1:8" ht="36" x14ac:dyDescent="0.2">
      <c r="A19891" s="732">
        <v>45451</v>
      </c>
      <c r="B19891" s="173" t="s">
        <v>12410</v>
      </c>
      <c r="C19891" s="173" t="s">
        <v>4724</v>
      </c>
      <c r="D19891" s="227" t="s">
        <v>13221</v>
      </c>
      <c r="E19891" s="235">
        <v>1056979</v>
      </c>
      <c r="F19891" s="235"/>
      <c r="G19891" s="235">
        <f t="shared" si="333"/>
        <v>-1056979</v>
      </c>
      <c r="H19891" s="708" t="s">
        <v>13187</v>
      </c>
    </row>
    <row r="19892" spans="1:8" ht="27.75" customHeight="1" x14ac:dyDescent="0.2">
      <c r="A19892" s="732">
        <v>45453</v>
      </c>
      <c r="B19892" s="173" t="s">
        <v>13242</v>
      </c>
      <c r="C19892" s="173" t="s">
        <v>430</v>
      </c>
      <c r="D19892" s="227" t="s">
        <v>13243</v>
      </c>
      <c r="E19892" s="235">
        <v>1056979</v>
      </c>
      <c r="F19892" s="235"/>
      <c r="G19892" s="235">
        <f t="shared" si="333"/>
        <v>-1056979</v>
      </c>
      <c r="H19892" s="708" t="s">
        <v>13187</v>
      </c>
    </row>
    <row r="19893" spans="1:8" ht="27.75" customHeight="1" x14ac:dyDescent="0.2">
      <c r="A19893" s="732">
        <v>45453</v>
      </c>
      <c r="B19893" s="173" t="s">
        <v>12410</v>
      </c>
      <c r="C19893" s="173" t="s">
        <v>8089</v>
      </c>
      <c r="D19893" s="227" t="s">
        <v>13223</v>
      </c>
      <c r="E19893" s="235">
        <v>1056979</v>
      </c>
      <c r="F19893" s="235"/>
      <c r="G19893" s="235">
        <f t="shared" si="333"/>
        <v>-1056979</v>
      </c>
      <c r="H19893" s="708" t="s">
        <v>13187</v>
      </c>
    </row>
    <row r="19894" spans="1:8" ht="27.75" customHeight="1" x14ac:dyDescent="0.2">
      <c r="A19894" s="732">
        <v>45453</v>
      </c>
      <c r="B19894" s="173" t="s">
        <v>12410</v>
      </c>
      <c r="C19894" s="173" t="s">
        <v>8089</v>
      </c>
      <c r="D19894" s="227" t="s">
        <v>13223</v>
      </c>
      <c r="E19894" s="235">
        <v>1056979</v>
      </c>
      <c r="F19894" s="235"/>
      <c r="G19894" s="235">
        <f t="shared" si="333"/>
        <v>-1056979</v>
      </c>
      <c r="H19894" s="708" t="s">
        <v>13187</v>
      </c>
    </row>
    <row r="19895" spans="1:8" ht="21" customHeight="1" x14ac:dyDescent="0.2">
      <c r="A19895" s="732">
        <v>45453</v>
      </c>
      <c r="B19895" s="173" t="s">
        <v>12410</v>
      </c>
      <c r="C19895" s="173" t="s">
        <v>8089</v>
      </c>
      <c r="D19895" s="227" t="s">
        <v>13244</v>
      </c>
      <c r="E19895" s="235">
        <v>700000</v>
      </c>
      <c r="F19895" s="235"/>
      <c r="G19895" s="235">
        <f t="shared" si="333"/>
        <v>-700000</v>
      </c>
      <c r="H19895" s="708" t="s">
        <v>13187</v>
      </c>
    </row>
    <row r="19896" spans="1:8" ht="21" customHeight="1" x14ac:dyDescent="0.2">
      <c r="A19896" s="732">
        <v>45453</v>
      </c>
      <c r="B19896" s="173" t="s">
        <v>12410</v>
      </c>
      <c r="C19896" s="173" t="s">
        <v>8089</v>
      </c>
      <c r="D19896" s="227" t="s">
        <v>13244</v>
      </c>
      <c r="E19896" s="235">
        <v>770000</v>
      </c>
      <c r="F19896" s="235"/>
      <c r="G19896" s="235">
        <f t="shared" si="333"/>
        <v>-770000</v>
      </c>
      <c r="H19896" s="708" t="s">
        <v>13187</v>
      </c>
    </row>
    <row r="19897" spans="1:8" ht="21" customHeight="1" x14ac:dyDescent="0.2">
      <c r="A19897" s="732">
        <v>45453</v>
      </c>
      <c r="B19897" s="173" t="s">
        <v>12410</v>
      </c>
      <c r="C19897" s="173" t="s">
        <v>8089</v>
      </c>
      <c r="D19897" s="227" t="s">
        <v>13244</v>
      </c>
      <c r="E19897" s="235">
        <v>525000</v>
      </c>
      <c r="F19897" s="235"/>
      <c r="G19897" s="235">
        <f t="shared" si="333"/>
        <v>-525000</v>
      </c>
      <c r="H19897" s="708" t="s">
        <v>13187</v>
      </c>
    </row>
    <row r="19898" spans="1:8" ht="21" customHeight="1" x14ac:dyDescent="0.2">
      <c r="A19898" s="732">
        <v>45463</v>
      </c>
      <c r="B19898" s="173" t="s">
        <v>13127</v>
      </c>
      <c r="C19898" s="173" t="s">
        <v>4321</v>
      </c>
      <c r="D19898" s="227" t="s">
        <v>13316</v>
      </c>
      <c r="E19898" s="235">
        <v>178564</v>
      </c>
      <c r="F19898" s="235"/>
      <c r="G19898" s="235">
        <f t="shared" si="333"/>
        <v>-178564</v>
      </c>
      <c r="H19898" s="708" t="s">
        <v>13187</v>
      </c>
    </row>
    <row r="19899" spans="1:8" ht="21" customHeight="1" x14ac:dyDescent="0.2">
      <c r="A19899" s="732">
        <v>45469</v>
      </c>
      <c r="B19899" s="173" t="s">
        <v>13127</v>
      </c>
      <c r="C19899" s="173" t="s">
        <v>2709</v>
      </c>
      <c r="D19899" s="227" t="s">
        <v>13387</v>
      </c>
      <c r="E19899" s="235">
        <v>177832</v>
      </c>
      <c r="F19899" s="235"/>
      <c r="G19899" s="235">
        <f t="shared" si="333"/>
        <v>-177832</v>
      </c>
      <c r="H19899" s="708" t="s">
        <v>13187</v>
      </c>
    </row>
    <row r="19900" spans="1:8" ht="21" customHeight="1" x14ac:dyDescent="0.2">
      <c r="A19900" s="732">
        <v>45469</v>
      </c>
      <c r="B19900" s="173" t="s">
        <v>13127</v>
      </c>
      <c r="C19900" s="173" t="s">
        <v>4321</v>
      </c>
      <c r="D19900" s="227" t="s">
        <v>13388</v>
      </c>
      <c r="E19900" s="235">
        <v>385878</v>
      </c>
      <c r="F19900" s="235"/>
      <c r="G19900" s="235">
        <f t="shared" si="333"/>
        <v>-385878</v>
      </c>
      <c r="H19900" s="708" t="s">
        <v>13187</v>
      </c>
    </row>
    <row r="19901" spans="1:8" ht="21" customHeight="1" x14ac:dyDescent="0.2">
      <c r="A19901" s="732">
        <v>45471</v>
      </c>
      <c r="B19901" s="173" t="s">
        <v>13127</v>
      </c>
      <c r="C19901" s="173" t="s">
        <v>4321</v>
      </c>
      <c r="D19901" s="227" t="s">
        <v>13482</v>
      </c>
      <c r="E19901" s="235">
        <v>1910384</v>
      </c>
      <c r="F19901" s="235"/>
      <c r="G19901" s="235">
        <f t="shared" si="333"/>
        <v>-1910384</v>
      </c>
      <c r="H19901" s="708" t="s">
        <v>13187</v>
      </c>
    </row>
    <row r="19902" spans="1:8" ht="15" x14ac:dyDescent="0.2">
      <c r="A19902" s="729">
        <v>45444</v>
      </c>
      <c r="B19902" s="93" t="s">
        <v>11726</v>
      </c>
      <c r="C19902" s="93" t="s">
        <v>558</v>
      </c>
      <c r="D19902" s="801" t="s">
        <v>13188</v>
      </c>
      <c r="E19902" s="175"/>
      <c r="F19902" s="175">
        <v>3456382</v>
      </c>
      <c r="G19902" s="175">
        <f t="shared" si="333"/>
        <v>3456382</v>
      </c>
      <c r="H19902" s="701" t="s">
        <v>13187</v>
      </c>
    </row>
    <row r="19903" spans="1:8" ht="15" x14ac:dyDescent="0.2">
      <c r="A19903" s="729">
        <v>45449</v>
      </c>
      <c r="B19903" s="93" t="s">
        <v>11085</v>
      </c>
      <c r="C19903" s="93" t="s">
        <v>558</v>
      </c>
      <c r="D19903" s="801" t="s">
        <v>13244</v>
      </c>
      <c r="E19903" s="175"/>
      <c r="F19903" s="175">
        <v>700000</v>
      </c>
      <c r="G19903" s="175">
        <f t="shared" si="333"/>
        <v>700000</v>
      </c>
      <c r="H19903" s="701" t="s">
        <v>13187</v>
      </c>
    </row>
    <row r="19904" spans="1:8" ht="15" x14ac:dyDescent="0.2">
      <c r="A19904" s="729">
        <v>45449</v>
      </c>
      <c r="B19904" s="93" t="s">
        <v>11085</v>
      </c>
      <c r="C19904" s="93" t="s">
        <v>558</v>
      </c>
      <c r="D19904" s="801" t="s">
        <v>13244</v>
      </c>
      <c r="E19904" s="175"/>
      <c r="F19904" s="175">
        <v>770000</v>
      </c>
      <c r="G19904" s="175">
        <f t="shared" si="333"/>
        <v>770000</v>
      </c>
      <c r="H19904" s="701" t="s">
        <v>13187</v>
      </c>
    </row>
    <row r="19905" spans="1:8" ht="15" x14ac:dyDescent="0.2">
      <c r="A19905" s="729">
        <v>45449</v>
      </c>
      <c r="B19905" s="93" t="s">
        <v>11085</v>
      </c>
      <c r="C19905" s="93" t="s">
        <v>558</v>
      </c>
      <c r="D19905" s="801" t="s">
        <v>13244</v>
      </c>
      <c r="E19905" s="175"/>
      <c r="F19905" s="175">
        <v>525000</v>
      </c>
      <c r="G19905" s="175">
        <f t="shared" si="333"/>
        <v>525000</v>
      </c>
      <c r="H19905" s="701" t="s">
        <v>13187</v>
      </c>
    </row>
    <row r="19906" spans="1:8" ht="27" customHeight="1" x14ac:dyDescent="0.2">
      <c r="A19906" s="729">
        <v>45449</v>
      </c>
      <c r="B19906" s="93" t="s">
        <v>12696</v>
      </c>
      <c r="C19906" s="93" t="s">
        <v>558</v>
      </c>
      <c r="D19906" s="801" t="s">
        <v>13221</v>
      </c>
      <c r="E19906" s="175"/>
      <c r="F19906" s="175">
        <v>1056979</v>
      </c>
      <c r="G19906" s="175">
        <f t="shared" si="333"/>
        <v>1056979</v>
      </c>
      <c r="H19906" s="701" t="s">
        <v>13187</v>
      </c>
    </row>
    <row r="19907" spans="1:8" ht="36" x14ac:dyDescent="0.2">
      <c r="A19907" s="729">
        <v>45449</v>
      </c>
      <c r="B19907" s="93" t="s">
        <v>12696</v>
      </c>
      <c r="C19907" s="93" t="s">
        <v>558</v>
      </c>
      <c r="D19907" s="801" t="s">
        <v>13222</v>
      </c>
      <c r="E19907" s="175"/>
      <c r="F19907" s="175">
        <v>1056979</v>
      </c>
      <c r="G19907" s="175">
        <f t="shared" si="333"/>
        <v>1056979</v>
      </c>
      <c r="H19907" s="701" t="s">
        <v>13187</v>
      </c>
    </row>
    <row r="19908" spans="1:8" ht="27.75" customHeight="1" x14ac:dyDescent="0.2">
      <c r="A19908" s="729">
        <v>45449</v>
      </c>
      <c r="B19908" s="93" t="s">
        <v>12696</v>
      </c>
      <c r="C19908" s="93" t="s">
        <v>558</v>
      </c>
      <c r="D19908" s="801" t="s">
        <v>13223</v>
      </c>
      <c r="E19908" s="175"/>
      <c r="F19908" s="175">
        <v>1056979</v>
      </c>
      <c r="G19908" s="175">
        <f t="shared" si="333"/>
        <v>1056979</v>
      </c>
      <c r="H19908" s="701" t="s">
        <v>13187</v>
      </c>
    </row>
    <row r="19909" spans="1:8" ht="36" x14ac:dyDescent="0.2">
      <c r="A19909" s="729">
        <v>45449</v>
      </c>
      <c r="B19909" s="93" t="s">
        <v>12696</v>
      </c>
      <c r="C19909" s="93" t="s">
        <v>558</v>
      </c>
      <c r="D19909" s="801" t="s">
        <v>13223</v>
      </c>
      <c r="E19909" s="175"/>
      <c r="F19909" s="175">
        <v>1056979</v>
      </c>
      <c r="G19909" s="175">
        <f t="shared" si="333"/>
        <v>1056979</v>
      </c>
      <c r="H19909" s="701" t="s">
        <v>13187</v>
      </c>
    </row>
    <row r="19910" spans="1:8" ht="31.5" customHeight="1" x14ac:dyDescent="0.2">
      <c r="A19910" s="729">
        <v>45450</v>
      </c>
      <c r="B19910" s="93" t="s">
        <v>10907</v>
      </c>
      <c r="C19910" s="93" t="s">
        <v>558</v>
      </c>
      <c r="D19910" s="801" t="s">
        <v>13219</v>
      </c>
      <c r="E19910" s="175"/>
      <c r="F19910" s="175">
        <v>1458946</v>
      </c>
      <c r="G19910" s="175">
        <f t="shared" si="333"/>
        <v>1458946</v>
      </c>
      <c r="H19910" s="701" t="s">
        <v>13187</v>
      </c>
    </row>
    <row r="19911" spans="1:8" ht="15" x14ac:dyDescent="0.2">
      <c r="A19911" s="729">
        <v>45450</v>
      </c>
      <c r="B19911" s="93" t="s">
        <v>12618</v>
      </c>
      <c r="C19911" s="93" t="s">
        <v>558</v>
      </c>
      <c r="D19911" s="801" t="s">
        <v>13220</v>
      </c>
      <c r="E19911" s="175"/>
      <c r="F19911" s="175">
        <v>10666429</v>
      </c>
      <c r="G19911" s="175">
        <f t="shared" si="333"/>
        <v>10666429</v>
      </c>
      <c r="H19911" s="701" t="s">
        <v>13187</v>
      </c>
    </row>
    <row r="19912" spans="1:8" ht="15" x14ac:dyDescent="0.2">
      <c r="A19912" s="729">
        <v>45453</v>
      </c>
      <c r="B19912" s="93" t="s">
        <v>10907</v>
      </c>
      <c r="C19912" s="633" t="s">
        <v>558</v>
      </c>
      <c r="D19912" s="895" t="s">
        <v>13344</v>
      </c>
      <c r="E19912" s="635"/>
      <c r="F19912" s="635">
        <v>986074</v>
      </c>
      <c r="G19912" s="175">
        <f t="shared" si="333"/>
        <v>986074</v>
      </c>
      <c r="H19912" s="701" t="s">
        <v>13187</v>
      </c>
    </row>
    <row r="19913" spans="1:8" ht="15" x14ac:dyDescent="0.2">
      <c r="A19913" s="729">
        <v>45453</v>
      </c>
      <c r="B19913" s="93" t="s">
        <v>9354</v>
      </c>
      <c r="C19913" s="633" t="s">
        <v>558</v>
      </c>
      <c r="D19913" s="895" t="s">
        <v>13344</v>
      </c>
      <c r="E19913" s="635"/>
      <c r="F19913" s="635">
        <v>13926</v>
      </c>
      <c r="G19913" s="175">
        <f t="shared" si="333"/>
        <v>13926</v>
      </c>
      <c r="H19913" s="701" t="s">
        <v>13187</v>
      </c>
    </row>
    <row r="19914" spans="1:8" ht="15" x14ac:dyDescent="0.2">
      <c r="A19914" s="729">
        <v>45464</v>
      </c>
      <c r="B19914" s="93" t="s">
        <v>3945</v>
      </c>
      <c r="C19914" s="93" t="s">
        <v>558</v>
      </c>
      <c r="D19914" s="891" t="s">
        <v>13329</v>
      </c>
      <c r="E19914" s="175"/>
      <c r="F19914" s="175">
        <v>359992</v>
      </c>
      <c r="G19914" s="175">
        <f t="shared" si="333"/>
        <v>359992</v>
      </c>
      <c r="H19914" s="701" t="s">
        <v>13187</v>
      </c>
    </row>
    <row r="19915" spans="1:8" ht="15" x14ac:dyDescent="0.2">
      <c r="A19915" s="729">
        <v>45467</v>
      </c>
      <c r="B19915" s="93" t="s">
        <v>10774</v>
      </c>
      <c r="C19915" s="93" t="s">
        <v>558</v>
      </c>
      <c r="D19915" s="891" t="s">
        <v>12852</v>
      </c>
      <c r="E19915" s="175"/>
      <c r="F19915" s="175">
        <v>250000</v>
      </c>
      <c r="G19915" s="175">
        <f t="shared" si="333"/>
        <v>250000</v>
      </c>
      <c r="H19915" s="701" t="s">
        <v>13187</v>
      </c>
    </row>
    <row r="19916" spans="1:8" ht="15" x14ac:dyDescent="0.2">
      <c r="A19916" s="729">
        <v>45468</v>
      </c>
      <c r="B19916" s="93" t="s">
        <v>9354</v>
      </c>
      <c r="C19916" s="93" t="s">
        <v>558</v>
      </c>
      <c r="D19916" s="891" t="s">
        <v>13343</v>
      </c>
      <c r="E19916" s="175"/>
      <c r="F19916" s="175">
        <v>2000000</v>
      </c>
      <c r="G19916" s="175">
        <f t="shared" si="333"/>
        <v>2000000</v>
      </c>
      <c r="H19916" s="701" t="s">
        <v>13187</v>
      </c>
    </row>
    <row r="19917" spans="1:8" s="681" customFormat="1" ht="24" customHeight="1" x14ac:dyDescent="0.25">
      <c r="A19917" s="729">
        <v>45469</v>
      </c>
      <c r="B19917" s="93" t="s">
        <v>13127</v>
      </c>
      <c r="C19917" s="93" t="s">
        <v>558</v>
      </c>
      <c r="D19917" s="801" t="s">
        <v>13360</v>
      </c>
      <c r="E19917" s="175"/>
      <c r="F19917" s="175">
        <v>6619389</v>
      </c>
      <c r="G19917" s="175">
        <f t="shared" si="333"/>
        <v>6619389</v>
      </c>
      <c r="H19917" s="701" t="s">
        <v>13187</v>
      </c>
    </row>
    <row r="19918" spans="1:8" s="681" customFormat="1" ht="15" x14ac:dyDescent="0.25">
      <c r="A19918" s="729">
        <v>45469</v>
      </c>
      <c r="B19918" s="93" t="s">
        <v>13127</v>
      </c>
      <c r="C19918" s="1088" t="s">
        <v>558</v>
      </c>
      <c r="D19918" s="897" t="s">
        <v>12026</v>
      </c>
      <c r="E19918" s="642">
        <v>66000</v>
      </c>
      <c r="F19918" s="175"/>
      <c r="G19918" s="175">
        <f t="shared" si="333"/>
        <v>-66000</v>
      </c>
      <c r="H19918" s="701" t="s">
        <v>13187</v>
      </c>
    </row>
    <row r="19919" spans="1:8" ht="15" x14ac:dyDescent="0.2">
      <c r="A19919" s="729">
        <v>45470</v>
      </c>
      <c r="B19919" s="93" t="s">
        <v>11623</v>
      </c>
      <c r="C19919" s="93" t="s">
        <v>558</v>
      </c>
      <c r="D19919" s="801" t="s">
        <v>13361</v>
      </c>
      <c r="E19919" s="175"/>
      <c r="F19919" s="175">
        <v>1402277</v>
      </c>
      <c r="G19919" s="175">
        <f t="shared" si="333"/>
        <v>1402277</v>
      </c>
      <c r="H19919" s="701" t="s">
        <v>13187</v>
      </c>
    </row>
    <row r="19920" spans="1:8" ht="15" x14ac:dyDescent="0.2">
      <c r="A19920" s="729">
        <v>45470</v>
      </c>
      <c r="B19920" s="93" t="s">
        <v>11507</v>
      </c>
      <c r="C19920" s="93" t="s">
        <v>558</v>
      </c>
      <c r="D19920" s="801" t="s">
        <v>13362</v>
      </c>
      <c r="E19920" s="175"/>
      <c r="F19920" s="175">
        <v>1904728.8212000001</v>
      </c>
      <c r="G19920" s="175">
        <f t="shared" si="333"/>
        <v>1904728.8212000001</v>
      </c>
      <c r="H19920" s="701" t="s">
        <v>13187</v>
      </c>
    </row>
    <row r="19921" spans="1:8" ht="15" x14ac:dyDescent="0.2">
      <c r="A19921" s="729">
        <v>45470</v>
      </c>
      <c r="B19921" s="93" t="s">
        <v>13314</v>
      </c>
      <c r="C19921" s="93" t="s">
        <v>558</v>
      </c>
      <c r="D19921" s="801" t="s">
        <v>13363</v>
      </c>
      <c r="E19921" s="175"/>
      <c r="F19921" s="175">
        <v>1421846</v>
      </c>
      <c r="G19921" s="175">
        <f t="shared" si="333"/>
        <v>1421846</v>
      </c>
      <c r="H19921" s="701" t="s">
        <v>13187</v>
      </c>
    </row>
    <row r="19922" spans="1:8" ht="15" x14ac:dyDescent="0.2">
      <c r="A19922" s="729">
        <v>45470</v>
      </c>
      <c r="B19922" s="93" t="s">
        <v>13314</v>
      </c>
      <c r="C19922" s="1088" t="s">
        <v>558</v>
      </c>
      <c r="D19922" s="897" t="s">
        <v>12026</v>
      </c>
      <c r="E19922" s="642">
        <v>14000</v>
      </c>
      <c r="F19922" s="175"/>
      <c r="G19922" s="175">
        <f t="shared" si="333"/>
        <v>-14000</v>
      </c>
      <c r="H19922" s="701" t="s">
        <v>13187</v>
      </c>
    </row>
    <row r="19923" spans="1:8" ht="15" x14ac:dyDescent="0.2">
      <c r="A19923" s="729">
        <v>45470</v>
      </c>
      <c r="B19923" s="93" t="s">
        <v>37</v>
      </c>
      <c r="C19923" s="93" t="s">
        <v>558</v>
      </c>
      <c r="D19923" s="891" t="s">
        <v>13364</v>
      </c>
      <c r="E19923" s="175"/>
      <c r="F19923" s="175">
        <v>246087</v>
      </c>
      <c r="G19923" s="175">
        <f t="shared" si="333"/>
        <v>246087</v>
      </c>
      <c r="H19923" s="701" t="s">
        <v>13187</v>
      </c>
    </row>
    <row r="19924" spans="1:8" ht="15" x14ac:dyDescent="0.2">
      <c r="A19924" s="729">
        <v>45470</v>
      </c>
      <c r="B19924" s="93" t="s">
        <v>11883</v>
      </c>
      <c r="C19924" s="93" t="s">
        <v>558</v>
      </c>
      <c r="D19924" s="891" t="s">
        <v>13366</v>
      </c>
      <c r="E19924" s="175"/>
      <c r="F19924" s="175">
        <v>10400000</v>
      </c>
      <c r="G19924" s="175">
        <f t="shared" ref="G19924" si="334">F19924-E19924</f>
        <v>10400000</v>
      </c>
      <c r="H19924" s="701" t="s">
        <v>13187</v>
      </c>
    </row>
    <row r="19925" spans="1:8" ht="15" x14ac:dyDescent="0.2">
      <c r="A19925" s="1119">
        <v>45474</v>
      </c>
      <c r="B19925" s="1138" t="s">
        <v>103</v>
      </c>
      <c r="C19925" s="1139" t="s">
        <v>793</v>
      </c>
      <c r="D19925" s="1140" t="s">
        <v>13402</v>
      </c>
      <c r="E19925" s="1141">
        <v>6000</v>
      </c>
      <c r="F19925" s="70"/>
      <c r="G19925" s="1121">
        <f t="shared" ref="G19925:G19950" si="335">F19925-E19925</f>
        <v>-6000</v>
      </c>
      <c r="H19925" s="1122" t="s">
        <v>10655</v>
      </c>
    </row>
    <row r="19926" spans="1:8" ht="15" x14ac:dyDescent="0.2">
      <c r="A19926" s="1119">
        <v>45474</v>
      </c>
      <c r="B19926" s="1138" t="s">
        <v>12618</v>
      </c>
      <c r="C19926" s="1139" t="s">
        <v>793</v>
      </c>
      <c r="D19926" s="1140" t="s">
        <v>12817</v>
      </c>
      <c r="E19926" s="1141">
        <v>50000</v>
      </c>
      <c r="F19926" s="70"/>
      <c r="G19926" s="1121">
        <f t="shared" ref="G19926:G19929" si="336">F19926-E19926</f>
        <v>-50000</v>
      </c>
      <c r="H19926" s="1122" t="s">
        <v>10655</v>
      </c>
    </row>
    <row r="19927" spans="1:8" ht="15" x14ac:dyDescent="0.2">
      <c r="A19927" s="1119">
        <v>45474</v>
      </c>
      <c r="B19927" s="1138" t="s">
        <v>10177</v>
      </c>
      <c r="C19927" s="1139" t="s">
        <v>793</v>
      </c>
      <c r="D19927" s="1140" t="s">
        <v>8429</v>
      </c>
      <c r="E19927" s="1141">
        <v>5000</v>
      </c>
      <c r="F19927" s="70"/>
      <c r="G19927" s="1121">
        <f t="shared" si="336"/>
        <v>-5000</v>
      </c>
      <c r="H19927" s="1122" t="s">
        <v>10655</v>
      </c>
    </row>
    <row r="19928" spans="1:8" ht="15" x14ac:dyDescent="0.2">
      <c r="A19928" s="1119">
        <v>45474</v>
      </c>
      <c r="B19928" s="1138" t="s">
        <v>13127</v>
      </c>
      <c r="C19928" s="1139" t="s">
        <v>793</v>
      </c>
      <c r="D19928" s="1140" t="s">
        <v>12204</v>
      </c>
      <c r="E19928" s="1141">
        <v>50000</v>
      </c>
      <c r="F19928" s="70"/>
      <c r="G19928" s="1121">
        <f t="shared" si="336"/>
        <v>-50000</v>
      </c>
      <c r="H19928" s="1122" t="s">
        <v>10655</v>
      </c>
    </row>
    <row r="19929" spans="1:8" ht="15" x14ac:dyDescent="0.2">
      <c r="A19929" s="1119">
        <v>45474</v>
      </c>
      <c r="B19929" s="1138" t="s">
        <v>103</v>
      </c>
      <c r="C19929" s="1139" t="s">
        <v>793</v>
      </c>
      <c r="D19929" s="1140" t="s">
        <v>12818</v>
      </c>
      <c r="E19929" s="1141">
        <v>105000</v>
      </c>
      <c r="F19929" s="70"/>
      <c r="G19929" s="1121">
        <f t="shared" si="336"/>
        <v>-105000</v>
      </c>
      <c r="H19929" s="1122" t="s">
        <v>10655</v>
      </c>
    </row>
    <row r="19930" spans="1:8" ht="15" x14ac:dyDescent="0.2">
      <c r="A19930" s="1119">
        <v>45474</v>
      </c>
      <c r="B19930" s="1138" t="s">
        <v>12410</v>
      </c>
      <c r="C19930" s="1139" t="s">
        <v>793</v>
      </c>
      <c r="D19930" s="1140" t="s">
        <v>10747</v>
      </c>
      <c r="E19930" s="1141">
        <v>88625</v>
      </c>
      <c r="F19930" s="70"/>
      <c r="G19930" s="1121">
        <f>F19930-E19930</f>
        <v>-88625</v>
      </c>
      <c r="H19930" s="1122" t="s">
        <v>10655</v>
      </c>
    </row>
    <row r="19931" spans="1:8" ht="15" x14ac:dyDescent="0.2">
      <c r="A19931" s="1119">
        <v>45474</v>
      </c>
      <c r="B19931" s="1138" t="s">
        <v>103</v>
      </c>
      <c r="C19931" s="1139" t="s">
        <v>793</v>
      </c>
      <c r="D19931" s="1140" t="s">
        <v>13412</v>
      </c>
      <c r="E19931" s="1141">
        <v>20000</v>
      </c>
      <c r="F19931" s="70"/>
      <c r="G19931" s="1121">
        <f>F19931-E19931</f>
        <v>-20000</v>
      </c>
      <c r="H19931" s="1122" t="s">
        <v>10655</v>
      </c>
    </row>
    <row r="19932" spans="1:8" ht="15" x14ac:dyDescent="0.2">
      <c r="A19932" s="1119">
        <v>45474</v>
      </c>
      <c r="B19932" s="1138" t="s">
        <v>103</v>
      </c>
      <c r="C19932" s="1139" t="s">
        <v>793</v>
      </c>
      <c r="D19932" s="1140" t="s">
        <v>13424</v>
      </c>
      <c r="E19932" s="1141">
        <v>153500</v>
      </c>
      <c r="F19932" s="70"/>
      <c r="G19932" s="1121">
        <f>F19932-E19932</f>
        <v>-153500</v>
      </c>
      <c r="H19932" s="1122" t="s">
        <v>10655</v>
      </c>
    </row>
    <row r="19933" spans="1:8" ht="15" x14ac:dyDescent="0.2">
      <c r="A19933" s="1119">
        <v>45475</v>
      </c>
      <c r="B19933" s="1138" t="s">
        <v>37</v>
      </c>
      <c r="C19933" s="1139" t="s">
        <v>793</v>
      </c>
      <c r="D19933" s="1140" t="s">
        <v>11832</v>
      </c>
      <c r="E19933" s="1141">
        <v>181737.5</v>
      </c>
      <c r="F19933" s="70"/>
      <c r="G19933" s="1121">
        <f>F19933-E19933</f>
        <v>-181737.5</v>
      </c>
      <c r="H19933" s="1122" t="s">
        <v>10655</v>
      </c>
    </row>
    <row r="19934" spans="1:8" ht="15" x14ac:dyDescent="0.2">
      <c r="A19934" s="1119">
        <v>45475</v>
      </c>
      <c r="B19934" s="1138" t="s">
        <v>12410</v>
      </c>
      <c r="C19934" s="1139" t="s">
        <v>793</v>
      </c>
      <c r="D19934" s="1140" t="s">
        <v>13413</v>
      </c>
      <c r="E19934" s="1141">
        <v>204043</v>
      </c>
      <c r="F19934" s="70"/>
      <c r="G19934" s="1121">
        <f>F19934-E19934</f>
        <v>-204043</v>
      </c>
      <c r="H19934" s="1122" t="s">
        <v>10655</v>
      </c>
    </row>
    <row r="19935" spans="1:8" ht="15" x14ac:dyDescent="0.2">
      <c r="A19935" s="1119">
        <v>45476</v>
      </c>
      <c r="B19935" s="1138" t="s">
        <v>11726</v>
      </c>
      <c r="C19935" s="1139" t="s">
        <v>793</v>
      </c>
      <c r="D19935" s="1140" t="s">
        <v>12395</v>
      </c>
      <c r="E19935" s="1141">
        <v>877970.83333333314</v>
      </c>
      <c r="F19935" s="70"/>
      <c r="G19935" s="1121">
        <f t="shared" ref="G19935:G19937" si="337">F19935-E19935</f>
        <v>-877970.83333333314</v>
      </c>
      <c r="H19935" s="1122" t="s">
        <v>10655</v>
      </c>
    </row>
    <row r="19936" spans="1:8" ht="15" x14ac:dyDescent="0.2">
      <c r="A19936" s="1119">
        <v>45476</v>
      </c>
      <c r="B19936" s="1138" t="s">
        <v>12706</v>
      </c>
      <c r="C19936" s="1139" t="s">
        <v>793</v>
      </c>
      <c r="D19936" s="1140" t="s">
        <v>13425</v>
      </c>
      <c r="E19936" s="1141">
        <v>126000</v>
      </c>
      <c r="F19936" s="70"/>
      <c r="G19936" s="1121">
        <f t="shared" si="337"/>
        <v>-126000</v>
      </c>
      <c r="H19936" s="1122" t="s">
        <v>10655</v>
      </c>
    </row>
    <row r="19937" spans="1:8" ht="15" x14ac:dyDescent="0.2">
      <c r="A19937" s="1119">
        <v>45476</v>
      </c>
      <c r="B19937" s="1138" t="s">
        <v>12618</v>
      </c>
      <c r="C19937" s="1139" t="s">
        <v>793</v>
      </c>
      <c r="D19937" s="1140" t="s">
        <v>10745</v>
      </c>
      <c r="E19937" s="1141">
        <v>53333</v>
      </c>
      <c r="F19937" s="70"/>
      <c r="G19937" s="1121">
        <f t="shared" si="337"/>
        <v>-53333</v>
      </c>
      <c r="H19937" s="1122" t="s">
        <v>10655</v>
      </c>
    </row>
    <row r="19938" spans="1:8" ht="15" x14ac:dyDescent="0.2">
      <c r="A19938" s="1119">
        <v>45476</v>
      </c>
      <c r="B19938" s="1138" t="s">
        <v>11085</v>
      </c>
      <c r="C19938" s="1139" t="s">
        <v>793</v>
      </c>
      <c r="D19938" s="1140" t="s">
        <v>11834</v>
      </c>
      <c r="E19938" s="1141">
        <v>61500</v>
      </c>
      <c r="F19938" s="70"/>
      <c r="G19938" s="1121">
        <f t="shared" ref="G19938:G19947" si="338">F19938-E19938</f>
        <v>-61500</v>
      </c>
      <c r="H19938" s="1122" t="s">
        <v>10655</v>
      </c>
    </row>
    <row r="19939" spans="1:8" ht="15" x14ac:dyDescent="0.2">
      <c r="A19939" s="1119">
        <v>45476</v>
      </c>
      <c r="B19939" s="1138" t="s">
        <v>12618</v>
      </c>
      <c r="C19939" s="1139" t="s">
        <v>793</v>
      </c>
      <c r="D19939" s="1140" t="s">
        <v>13426</v>
      </c>
      <c r="E19939" s="1141">
        <v>84790</v>
      </c>
      <c r="F19939" s="70"/>
      <c r="G19939" s="1121">
        <f t="shared" si="338"/>
        <v>-84790</v>
      </c>
      <c r="H19939" s="1122" t="s">
        <v>10655</v>
      </c>
    </row>
    <row r="19940" spans="1:8" ht="15" x14ac:dyDescent="0.2">
      <c r="A19940" s="1119">
        <v>45477</v>
      </c>
      <c r="B19940" s="1138" t="s">
        <v>3945</v>
      </c>
      <c r="C19940" s="1139" t="s">
        <v>793</v>
      </c>
      <c r="D19940" s="1140" t="s">
        <v>12091</v>
      </c>
      <c r="E19940" s="1141">
        <v>148664.58333333334</v>
      </c>
      <c r="F19940" s="70"/>
      <c r="G19940" s="1121">
        <f t="shared" si="338"/>
        <v>-148664.58333333334</v>
      </c>
      <c r="H19940" s="1122" t="s">
        <v>10655</v>
      </c>
    </row>
    <row r="19941" spans="1:8" ht="15" x14ac:dyDescent="0.2">
      <c r="A19941" s="1119">
        <v>45477</v>
      </c>
      <c r="B19941" s="1138" t="s">
        <v>103</v>
      </c>
      <c r="C19941" s="1139" t="s">
        <v>793</v>
      </c>
      <c r="D19941" s="1140" t="s">
        <v>13441</v>
      </c>
      <c r="E19941" s="1141">
        <v>143066.66666666666</v>
      </c>
      <c r="F19941" s="70"/>
      <c r="G19941" s="1121">
        <f t="shared" si="338"/>
        <v>-143066.66666666666</v>
      </c>
      <c r="H19941" s="1122" t="s">
        <v>10655</v>
      </c>
    </row>
    <row r="19942" spans="1:8" ht="15" x14ac:dyDescent="0.2">
      <c r="A19942" s="1119">
        <v>45478</v>
      </c>
      <c r="B19942" s="1138" t="s">
        <v>3944</v>
      </c>
      <c r="C19942" s="1139" t="s">
        <v>793</v>
      </c>
      <c r="D19942" s="1140" t="s">
        <v>12399</v>
      </c>
      <c r="E19942" s="1141">
        <v>165810</v>
      </c>
      <c r="F19942" s="70"/>
      <c r="G19942" s="1121">
        <f t="shared" si="338"/>
        <v>-165810</v>
      </c>
      <c r="H19942" s="1122" t="s">
        <v>10655</v>
      </c>
    </row>
    <row r="19943" spans="1:8" ht="15" x14ac:dyDescent="0.2">
      <c r="A19943" s="1119">
        <v>45478</v>
      </c>
      <c r="B19943" s="1138" t="s">
        <v>12618</v>
      </c>
      <c r="C19943" s="1139" t="s">
        <v>793</v>
      </c>
      <c r="D19943" s="1140" t="s">
        <v>13449</v>
      </c>
      <c r="E19943" s="1141">
        <v>219375</v>
      </c>
      <c r="F19943" s="70"/>
      <c r="G19943" s="1121">
        <f t="shared" si="338"/>
        <v>-219375</v>
      </c>
      <c r="H19943" s="1122" t="s">
        <v>10655</v>
      </c>
    </row>
    <row r="19944" spans="1:8" ht="15" x14ac:dyDescent="0.2">
      <c r="A19944" s="1119">
        <v>45478</v>
      </c>
      <c r="B19944" s="1138" t="s">
        <v>11085</v>
      </c>
      <c r="C19944" s="1139" t="s">
        <v>793</v>
      </c>
      <c r="D19944" s="1140" t="s">
        <v>13453</v>
      </c>
      <c r="E19944" s="1141">
        <v>20225</v>
      </c>
      <c r="F19944" s="70"/>
      <c r="G19944" s="1121">
        <f t="shared" si="338"/>
        <v>-20225</v>
      </c>
      <c r="H19944" s="1122" t="s">
        <v>10655</v>
      </c>
    </row>
    <row r="19945" spans="1:8" ht="15" x14ac:dyDescent="0.2">
      <c r="A19945" s="1119">
        <v>45478</v>
      </c>
      <c r="B19945" s="1138" t="s">
        <v>11085</v>
      </c>
      <c r="C19945" s="1139" t="s">
        <v>793</v>
      </c>
      <c r="D19945" s="1140" t="s">
        <v>13454</v>
      </c>
      <c r="E19945" s="1141">
        <v>17200</v>
      </c>
      <c r="F19945" s="70"/>
      <c r="G19945" s="1121">
        <f t="shared" si="338"/>
        <v>-17200</v>
      </c>
      <c r="H19945" s="1122" t="s">
        <v>10655</v>
      </c>
    </row>
    <row r="19946" spans="1:8" ht="15" x14ac:dyDescent="0.2">
      <c r="A19946" s="1119">
        <v>45478</v>
      </c>
      <c r="B19946" s="1138" t="s">
        <v>3945</v>
      </c>
      <c r="C19946" s="1139" t="s">
        <v>793</v>
      </c>
      <c r="D19946" s="1140" t="s">
        <v>8428</v>
      </c>
      <c r="E19946" s="1141">
        <v>28000</v>
      </c>
      <c r="F19946" s="70"/>
      <c r="G19946" s="1121">
        <f t="shared" si="338"/>
        <v>-28000</v>
      </c>
      <c r="H19946" s="1122" t="s">
        <v>10655</v>
      </c>
    </row>
    <row r="19947" spans="1:8" ht="15" x14ac:dyDescent="0.2">
      <c r="A19947" s="1119">
        <v>45480</v>
      </c>
      <c r="B19947" s="1138" t="s">
        <v>10907</v>
      </c>
      <c r="C19947" s="1139" t="s">
        <v>793</v>
      </c>
      <c r="D19947" s="1140" t="s">
        <v>11585</v>
      </c>
      <c r="E19947" s="1141">
        <v>52300</v>
      </c>
      <c r="F19947" s="70"/>
      <c r="G19947" s="1121">
        <f t="shared" si="338"/>
        <v>-52300</v>
      </c>
      <c r="H19947" s="1122" t="s">
        <v>10655</v>
      </c>
    </row>
    <row r="19948" spans="1:8" ht="15" x14ac:dyDescent="0.2">
      <c r="A19948" s="1119">
        <v>45474</v>
      </c>
      <c r="B19948" s="69" t="s">
        <v>103</v>
      </c>
      <c r="C19948" s="1120" t="s">
        <v>103</v>
      </c>
      <c r="D19948" s="792" t="s">
        <v>10209</v>
      </c>
      <c r="E19948" s="70">
        <v>5000</v>
      </c>
      <c r="F19948" s="70"/>
      <c r="G19948" s="1121">
        <f t="shared" si="335"/>
        <v>-5000</v>
      </c>
      <c r="H19948" s="1122" t="s">
        <v>10655</v>
      </c>
    </row>
    <row r="19949" spans="1:8" ht="15" x14ac:dyDescent="0.2">
      <c r="A19949" s="1119">
        <v>45474</v>
      </c>
      <c r="B19949" s="69" t="s">
        <v>10177</v>
      </c>
      <c r="C19949" s="1120" t="s">
        <v>10989</v>
      </c>
      <c r="D19949" s="792" t="s">
        <v>13403</v>
      </c>
      <c r="E19949" s="70">
        <v>7600</v>
      </c>
      <c r="F19949" s="70"/>
      <c r="G19949" s="1121">
        <f t="shared" si="335"/>
        <v>-7600</v>
      </c>
      <c r="H19949" s="1122" t="s">
        <v>10655</v>
      </c>
    </row>
    <row r="19950" spans="1:8" ht="15" x14ac:dyDescent="0.2">
      <c r="A19950" s="1119">
        <v>45474</v>
      </c>
      <c r="B19950" s="69" t="s">
        <v>12706</v>
      </c>
      <c r="C19950" s="1120" t="s">
        <v>10989</v>
      </c>
      <c r="D19950" s="792" t="s">
        <v>13404</v>
      </c>
      <c r="E19950" s="70">
        <v>1900</v>
      </c>
      <c r="F19950" s="70"/>
      <c r="G19950" s="1121">
        <f t="shared" si="335"/>
        <v>-1900</v>
      </c>
      <c r="H19950" s="1122" t="s">
        <v>10655</v>
      </c>
    </row>
    <row r="19951" spans="1:8" ht="15" x14ac:dyDescent="0.2">
      <c r="A19951" s="1119">
        <v>45474</v>
      </c>
      <c r="B19951" s="69" t="s">
        <v>13242</v>
      </c>
      <c r="C19951" s="1120" t="s">
        <v>13276</v>
      </c>
      <c r="D19951" s="792" t="s">
        <v>13405</v>
      </c>
      <c r="E19951" s="70">
        <v>443500</v>
      </c>
      <c r="F19951" s="70"/>
      <c r="G19951" s="1121">
        <f t="shared" ref="G19951:G19952" si="339">F19951-E19951</f>
        <v>-443500</v>
      </c>
      <c r="H19951" s="1122" t="s">
        <v>10655</v>
      </c>
    </row>
    <row r="19952" spans="1:8" ht="15" x14ac:dyDescent="0.2">
      <c r="A19952" s="1119">
        <v>45474</v>
      </c>
      <c r="B19952" s="69" t="s">
        <v>13406</v>
      </c>
      <c r="C19952" s="1120" t="s">
        <v>13407</v>
      </c>
      <c r="D19952" s="792" t="s">
        <v>13408</v>
      </c>
      <c r="E19952" s="70">
        <v>400000</v>
      </c>
      <c r="F19952" s="70"/>
      <c r="G19952" s="1121">
        <f t="shared" si="339"/>
        <v>-400000</v>
      </c>
      <c r="H19952" s="1122" t="s">
        <v>10655</v>
      </c>
    </row>
    <row r="19953" spans="1:8" ht="15" x14ac:dyDescent="0.2">
      <c r="A19953" s="1119">
        <v>45474</v>
      </c>
      <c r="B19953" s="69" t="s">
        <v>12696</v>
      </c>
      <c r="C19953" s="1120" t="s">
        <v>11736</v>
      </c>
      <c r="D19953" s="792" t="s">
        <v>13429</v>
      </c>
      <c r="E19953" s="70">
        <v>450000</v>
      </c>
      <c r="F19953" s="70"/>
      <c r="G19953" s="1121">
        <f t="shared" ref="G19953" si="340">F19953-E19953</f>
        <v>-450000</v>
      </c>
      <c r="H19953" s="1122" t="s">
        <v>10655</v>
      </c>
    </row>
    <row r="19954" spans="1:8" ht="15" x14ac:dyDescent="0.2">
      <c r="A19954" s="1119">
        <v>45474</v>
      </c>
      <c r="B19954" s="69" t="s">
        <v>13194</v>
      </c>
      <c r="C19954" s="1120" t="s">
        <v>10989</v>
      </c>
      <c r="D19954" s="792" t="s">
        <v>13409</v>
      </c>
      <c r="E19954" s="70">
        <v>100000</v>
      </c>
      <c r="F19954" s="70"/>
      <c r="G19954" s="1121">
        <f t="shared" ref="G19954" si="341">F19954-E19954</f>
        <v>-100000</v>
      </c>
      <c r="H19954" s="1122" t="s">
        <v>10655</v>
      </c>
    </row>
    <row r="19955" spans="1:8" ht="15" x14ac:dyDescent="0.2">
      <c r="A19955" s="1119">
        <v>45474</v>
      </c>
      <c r="B19955" s="69" t="s">
        <v>12410</v>
      </c>
      <c r="C19955" s="1120" t="s">
        <v>10989</v>
      </c>
      <c r="D19955" s="792" t="s">
        <v>12521</v>
      </c>
      <c r="E19955" s="70">
        <v>960</v>
      </c>
      <c r="F19955" s="70"/>
      <c r="G19955" s="1121">
        <f t="shared" ref="G19955:G19956" si="342">F19955-E19955</f>
        <v>-960</v>
      </c>
      <c r="H19955" s="1122" t="s">
        <v>10655</v>
      </c>
    </row>
    <row r="19956" spans="1:8" ht="15" x14ac:dyDescent="0.2">
      <c r="A19956" s="1119">
        <v>45474</v>
      </c>
      <c r="B19956" s="69" t="s">
        <v>13127</v>
      </c>
      <c r="C19956" s="1120" t="s">
        <v>10989</v>
      </c>
      <c r="D19956" s="792" t="s">
        <v>13411</v>
      </c>
      <c r="E19956" s="70">
        <v>800</v>
      </c>
      <c r="F19956" s="70"/>
      <c r="G19956" s="1121">
        <f t="shared" si="342"/>
        <v>-800</v>
      </c>
      <c r="H19956" s="1122" t="s">
        <v>10655</v>
      </c>
    </row>
    <row r="19957" spans="1:8" ht="15" x14ac:dyDescent="0.2">
      <c r="A19957" s="1119">
        <v>45475</v>
      </c>
      <c r="B19957" s="69" t="s">
        <v>11726</v>
      </c>
      <c r="C19957" s="1120" t="s">
        <v>5740</v>
      </c>
      <c r="D19957" s="792" t="s">
        <v>13414</v>
      </c>
      <c r="E19957" s="70">
        <v>300</v>
      </c>
      <c r="F19957" s="70"/>
      <c r="G19957" s="1121">
        <f t="shared" ref="G19957:G19968" si="343">F19957-E19957</f>
        <v>-300</v>
      </c>
      <c r="H19957" s="1122" t="s">
        <v>10655</v>
      </c>
    </row>
    <row r="19958" spans="1:8" ht="15" x14ac:dyDescent="0.2">
      <c r="A19958" s="1119">
        <v>45475</v>
      </c>
      <c r="B19958" s="69" t="s">
        <v>37</v>
      </c>
      <c r="C19958" s="1120" t="s">
        <v>391</v>
      </c>
      <c r="D19958" s="792" t="s">
        <v>13415</v>
      </c>
      <c r="E19958" s="70">
        <v>700</v>
      </c>
      <c r="F19958" s="70"/>
      <c r="G19958" s="1121">
        <f t="shared" si="343"/>
        <v>-700</v>
      </c>
      <c r="H19958" s="1122" t="s">
        <v>10655</v>
      </c>
    </row>
    <row r="19959" spans="1:8" ht="15" x14ac:dyDescent="0.2">
      <c r="A19959" s="1119">
        <v>45475</v>
      </c>
      <c r="B19959" s="69" t="s">
        <v>37</v>
      </c>
      <c r="C19959" s="1120" t="s">
        <v>391</v>
      </c>
      <c r="D19959" s="792" t="s">
        <v>5754</v>
      </c>
      <c r="E19959" s="70">
        <v>3000</v>
      </c>
      <c r="F19959" s="70"/>
      <c r="G19959" s="1121">
        <f t="shared" si="343"/>
        <v>-3000</v>
      </c>
      <c r="H19959" s="1122" t="s">
        <v>10655</v>
      </c>
    </row>
    <row r="19960" spans="1:8" ht="15" x14ac:dyDescent="0.2">
      <c r="A19960" s="1119">
        <v>45475</v>
      </c>
      <c r="B19960" s="69" t="s">
        <v>13127</v>
      </c>
      <c r="C19960" s="1120" t="s">
        <v>10989</v>
      </c>
      <c r="D19960" s="792" t="s">
        <v>13416</v>
      </c>
      <c r="E19960" s="70">
        <v>3500</v>
      </c>
      <c r="F19960" s="70"/>
      <c r="G19960" s="1121">
        <f t="shared" si="343"/>
        <v>-3500</v>
      </c>
      <c r="H19960" s="1122" t="s">
        <v>10655</v>
      </c>
    </row>
    <row r="19961" spans="1:8" ht="15" x14ac:dyDescent="0.2">
      <c r="A19961" s="1119">
        <v>45475</v>
      </c>
      <c r="B19961" s="69" t="s">
        <v>6503</v>
      </c>
      <c r="C19961" s="1120" t="s">
        <v>5740</v>
      </c>
      <c r="D19961" s="792" t="s">
        <v>369</v>
      </c>
      <c r="E19961" s="70">
        <v>1000</v>
      </c>
      <c r="F19961" s="70"/>
      <c r="G19961" s="1121">
        <f t="shared" si="343"/>
        <v>-1000</v>
      </c>
      <c r="H19961" s="1122" t="s">
        <v>10655</v>
      </c>
    </row>
    <row r="19962" spans="1:8" ht="15" x14ac:dyDescent="0.2">
      <c r="A19962" s="1119">
        <v>45475</v>
      </c>
      <c r="B19962" s="69" t="s">
        <v>103</v>
      </c>
      <c r="C19962" s="1120" t="s">
        <v>103</v>
      </c>
      <c r="D19962" s="792" t="s">
        <v>10209</v>
      </c>
      <c r="E19962" s="70">
        <v>5000</v>
      </c>
      <c r="F19962" s="70"/>
      <c r="G19962" s="1121">
        <f t="shared" si="343"/>
        <v>-5000</v>
      </c>
      <c r="H19962" s="1122" t="s">
        <v>10655</v>
      </c>
    </row>
    <row r="19963" spans="1:8" ht="15" x14ac:dyDescent="0.2">
      <c r="A19963" s="1119">
        <v>45475</v>
      </c>
      <c r="B19963" s="69" t="s">
        <v>103</v>
      </c>
      <c r="C19963" s="1120" t="s">
        <v>2671</v>
      </c>
      <c r="D19963" s="792" t="s">
        <v>13417</v>
      </c>
      <c r="E19963" s="70">
        <v>1000</v>
      </c>
      <c r="F19963" s="70"/>
      <c r="G19963" s="1121">
        <f t="shared" si="343"/>
        <v>-1000</v>
      </c>
      <c r="H19963" s="1122" t="s">
        <v>10655</v>
      </c>
    </row>
    <row r="19964" spans="1:8" ht="15" x14ac:dyDescent="0.2">
      <c r="A19964" s="1119">
        <v>45475</v>
      </c>
      <c r="B19964" s="69" t="s">
        <v>103</v>
      </c>
      <c r="C19964" s="1120" t="s">
        <v>2671</v>
      </c>
      <c r="D19964" s="792" t="s">
        <v>13418</v>
      </c>
      <c r="E19964" s="70">
        <v>1500</v>
      </c>
      <c r="F19964" s="70"/>
      <c r="G19964" s="1121">
        <f t="shared" si="343"/>
        <v>-1500</v>
      </c>
      <c r="H19964" s="1122" t="s">
        <v>10655</v>
      </c>
    </row>
    <row r="19965" spans="1:8" ht="15" x14ac:dyDescent="0.2">
      <c r="A19965" s="1119">
        <v>45475</v>
      </c>
      <c r="B19965" s="69" t="s">
        <v>25</v>
      </c>
      <c r="C19965" s="1120" t="s">
        <v>8148</v>
      </c>
      <c r="D19965" s="792" t="s">
        <v>8617</v>
      </c>
      <c r="E19965" s="70">
        <v>920</v>
      </c>
      <c r="F19965" s="70"/>
      <c r="G19965" s="1121">
        <f t="shared" si="343"/>
        <v>-920</v>
      </c>
      <c r="H19965" s="1122" t="s">
        <v>10655</v>
      </c>
    </row>
    <row r="19966" spans="1:8" ht="15" x14ac:dyDescent="0.2">
      <c r="A19966" s="1119">
        <v>45475</v>
      </c>
      <c r="B19966" s="69" t="s">
        <v>103</v>
      </c>
      <c r="C19966" s="1120" t="s">
        <v>8148</v>
      </c>
      <c r="D19966" s="792" t="s">
        <v>8617</v>
      </c>
      <c r="E19966" s="70">
        <v>1250</v>
      </c>
      <c r="F19966" s="70"/>
      <c r="G19966" s="1121">
        <f t="shared" si="343"/>
        <v>-1250</v>
      </c>
      <c r="H19966" s="1122" t="s">
        <v>10655</v>
      </c>
    </row>
    <row r="19967" spans="1:8" ht="15" x14ac:dyDescent="0.2">
      <c r="A19967" s="1119">
        <v>45475</v>
      </c>
      <c r="B19967" s="69" t="s">
        <v>13127</v>
      </c>
      <c r="C19967" s="1120" t="s">
        <v>5740</v>
      </c>
      <c r="D19967" s="792" t="s">
        <v>369</v>
      </c>
      <c r="E19967" s="70">
        <v>5000</v>
      </c>
      <c r="F19967" s="70"/>
      <c r="G19967" s="1121">
        <f t="shared" si="343"/>
        <v>-5000</v>
      </c>
      <c r="H19967" s="1122" t="s">
        <v>10655</v>
      </c>
    </row>
    <row r="19968" spans="1:8" ht="15" x14ac:dyDescent="0.2">
      <c r="A19968" s="1119">
        <v>45475</v>
      </c>
      <c r="B19968" s="69" t="s">
        <v>12618</v>
      </c>
      <c r="C19968" s="1120" t="s">
        <v>3103</v>
      </c>
      <c r="D19968" s="792" t="s">
        <v>13419</v>
      </c>
      <c r="E19968" s="70">
        <v>10000</v>
      </c>
      <c r="F19968" s="70"/>
      <c r="G19968" s="1121">
        <f t="shared" si="343"/>
        <v>-10000</v>
      </c>
      <c r="H19968" s="1122" t="s">
        <v>10655</v>
      </c>
    </row>
    <row r="19969" spans="1:8" ht="15" x14ac:dyDescent="0.2">
      <c r="A19969" s="1119">
        <v>45475</v>
      </c>
      <c r="B19969" s="69" t="s">
        <v>13242</v>
      </c>
      <c r="C19969" s="1120" t="s">
        <v>13276</v>
      </c>
      <c r="D19969" s="792" t="s">
        <v>13420</v>
      </c>
      <c r="E19969" s="70">
        <v>500000</v>
      </c>
      <c r="F19969" s="70"/>
      <c r="G19969" s="1121">
        <f t="shared" ref="G19969:G19970" si="344">F19969-E19969</f>
        <v>-500000</v>
      </c>
      <c r="H19969" s="1122" t="s">
        <v>10655</v>
      </c>
    </row>
    <row r="19970" spans="1:8" ht="15" x14ac:dyDescent="0.2">
      <c r="A19970" s="1119">
        <v>45475</v>
      </c>
      <c r="B19970" s="69" t="s">
        <v>10907</v>
      </c>
      <c r="C19970" s="1120" t="s">
        <v>13290</v>
      </c>
      <c r="D19970" s="792" t="s">
        <v>13421</v>
      </c>
      <c r="E19970" s="70">
        <v>350000</v>
      </c>
      <c r="F19970" s="70"/>
      <c r="G19970" s="1121">
        <f t="shared" si="344"/>
        <v>-350000</v>
      </c>
      <c r="H19970" s="1122" t="s">
        <v>10655</v>
      </c>
    </row>
    <row r="19971" spans="1:8" ht="15" x14ac:dyDescent="0.2">
      <c r="A19971" s="1119">
        <v>45475</v>
      </c>
      <c r="B19971" s="69" t="s">
        <v>13335</v>
      </c>
      <c r="C19971" s="1120" t="s">
        <v>13189</v>
      </c>
      <c r="D19971" s="792" t="s">
        <v>13422</v>
      </c>
      <c r="E19971" s="70">
        <v>25000</v>
      </c>
      <c r="F19971" s="70"/>
      <c r="G19971" s="1121">
        <f t="shared" ref="G19971:G19975" si="345">F19971-E19971</f>
        <v>-25000</v>
      </c>
      <c r="H19971" s="1122" t="s">
        <v>10655</v>
      </c>
    </row>
    <row r="19972" spans="1:8" ht="15" x14ac:dyDescent="0.2">
      <c r="A19972" s="1119">
        <v>45475</v>
      </c>
      <c r="B19972" s="69" t="s">
        <v>12618</v>
      </c>
      <c r="C19972" s="1120" t="s">
        <v>11394</v>
      </c>
      <c r="D19972" s="792" t="s">
        <v>13431</v>
      </c>
      <c r="E19972" s="70">
        <v>300000</v>
      </c>
      <c r="F19972" s="70"/>
      <c r="G19972" s="1121">
        <f t="shared" ref="G19972:G19974" si="346">F19972-E19972</f>
        <v>-300000</v>
      </c>
      <c r="H19972" s="1122" t="s">
        <v>10655</v>
      </c>
    </row>
    <row r="19973" spans="1:8" ht="15" x14ac:dyDescent="0.2">
      <c r="A19973" s="1119">
        <v>45475</v>
      </c>
      <c r="B19973" s="69" t="s">
        <v>12618</v>
      </c>
      <c r="C19973" s="1120" t="s">
        <v>10989</v>
      </c>
      <c r="D19973" s="792" t="s">
        <v>13430</v>
      </c>
      <c r="E19973" s="70">
        <v>150000</v>
      </c>
      <c r="F19973" s="70"/>
      <c r="G19973" s="1121">
        <f t="shared" si="346"/>
        <v>-150000</v>
      </c>
      <c r="H19973" s="1122" t="s">
        <v>10655</v>
      </c>
    </row>
    <row r="19974" spans="1:8" ht="15" x14ac:dyDescent="0.2">
      <c r="A19974" s="1119">
        <v>45475</v>
      </c>
      <c r="B19974" s="69" t="s">
        <v>12618</v>
      </c>
      <c r="C19974" s="1120" t="s">
        <v>10989</v>
      </c>
      <c r="D19974" s="792" t="s">
        <v>13439</v>
      </c>
      <c r="E19974" s="70">
        <v>4500</v>
      </c>
      <c r="F19974" s="70"/>
      <c r="G19974" s="1121">
        <f t="shared" si="346"/>
        <v>-4500</v>
      </c>
      <c r="H19974" s="1122" t="s">
        <v>10655</v>
      </c>
    </row>
    <row r="19975" spans="1:8" ht="15" x14ac:dyDescent="0.2">
      <c r="A19975" s="1119">
        <v>45476</v>
      </c>
      <c r="B19975" s="69" t="s">
        <v>13335</v>
      </c>
      <c r="C19975" s="1120" t="s">
        <v>6422</v>
      </c>
      <c r="D19975" s="792" t="s">
        <v>13423</v>
      </c>
      <c r="E19975" s="70">
        <v>150000</v>
      </c>
      <c r="F19975" s="70"/>
      <c r="G19975" s="1121">
        <f t="shared" si="345"/>
        <v>-150000</v>
      </c>
      <c r="H19975" s="1122" t="s">
        <v>10655</v>
      </c>
    </row>
    <row r="19976" spans="1:8" ht="15" x14ac:dyDescent="0.2">
      <c r="A19976" s="1119">
        <v>45476</v>
      </c>
      <c r="B19976" s="69" t="s">
        <v>103</v>
      </c>
      <c r="C19976" s="1120" t="s">
        <v>13442</v>
      </c>
      <c r="D19976" s="792" t="s">
        <v>13443</v>
      </c>
      <c r="E19976" s="70">
        <v>98000</v>
      </c>
      <c r="F19976" s="70"/>
      <c r="G19976" s="1121">
        <f t="shared" ref="G19976:G19977" si="347">F19976-E19976</f>
        <v>-98000</v>
      </c>
      <c r="H19976" s="1122" t="s">
        <v>10655</v>
      </c>
    </row>
    <row r="19977" spans="1:8" ht="15" x14ac:dyDescent="0.2">
      <c r="A19977" s="1119">
        <v>45476</v>
      </c>
      <c r="B19977" s="69" t="s">
        <v>13194</v>
      </c>
      <c r="C19977" s="1120" t="s">
        <v>10234</v>
      </c>
      <c r="D19977" s="792" t="s">
        <v>13444</v>
      </c>
      <c r="E19977" s="70">
        <v>105000</v>
      </c>
      <c r="F19977" s="70"/>
      <c r="G19977" s="1121">
        <f t="shared" si="347"/>
        <v>-105000</v>
      </c>
      <c r="H19977" s="1122" t="s">
        <v>10655</v>
      </c>
    </row>
    <row r="19978" spans="1:8" ht="15" x14ac:dyDescent="0.2">
      <c r="A19978" s="1119">
        <v>45476</v>
      </c>
      <c r="B19978" s="69" t="s">
        <v>11085</v>
      </c>
      <c r="C19978" s="1120" t="s">
        <v>391</v>
      </c>
      <c r="D19978" s="792" t="s">
        <v>13427</v>
      </c>
      <c r="E19978" s="70">
        <v>1500</v>
      </c>
      <c r="F19978" s="70"/>
      <c r="G19978" s="1121">
        <f t="shared" ref="G19978:G19980" si="348">F19978-E19978</f>
        <v>-1500</v>
      </c>
      <c r="H19978" s="1122" t="s">
        <v>10655</v>
      </c>
    </row>
    <row r="19979" spans="1:8" ht="15" x14ac:dyDescent="0.2">
      <c r="A19979" s="1119">
        <v>45476</v>
      </c>
      <c r="B19979" s="69" t="s">
        <v>103</v>
      </c>
      <c r="C19979" s="1120" t="s">
        <v>103</v>
      </c>
      <c r="D19979" s="792" t="s">
        <v>10209</v>
      </c>
      <c r="E19979" s="70">
        <v>5000</v>
      </c>
      <c r="F19979" s="70"/>
      <c r="G19979" s="1121">
        <f t="shared" si="348"/>
        <v>-5000</v>
      </c>
      <c r="H19979" s="1122" t="s">
        <v>10655</v>
      </c>
    </row>
    <row r="19980" spans="1:8" ht="15" x14ac:dyDescent="0.2">
      <c r="A19980" s="1119">
        <v>45476</v>
      </c>
      <c r="B19980" s="69" t="s">
        <v>103</v>
      </c>
      <c r="C19980" s="1120" t="s">
        <v>391</v>
      </c>
      <c r="D19980" s="792" t="s">
        <v>13428</v>
      </c>
      <c r="E19980" s="70">
        <v>1900</v>
      </c>
      <c r="F19980" s="70"/>
      <c r="G19980" s="1121">
        <f t="shared" si="348"/>
        <v>-1900</v>
      </c>
      <c r="H19980" s="1122" t="s">
        <v>10655</v>
      </c>
    </row>
    <row r="19981" spans="1:8" ht="15" x14ac:dyDescent="0.2">
      <c r="A19981" s="1119">
        <v>45477</v>
      </c>
      <c r="B19981" s="69" t="s">
        <v>3945</v>
      </c>
      <c r="C19981" s="1120" t="s">
        <v>391</v>
      </c>
      <c r="D19981" s="792" t="s">
        <v>13440</v>
      </c>
      <c r="E19981" s="70">
        <v>10000</v>
      </c>
      <c r="F19981" s="70"/>
      <c r="G19981" s="1121">
        <f t="shared" ref="G19981" si="349">F19981-E19981</f>
        <v>-10000</v>
      </c>
      <c r="H19981" s="1122" t="s">
        <v>10655</v>
      </c>
    </row>
    <row r="19982" spans="1:8" ht="15" x14ac:dyDescent="0.2">
      <c r="A19982" s="1119">
        <v>45477</v>
      </c>
      <c r="B19982" s="69" t="s">
        <v>13194</v>
      </c>
      <c r="C19982" s="1120" t="s">
        <v>10234</v>
      </c>
      <c r="D19982" s="792" t="s">
        <v>13445</v>
      </c>
      <c r="E19982" s="70">
        <v>500000</v>
      </c>
      <c r="F19982" s="70"/>
      <c r="G19982" s="1121">
        <f>F19982-E19982</f>
        <v>-500000</v>
      </c>
      <c r="H19982" s="1122" t="s">
        <v>10655</v>
      </c>
    </row>
    <row r="19983" spans="1:8" ht="15" x14ac:dyDescent="0.2">
      <c r="A19983" s="1119">
        <v>45477</v>
      </c>
      <c r="B19983" s="69" t="s">
        <v>13194</v>
      </c>
      <c r="C19983" s="1120" t="s">
        <v>13446</v>
      </c>
      <c r="D19983" s="792" t="s">
        <v>13447</v>
      </c>
      <c r="E19983" s="70">
        <v>200000</v>
      </c>
      <c r="F19983" s="70"/>
      <c r="G19983" s="1121">
        <f>F19983-E19983</f>
        <v>-200000</v>
      </c>
      <c r="H19983" s="1122" t="s">
        <v>10655</v>
      </c>
    </row>
    <row r="19984" spans="1:8" ht="15" x14ac:dyDescent="0.2">
      <c r="A19984" s="1119">
        <v>45477</v>
      </c>
      <c r="B19984" s="69" t="s">
        <v>13194</v>
      </c>
      <c r="C19984" s="1120" t="s">
        <v>13446</v>
      </c>
      <c r="D19984" s="792" t="s">
        <v>13457</v>
      </c>
      <c r="E19984" s="70">
        <v>500000</v>
      </c>
      <c r="F19984" s="70"/>
      <c r="G19984" s="1121">
        <f>F19984-E19984</f>
        <v>-500000</v>
      </c>
      <c r="H19984" s="1122" t="s">
        <v>10655</v>
      </c>
    </row>
    <row r="19985" spans="1:8" ht="15" x14ac:dyDescent="0.2">
      <c r="A19985" s="1119">
        <v>45477</v>
      </c>
      <c r="B19985" s="69" t="s">
        <v>12618</v>
      </c>
      <c r="C19985" s="1120" t="s">
        <v>13351</v>
      </c>
      <c r="D19985" s="792" t="s">
        <v>13448</v>
      </c>
      <c r="E19985" s="70">
        <v>75750</v>
      </c>
      <c r="F19985" s="70"/>
      <c r="G19985" s="1121">
        <f>F19985-E19985</f>
        <v>-75750</v>
      </c>
      <c r="H19985" s="1122" t="s">
        <v>10655</v>
      </c>
    </row>
    <row r="19986" spans="1:8" ht="15" x14ac:dyDescent="0.2">
      <c r="A19986" s="1119">
        <v>45477</v>
      </c>
      <c r="B19986" s="69" t="s">
        <v>37</v>
      </c>
      <c r="C19986" s="1120" t="s">
        <v>391</v>
      </c>
      <c r="D19986" s="792" t="s">
        <v>12604</v>
      </c>
      <c r="E19986" s="70">
        <v>3550</v>
      </c>
      <c r="F19986" s="70"/>
      <c r="G19986" s="1121">
        <f t="shared" ref="G19986:G19990" si="350">F19986-E19986</f>
        <v>-3550</v>
      </c>
      <c r="H19986" s="1122" t="s">
        <v>10655</v>
      </c>
    </row>
    <row r="19987" spans="1:8" ht="15" x14ac:dyDescent="0.2">
      <c r="A19987" s="1119">
        <v>45477</v>
      </c>
      <c r="B19987" s="69" t="s">
        <v>6503</v>
      </c>
      <c r="C19987" s="1120" t="s">
        <v>391</v>
      </c>
      <c r="D19987" s="792" t="s">
        <v>13474</v>
      </c>
      <c r="E19987" s="70">
        <v>3000</v>
      </c>
      <c r="F19987" s="70"/>
      <c r="G19987" s="1121">
        <f t="shared" si="350"/>
        <v>-3000</v>
      </c>
      <c r="H19987" s="1122" t="s">
        <v>10655</v>
      </c>
    </row>
    <row r="19988" spans="1:8" ht="15" x14ac:dyDescent="0.2">
      <c r="A19988" s="1119">
        <v>45477</v>
      </c>
      <c r="B19988" s="69" t="s">
        <v>37</v>
      </c>
      <c r="C19988" s="1120" t="s">
        <v>391</v>
      </c>
      <c r="D19988" s="792" t="s">
        <v>12600</v>
      </c>
      <c r="E19988" s="70">
        <v>6040</v>
      </c>
      <c r="F19988" s="70"/>
      <c r="G19988" s="1121">
        <f t="shared" si="350"/>
        <v>-6040</v>
      </c>
      <c r="H19988" s="1122" t="s">
        <v>10655</v>
      </c>
    </row>
    <row r="19989" spans="1:8" ht="15" x14ac:dyDescent="0.2">
      <c r="A19989" s="1119">
        <v>45477</v>
      </c>
      <c r="B19989" s="69" t="s">
        <v>11726</v>
      </c>
      <c r="C19989" s="1120" t="s">
        <v>391</v>
      </c>
      <c r="D19989" s="792" t="s">
        <v>13475</v>
      </c>
      <c r="E19989" s="70">
        <v>4500</v>
      </c>
      <c r="F19989" s="70"/>
      <c r="G19989" s="1121">
        <f t="shared" si="350"/>
        <v>-4500</v>
      </c>
      <c r="H19989" s="1122" t="s">
        <v>10655</v>
      </c>
    </row>
    <row r="19990" spans="1:8" ht="15" x14ac:dyDescent="0.2">
      <c r="A19990" s="1119">
        <v>45477</v>
      </c>
      <c r="B19990" s="69" t="s">
        <v>37</v>
      </c>
      <c r="C19990" s="1120" t="s">
        <v>391</v>
      </c>
      <c r="D19990" s="792" t="s">
        <v>13476</v>
      </c>
      <c r="E19990" s="70">
        <v>6650</v>
      </c>
      <c r="F19990" s="70"/>
      <c r="G19990" s="1121">
        <f t="shared" si="350"/>
        <v>-6650</v>
      </c>
      <c r="H19990" s="1122" t="s">
        <v>10655</v>
      </c>
    </row>
    <row r="19991" spans="1:8" ht="15" x14ac:dyDescent="0.2">
      <c r="A19991" s="1119">
        <v>45478</v>
      </c>
      <c r="B19991" s="69" t="s">
        <v>13127</v>
      </c>
      <c r="C19991" s="1120" t="s">
        <v>5740</v>
      </c>
      <c r="D19991" s="792" t="s">
        <v>1156</v>
      </c>
      <c r="E19991" s="70">
        <v>500</v>
      </c>
      <c r="F19991" s="70"/>
      <c r="G19991" s="1121">
        <f t="shared" ref="G19991:G20002" si="351">F19991-E19991</f>
        <v>-500</v>
      </c>
      <c r="H19991" s="1122" t="s">
        <v>10655</v>
      </c>
    </row>
    <row r="19992" spans="1:8" ht="15" x14ac:dyDescent="0.2">
      <c r="A19992" s="1119">
        <v>45478</v>
      </c>
      <c r="B19992" s="69" t="s">
        <v>103</v>
      </c>
      <c r="C19992" s="1120" t="s">
        <v>103</v>
      </c>
      <c r="D19992" s="792" t="s">
        <v>10209</v>
      </c>
      <c r="E19992" s="70">
        <v>5000</v>
      </c>
      <c r="F19992" s="70"/>
      <c r="G19992" s="1121">
        <f t="shared" si="351"/>
        <v>-5000</v>
      </c>
      <c r="H19992" s="1122" t="s">
        <v>10655</v>
      </c>
    </row>
    <row r="19993" spans="1:8" ht="15" x14ac:dyDescent="0.2">
      <c r="A19993" s="1119">
        <v>45478</v>
      </c>
      <c r="B19993" s="69" t="s">
        <v>12618</v>
      </c>
      <c r="C19993" s="1120" t="s">
        <v>371</v>
      </c>
      <c r="D19993" s="792" t="s">
        <v>13450</v>
      </c>
      <c r="E19993" s="70">
        <v>1000</v>
      </c>
      <c r="F19993" s="70"/>
      <c r="G19993" s="1121">
        <f t="shared" si="351"/>
        <v>-1000</v>
      </c>
      <c r="H19993" s="1122" t="s">
        <v>10655</v>
      </c>
    </row>
    <row r="19994" spans="1:8" ht="15" x14ac:dyDescent="0.2">
      <c r="A19994" s="1119">
        <v>45478</v>
      </c>
      <c r="B19994" s="69" t="s">
        <v>13314</v>
      </c>
      <c r="C19994" s="1120" t="s">
        <v>5409</v>
      </c>
      <c r="D19994" s="792" t="s">
        <v>13451</v>
      </c>
      <c r="E19994" s="70">
        <v>5000</v>
      </c>
      <c r="F19994" s="70"/>
      <c r="G19994" s="1121">
        <f t="shared" si="351"/>
        <v>-5000</v>
      </c>
      <c r="H19994" s="1122" t="s">
        <v>10655</v>
      </c>
    </row>
    <row r="19995" spans="1:8" ht="15" x14ac:dyDescent="0.2">
      <c r="A19995" s="1119">
        <v>45478</v>
      </c>
      <c r="B19995" s="69" t="s">
        <v>11085</v>
      </c>
      <c r="C19995" s="1120" t="s">
        <v>11961</v>
      </c>
      <c r="D19995" s="792" t="s">
        <v>13452</v>
      </c>
      <c r="E19995" s="70">
        <v>6000</v>
      </c>
      <c r="F19995" s="70"/>
      <c r="G19995" s="1121">
        <f t="shared" si="351"/>
        <v>-6000</v>
      </c>
      <c r="H19995" s="1122" t="s">
        <v>10655</v>
      </c>
    </row>
    <row r="19996" spans="1:8" ht="15" x14ac:dyDescent="0.2">
      <c r="A19996" s="1119">
        <v>45478</v>
      </c>
      <c r="B19996" s="69" t="s">
        <v>13127</v>
      </c>
      <c r="C19996" s="1120" t="s">
        <v>5740</v>
      </c>
      <c r="D19996" s="792" t="s">
        <v>369</v>
      </c>
      <c r="E19996" s="70">
        <v>3500</v>
      </c>
      <c r="F19996" s="70"/>
      <c r="G19996" s="1121">
        <f t="shared" si="351"/>
        <v>-3500</v>
      </c>
      <c r="H19996" s="1122" t="s">
        <v>10655</v>
      </c>
    </row>
    <row r="19997" spans="1:8" ht="15" x14ac:dyDescent="0.2">
      <c r="A19997" s="1119">
        <v>45478</v>
      </c>
      <c r="B19997" s="69" t="s">
        <v>103</v>
      </c>
      <c r="C19997" s="1120" t="s">
        <v>1494</v>
      </c>
      <c r="D19997" s="792" t="s">
        <v>369</v>
      </c>
      <c r="E19997" s="70">
        <v>3080</v>
      </c>
      <c r="F19997" s="70"/>
      <c r="G19997" s="1121">
        <f t="shared" si="351"/>
        <v>-3080</v>
      </c>
      <c r="H19997" s="1122" t="s">
        <v>10655</v>
      </c>
    </row>
    <row r="19998" spans="1:8" ht="15" x14ac:dyDescent="0.2">
      <c r="A19998" s="1119">
        <v>45478</v>
      </c>
      <c r="B19998" s="69" t="s">
        <v>6503</v>
      </c>
      <c r="C19998" s="1120" t="s">
        <v>13455</v>
      </c>
      <c r="D19998" s="792" t="s">
        <v>13456</v>
      </c>
      <c r="E19998" s="70">
        <v>40000</v>
      </c>
      <c r="F19998" s="70"/>
      <c r="G19998" s="1121">
        <f t="shared" si="351"/>
        <v>-40000</v>
      </c>
      <c r="H19998" s="1122" t="s">
        <v>10655</v>
      </c>
    </row>
    <row r="19999" spans="1:8" ht="15" x14ac:dyDescent="0.2">
      <c r="A19999" s="1119">
        <v>45478</v>
      </c>
      <c r="B19999" s="69" t="s">
        <v>13272</v>
      </c>
      <c r="C19999" s="1120" t="s">
        <v>5740</v>
      </c>
      <c r="D19999" s="792" t="s">
        <v>369</v>
      </c>
      <c r="E19999" s="70">
        <v>500</v>
      </c>
      <c r="F19999" s="70"/>
      <c r="G19999" s="1121">
        <f t="shared" si="351"/>
        <v>-500</v>
      </c>
      <c r="H19999" s="1122" t="s">
        <v>10655</v>
      </c>
    </row>
    <row r="20000" spans="1:8" ht="15" x14ac:dyDescent="0.2">
      <c r="A20000" s="1119">
        <v>45478</v>
      </c>
      <c r="B20000" s="69" t="s">
        <v>11623</v>
      </c>
      <c r="C20000" s="1120" t="s">
        <v>5740</v>
      </c>
      <c r="D20000" s="792" t="s">
        <v>369</v>
      </c>
      <c r="E20000" s="70">
        <v>500</v>
      </c>
      <c r="F20000" s="70"/>
      <c r="G20000" s="1121">
        <f t="shared" si="351"/>
        <v>-500</v>
      </c>
      <c r="H20000" s="1122" t="s">
        <v>10655</v>
      </c>
    </row>
    <row r="20001" spans="1:8" ht="15" x14ac:dyDescent="0.2">
      <c r="A20001" s="1119">
        <v>45478</v>
      </c>
      <c r="B20001" s="69" t="s">
        <v>13127</v>
      </c>
      <c r="C20001" s="1120" t="s">
        <v>5740</v>
      </c>
      <c r="D20001" s="792" t="s">
        <v>369</v>
      </c>
      <c r="E20001" s="70">
        <v>1000</v>
      </c>
      <c r="F20001" s="70"/>
      <c r="G20001" s="1121">
        <f t="shared" si="351"/>
        <v>-1000</v>
      </c>
      <c r="H20001" s="1122" t="s">
        <v>10655</v>
      </c>
    </row>
    <row r="20002" spans="1:8" ht="15" x14ac:dyDescent="0.2">
      <c r="A20002" s="1119">
        <v>45478</v>
      </c>
      <c r="B20002" s="69" t="s">
        <v>13127</v>
      </c>
      <c r="C20002" s="1120" t="s">
        <v>285</v>
      </c>
      <c r="D20002" s="792" t="s">
        <v>8532</v>
      </c>
      <c r="E20002" s="70">
        <v>1000</v>
      </c>
      <c r="F20002" s="70"/>
      <c r="G20002" s="1121">
        <f t="shared" si="351"/>
        <v>-1000</v>
      </c>
      <c r="H20002" s="1122" t="s">
        <v>10655</v>
      </c>
    </row>
    <row r="20003" spans="1:8" ht="15" x14ac:dyDescent="0.2">
      <c r="A20003" s="1119">
        <v>45478</v>
      </c>
      <c r="B20003" s="69" t="s">
        <v>13194</v>
      </c>
      <c r="C20003" s="1120" t="s">
        <v>10234</v>
      </c>
      <c r="D20003" s="792" t="s">
        <v>13445</v>
      </c>
      <c r="E20003" s="70">
        <v>300000</v>
      </c>
      <c r="F20003" s="70"/>
      <c r="G20003" s="1121">
        <f t="shared" ref="G20003:G20037" si="352">F20003-E20003</f>
        <v>-300000</v>
      </c>
      <c r="H20003" s="1122" t="s">
        <v>10655</v>
      </c>
    </row>
    <row r="20004" spans="1:8" ht="15" x14ac:dyDescent="0.2">
      <c r="A20004" s="1119">
        <v>45478</v>
      </c>
      <c r="B20004" s="69" t="s">
        <v>13194</v>
      </c>
      <c r="C20004" s="1120" t="s">
        <v>10234</v>
      </c>
      <c r="D20004" s="792" t="s">
        <v>13445</v>
      </c>
      <c r="E20004" s="70">
        <v>100000</v>
      </c>
      <c r="F20004" s="70"/>
      <c r="G20004" s="1121">
        <f t="shared" si="352"/>
        <v>-100000</v>
      </c>
      <c r="H20004" s="1122" t="s">
        <v>10655</v>
      </c>
    </row>
    <row r="20005" spans="1:8" ht="15" x14ac:dyDescent="0.2">
      <c r="A20005" s="1119">
        <v>45478</v>
      </c>
      <c r="B20005" s="69" t="s">
        <v>13127</v>
      </c>
      <c r="C20005" s="1120" t="s">
        <v>10989</v>
      </c>
      <c r="D20005" s="792" t="s">
        <v>13458</v>
      </c>
      <c r="E20005" s="70">
        <v>115000</v>
      </c>
      <c r="F20005" s="70"/>
      <c r="G20005" s="1121">
        <f t="shared" si="352"/>
        <v>-115000</v>
      </c>
      <c r="H20005" s="1122" t="s">
        <v>10655</v>
      </c>
    </row>
    <row r="20006" spans="1:8" ht="15" x14ac:dyDescent="0.2">
      <c r="A20006" s="1119">
        <v>45478</v>
      </c>
      <c r="B20006" s="69" t="s">
        <v>6503</v>
      </c>
      <c r="C20006" s="669" t="s">
        <v>8392</v>
      </c>
      <c r="D20006" s="912" t="s">
        <v>13468</v>
      </c>
      <c r="E20006" s="584">
        <v>255098</v>
      </c>
      <c r="F20006" s="70"/>
      <c r="G20006" s="1121">
        <f t="shared" si="352"/>
        <v>-255098</v>
      </c>
      <c r="H20006" s="1122" t="s">
        <v>10655</v>
      </c>
    </row>
    <row r="20007" spans="1:8" ht="15" x14ac:dyDescent="0.2">
      <c r="A20007" s="1119">
        <v>45478</v>
      </c>
      <c r="B20007" s="69" t="s">
        <v>11085</v>
      </c>
      <c r="C20007" s="669" t="s">
        <v>8392</v>
      </c>
      <c r="D20007" s="912" t="s">
        <v>13468</v>
      </c>
      <c r="E20007" s="584">
        <v>24451</v>
      </c>
      <c r="F20007" s="70"/>
      <c r="G20007" s="1121">
        <f t="shared" si="352"/>
        <v>-24451</v>
      </c>
      <c r="H20007" s="1122" t="s">
        <v>10655</v>
      </c>
    </row>
    <row r="20008" spans="1:8" ht="15" x14ac:dyDescent="0.2">
      <c r="A20008" s="1119">
        <v>45478</v>
      </c>
      <c r="B20008" s="69" t="s">
        <v>11507</v>
      </c>
      <c r="C20008" s="669" t="s">
        <v>8392</v>
      </c>
      <c r="D20008" s="912" t="s">
        <v>13468</v>
      </c>
      <c r="E20008" s="584">
        <v>37853</v>
      </c>
      <c r="F20008" s="70"/>
      <c r="G20008" s="1121">
        <f t="shared" si="352"/>
        <v>-37853</v>
      </c>
      <c r="H20008" s="1122" t="s">
        <v>10655</v>
      </c>
    </row>
    <row r="20009" spans="1:8" ht="15" x14ac:dyDescent="0.2">
      <c r="A20009" s="1119">
        <v>45478</v>
      </c>
      <c r="B20009" s="69" t="s">
        <v>12192</v>
      </c>
      <c r="C20009" s="669" t="s">
        <v>8392</v>
      </c>
      <c r="D20009" s="912" t="s">
        <v>13468</v>
      </c>
      <c r="E20009" s="584">
        <v>261620</v>
      </c>
      <c r="F20009" s="70"/>
      <c r="G20009" s="1121">
        <f t="shared" si="352"/>
        <v>-261620</v>
      </c>
      <c r="H20009" s="1122" t="s">
        <v>10655</v>
      </c>
    </row>
    <row r="20010" spans="1:8" ht="15" x14ac:dyDescent="0.2">
      <c r="A20010" s="1119">
        <v>45478</v>
      </c>
      <c r="B20010" s="69" t="s">
        <v>13127</v>
      </c>
      <c r="C20010" s="669" t="s">
        <v>8392</v>
      </c>
      <c r="D20010" s="912" t="s">
        <v>13468</v>
      </c>
      <c r="E20010" s="584">
        <v>69112</v>
      </c>
      <c r="F20010" s="70"/>
      <c r="G20010" s="1121">
        <f t="shared" si="352"/>
        <v>-69112</v>
      </c>
      <c r="H20010" s="1122" t="s">
        <v>10655</v>
      </c>
    </row>
    <row r="20011" spans="1:8" ht="15" x14ac:dyDescent="0.2">
      <c r="A20011" s="1119">
        <v>45478</v>
      </c>
      <c r="B20011" s="69" t="s">
        <v>13272</v>
      </c>
      <c r="C20011" s="669" t="s">
        <v>8392</v>
      </c>
      <c r="D20011" s="912" t="s">
        <v>13468</v>
      </c>
      <c r="E20011" s="584">
        <v>195823</v>
      </c>
      <c r="F20011" s="70"/>
      <c r="G20011" s="1121">
        <f t="shared" si="352"/>
        <v>-195823</v>
      </c>
      <c r="H20011" s="1122" t="s">
        <v>10655</v>
      </c>
    </row>
    <row r="20012" spans="1:8" ht="15" x14ac:dyDescent="0.2">
      <c r="A20012" s="1119">
        <v>45478</v>
      </c>
      <c r="B20012" s="44"/>
      <c r="C20012" s="669" t="s">
        <v>8392</v>
      </c>
      <c r="D20012" s="912" t="s">
        <v>13468</v>
      </c>
      <c r="E20012" s="584">
        <v>331043</v>
      </c>
      <c r="F20012" s="70"/>
      <c r="G20012" s="1121">
        <f t="shared" si="352"/>
        <v>-331043</v>
      </c>
      <c r="H20012" s="1122" t="s">
        <v>10655</v>
      </c>
    </row>
    <row r="20013" spans="1:8" ht="15" x14ac:dyDescent="0.2">
      <c r="A20013" s="1119">
        <v>45478</v>
      </c>
      <c r="B20013" s="69" t="s">
        <v>13127</v>
      </c>
      <c r="C20013" s="1120" t="s">
        <v>1197</v>
      </c>
      <c r="D20013" s="792" t="s">
        <v>13466</v>
      </c>
      <c r="E20013" s="70">
        <v>1000000</v>
      </c>
      <c r="F20013" s="70"/>
      <c r="G20013" s="1121">
        <f t="shared" si="352"/>
        <v>-1000000</v>
      </c>
      <c r="H20013" s="1122" t="s">
        <v>10655</v>
      </c>
    </row>
    <row r="20014" spans="1:8" ht="15" x14ac:dyDescent="0.2">
      <c r="A20014" s="1119">
        <v>45478</v>
      </c>
      <c r="B20014" s="69" t="s">
        <v>13242</v>
      </c>
      <c r="C20014" s="1120" t="s">
        <v>1197</v>
      </c>
      <c r="D20014" s="792" t="s">
        <v>13467</v>
      </c>
      <c r="E20014" s="70">
        <v>500000</v>
      </c>
      <c r="F20014" s="70"/>
      <c r="G20014" s="1121">
        <f t="shared" si="352"/>
        <v>-500000</v>
      </c>
      <c r="H20014" s="1122" t="s">
        <v>10655</v>
      </c>
    </row>
    <row r="20015" spans="1:8" ht="15" x14ac:dyDescent="0.2">
      <c r="A20015" s="1119">
        <v>45479</v>
      </c>
      <c r="B20015" s="69" t="s">
        <v>13242</v>
      </c>
      <c r="C20015" s="1120" t="s">
        <v>5740</v>
      </c>
      <c r="D20015" s="792" t="s">
        <v>1156</v>
      </c>
      <c r="E20015" s="70">
        <v>7000</v>
      </c>
      <c r="F20015" s="70"/>
      <c r="G20015" s="1121">
        <f t="shared" si="352"/>
        <v>-7000</v>
      </c>
      <c r="H20015" s="1122" t="s">
        <v>10655</v>
      </c>
    </row>
    <row r="20016" spans="1:8" ht="15" x14ac:dyDescent="0.2">
      <c r="A20016" s="1119">
        <v>45479</v>
      </c>
      <c r="B20016" s="69" t="s">
        <v>25</v>
      </c>
      <c r="C20016" s="1120" t="s">
        <v>4064</v>
      </c>
      <c r="D20016" s="792" t="s">
        <v>13459</v>
      </c>
      <c r="E20016" s="70">
        <v>2500</v>
      </c>
      <c r="F20016" s="70"/>
      <c r="G20016" s="1121">
        <f t="shared" si="352"/>
        <v>-2500</v>
      </c>
      <c r="H20016" s="1122" t="s">
        <v>10655</v>
      </c>
    </row>
    <row r="20017" spans="1:8" ht="15" x14ac:dyDescent="0.2">
      <c r="A20017" s="1119">
        <v>45479</v>
      </c>
      <c r="B20017" s="69" t="s">
        <v>13127</v>
      </c>
      <c r="C20017" s="1120" t="s">
        <v>8370</v>
      </c>
      <c r="D20017" s="792" t="s">
        <v>13460</v>
      </c>
      <c r="E20017" s="70">
        <v>8700</v>
      </c>
      <c r="F20017" s="70"/>
      <c r="G20017" s="1121">
        <f t="shared" si="352"/>
        <v>-8700</v>
      </c>
      <c r="H20017" s="1122" t="s">
        <v>10655</v>
      </c>
    </row>
    <row r="20018" spans="1:8" ht="15" x14ac:dyDescent="0.2">
      <c r="A20018" s="1119">
        <v>45479</v>
      </c>
      <c r="B20018" s="69" t="s">
        <v>13127</v>
      </c>
      <c r="C20018" s="1120" t="s">
        <v>10989</v>
      </c>
      <c r="D20018" s="792" t="s">
        <v>13461</v>
      </c>
      <c r="E20018" s="70">
        <v>51000</v>
      </c>
      <c r="F20018" s="70"/>
      <c r="G20018" s="1121">
        <f t="shared" si="352"/>
        <v>-51000</v>
      </c>
      <c r="H20018" s="1122" t="s">
        <v>10655</v>
      </c>
    </row>
    <row r="20019" spans="1:8" ht="15" x14ac:dyDescent="0.2">
      <c r="A20019" s="1119">
        <v>45479</v>
      </c>
      <c r="B20019" s="69" t="s">
        <v>11883</v>
      </c>
      <c r="C20019" s="1120" t="s">
        <v>13471</v>
      </c>
      <c r="D20019" s="792" t="s">
        <v>13472</v>
      </c>
      <c r="E20019" s="70">
        <v>3000</v>
      </c>
      <c r="F20019" s="70"/>
      <c r="G20019" s="1121">
        <f t="shared" si="352"/>
        <v>-3000</v>
      </c>
      <c r="H20019" s="1122" t="s">
        <v>10655</v>
      </c>
    </row>
    <row r="20020" spans="1:8" ht="15" x14ac:dyDescent="0.2">
      <c r="A20020" s="1119">
        <v>45479</v>
      </c>
      <c r="B20020" s="69" t="s">
        <v>103</v>
      </c>
      <c r="C20020" s="1120" t="s">
        <v>103</v>
      </c>
      <c r="D20020" s="792" t="s">
        <v>10209</v>
      </c>
      <c r="E20020" s="70">
        <v>5000</v>
      </c>
      <c r="F20020" s="70"/>
      <c r="G20020" s="1121">
        <f t="shared" si="352"/>
        <v>-5000</v>
      </c>
      <c r="H20020" s="1122" t="s">
        <v>10655</v>
      </c>
    </row>
    <row r="20021" spans="1:8" ht="15" x14ac:dyDescent="0.2">
      <c r="A20021" s="1119">
        <v>45479</v>
      </c>
      <c r="B20021" s="69" t="s">
        <v>13127</v>
      </c>
      <c r="C20021" s="1120" t="s">
        <v>391</v>
      </c>
      <c r="D20021" s="792" t="s">
        <v>11273</v>
      </c>
      <c r="E20021" s="70">
        <v>1000</v>
      </c>
      <c r="F20021" s="70"/>
      <c r="G20021" s="1121">
        <f t="shared" si="352"/>
        <v>-1000</v>
      </c>
      <c r="H20021" s="1122" t="s">
        <v>10655</v>
      </c>
    </row>
    <row r="20022" spans="1:8" ht="15" x14ac:dyDescent="0.2">
      <c r="A20022" s="1119">
        <v>45479</v>
      </c>
      <c r="B20022" s="69" t="s">
        <v>3944</v>
      </c>
      <c r="C20022" s="1120" t="s">
        <v>391</v>
      </c>
      <c r="D20022" s="792" t="s">
        <v>13462</v>
      </c>
      <c r="E20022" s="70">
        <v>500</v>
      </c>
      <c r="F20022" s="70"/>
      <c r="G20022" s="1121">
        <f t="shared" si="352"/>
        <v>-500</v>
      </c>
      <c r="H20022" s="1122" t="s">
        <v>10655</v>
      </c>
    </row>
    <row r="20023" spans="1:8" ht="15" x14ac:dyDescent="0.2">
      <c r="A20023" s="1119">
        <v>45479</v>
      </c>
      <c r="B20023" s="69" t="s">
        <v>13463</v>
      </c>
      <c r="C20023" s="1120" t="s">
        <v>13464</v>
      </c>
      <c r="D20023" s="792" t="s">
        <v>10573</v>
      </c>
      <c r="E20023" s="70">
        <v>50000</v>
      </c>
      <c r="F20023" s="70"/>
      <c r="G20023" s="1121">
        <f t="shared" si="352"/>
        <v>-50000</v>
      </c>
      <c r="H20023" s="1122" t="s">
        <v>10655</v>
      </c>
    </row>
    <row r="20024" spans="1:8" ht="15" x14ac:dyDescent="0.2">
      <c r="A20024" s="1119">
        <v>45479</v>
      </c>
      <c r="B20024" s="69" t="s">
        <v>11085</v>
      </c>
      <c r="C20024" s="1120" t="s">
        <v>10989</v>
      </c>
      <c r="D20024" s="792" t="s">
        <v>13470</v>
      </c>
      <c r="E20024" s="70">
        <v>15330</v>
      </c>
      <c r="F20024" s="70"/>
      <c r="G20024" s="1121">
        <f t="shared" si="352"/>
        <v>-15330</v>
      </c>
      <c r="H20024" s="1122" t="s">
        <v>10655</v>
      </c>
    </row>
    <row r="20025" spans="1:8" ht="15" x14ac:dyDescent="0.2">
      <c r="A20025" s="1119">
        <v>45479</v>
      </c>
      <c r="B20025" s="69" t="s">
        <v>13242</v>
      </c>
      <c r="C20025" s="1120" t="s">
        <v>10989</v>
      </c>
      <c r="D20025" s="792" t="s">
        <v>13477</v>
      </c>
      <c r="E20025" s="70">
        <v>10000</v>
      </c>
      <c r="F20025" s="70"/>
      <c r="G20025" s="1121">
        <f t="shared" si="352"/>
        <v>-10000</v>
      </c>
      <c r="H20025" s="1122" t="s">
        <v>10655</v>
      </c>
    </row>
    <row r="20026" spans="1:8" ht="15" x14ac:dyDescent="0.2">
      <c r="A20026" s="1119">
        <v>45479</v>
      </c>
      <c r="B20026" s="69" t="s">
        <v>11883</v>
      </c>
      <c r="C20026" s="1120" t="s">
        <v>5740</v>
      </c>
      <c r="D20026" s="792" t="s">
        <v>369</v>
      </c>
      <c r="E20026" s="70">
        <v>1000</v>
      </c>
      <c r="F20026" s="70"/>
      <c r="G20026" s="1121">
        <f t="shared" si="352"/>
        <v>-1000</v>
      </c>
      <c r="H20026" s="1122" t="s">
        <v>10655</v>
      </c>
    </row>
    <row r="20027" spans="1:8" ht="15" x14ac:dyDescent="0.2">
      <c r="A20027" s="1119">
        <v>45480</v>
      </c>
      <c r="B20027" s="44"/>
      <c r="C20027" s="1120" t="s">
        <v>8392</v>
      </c>
      <c r="D20027" s="792" t="s">
        <v>13465</v>
      </c>
      <c r="E20027" s="70">
        <v>949640</v>
      </c>
      <c r="F20027" s="70"/>
      <c r="G20027" s="1121">
        <f t="shared" si="352"/>
        <v>-949640</v>
      </c>
      <c r="H20027" s="1122" t="s">
        <v>10655</v>
      </c>
    </row>
    <row r="20028" spans="1:8" ht="15" x14ac:dyDescent="0.2">
      <c r="A20028" s="1119">
        <v>45481</v>
      </c>
      <c r="B20028" s="69" t="s">
        <v>12618</v>
      </c>
      <c r="C20028" s="1120" t="s">
        <v>3103</v>
      </c>
      <c r="D20028" s="792" t="s">
        <v>7777</v>
      </c>
      <c r="E20028" s="70">
        <v>50000</v>
      </c>
      <c r="F20028" s="70"/>
      <c r="G20028" s="1121">
        <f t="shared" si="352"/>
        <v>-50000</v>
      </c>
      <c r="H20028" s="1122" t="s">
        <v>10655</v>
      </c>
    </row>
    <row r="20029" spans="1:8" ht="15" x14ac:dyDescent="0.2">
      <c r="A20029" s="1119">
        <v>45481</v>
      </c>
      <c r="B20029" s="69" t="s">
        <v>11883</v>
      </c>
      <c r="C20029" s="1120" t="s">
        <v>10989</v>
      </c>
      <c r="D20029" s="792" t="s">
        <v>13478</v>
      </c>
      <c r="E20029" s="70">
        <v>2000</v>
      </c>
      <c r="F20029" s="70"/>
      <c r="G20029" s="1121">
        <f t="shared" si="352"/>
        <v>-2000</v>
      </c>
      <c r="H20029" s="1122" t="s">
        <v>10655</v>
      </c>
    </row>
    <row r="20030" spans="1:8" ht="15" x14ac:dyDescent="0.2">
      <c r="A20030" s="1119">
        <v>45481</v>
      </c>
      <c r="B20030" s="69" t="s">
        <v>11726</v>
      </c>
      <c r="C20030" s="1120" t="s">
        <v>5740</v>
      </c>
      <c r="D20030" s="792" t="s">
        <v>369</v>
      </c>
      <c r="E20030" s="70">
        <v>900</v>
      </c>
      <c r="F20030" s="70"/>
      <c r="G20030" s="1121">
        <f t="shared" si="352"/>
        <v>-900</v>
      </c>
      <c r="H20030" s="1122" t="s">
        <v>10655</v>
      </c>
    </row>
    <row r="20031" spans="1:8" ht="15" x14ac:dyDescent="0.2">
      <c r="A20031" s="1119">
        <v>45481</v>
      </c>
      <c r="B20031" s="69" t="s">
        <v>13272</v>
      </c>
      <c r="C20031" s="1120" t="s">
        <v>10989</v>
      </c>
      <c r="D20031" s="792" t="s">
        <v>13477</v>
      </c>
      <c r="E20031" s="70">
        <v>7690</v>
      </c>
      <c r="F20031" s="70"/>
      <c r="G20031" s="1121">
        <f t="shared" si="352"/>
        <v>-7690</v>
      </c>
      <c r="H20031" s="1122" t="s">
        <v>10655</v>
      </c>
    </row>
    <row r="20032" spans="1:8" ht="15" x14ac:dyDescent="0.2">
      <c r="A20032" s="1119">
        <v>45481</v>
      </c>
      <c r="B20032" s="69" t="s">
        <v>103</v>
      </c>
      <c r="C20032" s="1120" t="s">
        <v>103</v>
      </c>
      <c r="D20032" s="792" t="s">
        <v>10209</v>
      </c>
      <c r="E20032" s="70">
        <v>5000</v>
      </c>
      <c r="F20032" s="70"/>
      <c r="G20032" s="1121">
        <f t="shared" si="352"/>
        <v>-5000</v>
      </c>
      <c r="H20032" s="1122" t="s">
        <v>10655</v>
      </c>
    </row>
    <row r="20033" spans="1:8" ht="15" x14ac:dyDescent="0.2">
      <c r="A20033" s="1119">
        <v>45481</v>
      </c>
      <c r="B20033" s="69" t="s">
        <v>12618</v>
      </c>
      <c r="C20033" s="1120" t="s">
        <v>10989</v>
      </c>
      <c r="D20033" s="792" t="s">
        <v>13340</v>
      </c>
      <c r="E20033" s="70">
        <v>105000</v>
      </c>
      <c r="F20033" s="70"/>
      <c r="G20033" s="1121">
        <f t="shared" si="352"/>
        <v>-105000</v>
      </c>
      <c r="H20033" s="1122" t="s">
        <v>10655</v>
      </c>
    </row>
    <row r="20034" spans="1:8" ht="15" x14ac:dyDescent="0.2">
      <c r="A20034" s="1119">
        <v>45481</v>
      </c>
      <c r="B20034" s="69" t="s">
        <v>11883</v>
      </c>
      <c r="C20034" s="1120" t="s">
        <v>391</v>
      </c>
      <c r="D20034" s="792" t="s">
        <v>13479</v>
      </c>
      <c r="E20034" s="70">
        <v>14500</v>
      </c>
      <c r="F20034" s="70"/>
      <c r="G20034" s="1121">
        <f t="shared" si="352"/>
        <v>-14500</v>
      </c>
      <c r="H20034" s="1122" t="s">
        <v>10655</v>
      </c>
    </row>
    <row r="20035" spans="1:8" ht="15" x14ac:dyDescent="0.2">
      <c r="A20035" s="1119">
        <v>45482</v>
      </c>
      <c r="B20035" s="69" t="s">
        <v>12706</v>
      </c>
      <c r="C20035" s="1120" t="s">
        <v>391</v>
      </c>
      <c r="D20035" s="792" t="s">
        <v>13481</v>
      </c>
      <c r="E20035" s="70">
        <v>2500</v>
      </c>
      <c r="F20035" s="70"/>
      <c r="G20035" s="1121">
        <f t="shared" si="352"/>
        <v>-2500</v>
      </c>
      <c r="H20035" s="1122" t="s">
        <v>10655</v>
      </c>
    </row>
    <row r="20036" spans="1:8" ht="15" x14ac:dyDescent="0.2">
      <c r="A20036" s="1119">
        <v>45482</v>
      </c>
      <c r="B20036" s="69" t="s">
        <v>13127</v>
      </c>
      <c r="C20036" s="1120" t="s">
        <v>5740</v>
      </c>
      <c r="D20036" s="792" t="s">
        <v>369</v>
      </c>
      <c r="E20036" s="70">
        <v>1200</v>
      </c>
      <c r="F20036" s="70"/>
      <c r="G20036" s="1121">
        <f t="shared" si="352"/>
        <v>-1200</v>
      </c>
      <c r="H20036" s="1122" t="s">
        <v>10655</v>
      </c>
    </row>
    <row r="20037" spans="1:8" ht="15" x14ac:dyDescent="0.2">
      <c r="A20037" s="1119">
        <v>45482</v>
      </c>
      <c r="B20037" s="69" t="s">
        <v>12068</v>
      </c>
      <c r="C20037" s="1120" t="s">
        <v>5740</v>
      </c>
      <c r="D20037" s="792" t="s">
        <v>369</v>
      </c>
      <c r="E20037" s="70">
        <v>2000</v>
      </c>
      <c r="F20037" s="70"/>
      <c r="G20037" s="1121">
        <f t="shared" si="352"/>
        <v>-2000</v>
      </c>
      <c r="H20037" s="1122" t="s">
        <v>10655</v>
      </c>
    </row>
    <row r="20038" spans="1:8" ht="24" x14ac:dyDescent="0.2">
      <c r="A20038" s="732">
        <v>45480</v>
      </c>
      <c r="B20038" s="173" t="s">
        <v>37</v>
      </c>
      <c r="C20038" s="550" t="s">
        <v>3002</v>
      </c>
      <c r="D20038" s="739" t="s">
        <v>13483</v>
      </c>
      <c r="E20038" s="551">
        <v>20525</v>
      </c>
      <c r="F20038" s="235"/>
      <c r="G20038" s="235">
        <f t="shared" ref="G20038" si="353">F20038-E20038</f>
        <v>-20525</v>
      </c>
      <c r="H20038" s="708" t="s">
        <v>10655</v>
      </c>
    </row>
    <row r="20039" spans="1:8" ht="24" x14ac:dyDescent="0.2">
      <c r="A20039" s="732">
        <v>45480</v>
      </c>
      <c r="B20039" s="173" t="s">
        <v>3944</v>
      </c>
      <c r="C20039" s="550" t="s">
        <v>3002</v>
      </c>
      <c r="D20039" s="739" t="s">
        <v>13483</v>
      </c>
      <c r="E20039" s="551">
        <v>35364</v>
      </c>
      <c r="F20039" s="235"/>
      <c r="G20039" s="235">
        <f t="shared" ref="G20039:G20042" si="354">F20039-E20039</f>
        <v>-35364</v>
      </c>
      <c r="H20039" s="708" t="s">
        <v>10655</v>
      </c>
    </row>
    <row r="20040" spans="1:8" ht="24" x14ac:dyDescent="0.2">
      <c r="A20040" s="732">
        <v>45480</v>
      </c>
      <c r="B20040" s="173" t="s">
        <v>3945</v>
      </c>
      <c r="C20040" s="550" t="s">
        <v>3002</v>
      </c>
      <c r="D20040" s="739" t="s">
        <v>13483</v>
      </c>
      <c r="E20040" s="551">
        <v>32760</v>
      </c>
      <c r="F20040" s="235"/>
      <c r="G20040" s="235">
        <f t="shared" si="354"/>
        <v>-32760</v>
      </c>
      <c r="H20040" s="708" t="s">
        <v>10655</v>
      </c>
    </row>
    <row r="20041" spans="1:8" ht="24" x14ac:dyDescent="0.2">
      <c r="A20041" s="732">
        <v>45480</v>
      </c>
      <c r="B20041" s="173" t="s">
        <v>11623</v>
      </c>
      <c r="C20041" s="550" t="s">
        <v>3002</v>
      </c>
      <c r="D20041" s="739" t="s">
        <v>13483</v>
      </c>
      <c r="E20041" s="551">
        <v>264941</v>
      </c>
      <c r="F20041" s="235"/>
      <c r="G20041" s="235">
        <f t="shared" si="354"/>
        <v>-264941</v>
      </c>
      <c r="H20041" s="708" t="s">
        <v>10655</v>
      </c>
    </row>
    <row r="20042" spans="1:8" ht="24" x14ac:dyDescent="0.2">
      <c r="A20042" s="732">
        <v>45480</v>
      </c>
      <c r="B20042" s="173" t="s">
        <v>12618</v>
      </c>
      <c r="C20042" s="550" t="s">
        <v>3002</v>
      </c>
      <c r="D20042" s="739" t="s">
        <v>13483</v>
      </c>
      <c r="E20042" s="551">
        <v>330188</v>
      </c>
      <c r="F20042" s="235"/>
      <c r="G20042" s="235">
        <f t="shared" si="354"/>
        <v>-330188</v>
      </c>
      <c r="H20042" s="708" t="s">
        <v>10655</v>
      </c>
    </row>
    <row r="20043" spans="1:8" ht="15" x14ac:dyDescent="0.2">
      <c r="A20043" s="732">
        <v>45481</v>
      </c>
      <c r="B20043" s="173" t="s">
        <v>13127</v>
      </c>
      <c r="C20043" s="173" t="s">
        <v>11287</v>
      </c>
      <c r="D20043" s="227" t="s">
        <v>13480</v>
      </c>
      <c r="E20043" s="235">
        <v>200000</v>
      </c>
      <c r="F20043" s="235"/>
      <c r="G20043" s="235">
        <f t="shared" ref="G20043" si="355">F20043-E20043</f>
        <v>-200000</v>
      </c>
      <c r="H20043" s="708" t="s">
        <v>10655</v>
      </c>
    </row>
    <row r="20044" spans="1:8" ht="15" x14ac:dyDescent="0.2">
      <c r="A20044" s="729">
        <v>45479</v>
      </c>
      <c r="B20044" s="93" t="s">
        <v>3944</v>
      </c>
      <c r="C20044" s="93" t="s">
        <v>558</v>
      </c>
      <c r="D20044" s="891" t="s">
        <v>13437</v>
      </c>
      <c r="E20044" s="175"/>
      <c r="F20044" s="175">
        <v>333522</v>
      </c>
      <c r="G20044" s="175">
        <f t="shared" ref="G20044" si="356">F20044-E20044</f>
        <v>333522</v>
      </c>
      <c r="H20044" s="701" t="s">
        <v>10655</v>
      </c>
    </row>
    <row r="20045" spans="1:8" ht="15" x14ac:dyDescent="0.2">
      <c r="A20045" s="729">
        <v>45479</v>
      </c>
      <c r="B20045" s="93" t="s">
        <v>3944</v>
      </c>
      <c r="C20045" s="93" t="s">
        <v>558</v>
      </c>
      <c r="D20045" s="891" t="s">
        <v>13438</v>
      </c>
      <c r="E20045" s="175"/>
      <c r="F20045" s="175">
        <v>333522</v>
      </c>
      <c r="G20045" s="175">
        <f t="shared" ref="G20045" si="357">F20045-E20045</f>
        <v>333522</v>
      </c>
      <c r="H20045" s="701" t="s">
        <v>10655</v>
      </c>
    </row>
    <row r="20046" spans="1:8" ht="15" x14ac:dyDescent="0.2">
      <c r="A20046" s="729">
        <v>45479</v>
      </c>
      <c r="B20046" s="93" t="s">
        <v>3945</v>
      </c>
      <c r="C20046" s="93" t="s">
        <v>558</v>
      </c>
      <c r="D20046" s="891" t="s">
        <v>13473</v>
      </c>
      <c r="E20046" s="175"/>
      <c r="F20046" s="175">
        <v>359992</v>
      </c>
      <c r="G20046" s="175">
        <f t="shared" ref="G20046" si="358">F20046-E20046</f>
        <v>359992</v>
      </c>
      <c r="H20046" s="701" t="s">
        <v>10655</v>
      </c>
    </row>
  </sheetData>
  <autoFilter ref="A1:P2004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4" activePane="bottomLeft" state="frozen"/>
      <selection pane="bottomLeft" activeCell="B30" sqref="B30"/>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6" t="s">
        <v>0</v>
      </c>
      <c r="B1" s="1156" t="s">
        <v>47</v>
      </c>
    </row>
    <row r="2" spans="1:11" hidden="1" x14ac:dyDescent="0.3">
      <c r="A2" s="1156" t="s">
        <v>2</v>
      </c>
      <c r="B2" s="1156" t="s">
        <v>47</v>
      </c>
    </row>
    <row r="3" spans="1:11" hidden="1" x14ac:dyDescent="0.3">
      <c r="A3" s="1156" t="s">
        <v>839</v>
      </c>
      <c r="B3" s="1156" t="s">
        <v>47</v>
      </c>
    </row>
    <row r="4" spans="1:11" ht="24" hidden="1" thickBot="1" x14ac:dyDescent="0.35">
      <c r="A4"/>
      <c r="B4"/>
      <c r="C4"/>
      <c r="D4"/>
      <c r="F4" s="97" t="s">
        <v>1766</v>
      </c>
      <c r="H4" s="1163" t="s">
        <v>1766</v>
      </c>
      <c r="I4" s="1163"/>
      <c r="J4" s="1163"/>
    </row>
    <row r="5" spans="1:11" ht="24" thickBot="1" x14ac:dyDescent="0.35">
      <c r="A5" s="1157" t="s">
        <v>4136</v>
      </c>
      <c r="B5" s="1158" t="s">
        <v>4133</v>
      </c>
      <c r="C5" s="1158" t="s">
        <v>4134</v>
      </c>
      <c r="D5" s="1158" t="s">
        <v>4135</v>
      </c>
      <c r="E5" s="346"/>
      <c r="H5" s="1163"/>
      <c r="I5" s="1163"/>
      <c r="J5" s="1163"/>
      <c r="K5" s="1013" t="s">
        <v>10858</v>
      </c>
    </row>
    <row r="6" spans="1:11" ht="26.25" x14ac:dyDescent="0.4">
      <c r="A6" s="1159" t="s">
        <v>13314</v>
      </c>
      <c r="B6" s="1161">
        <v>19000</v>
      </c>
      <c r="C6" s="1161">
        <v>1421846</v>
      </c>
      <c r="D6" s="1161">
        <v>1402846</v>
      </c>
      <c r="F6" s="696" t="s">
        <v>155</v>
      </c>
      <c r="G6" s="697" t="s">
        <v>2612</v>
      </c>
      <c r="H6" s="697" t="s">
        <v>7680</v>
      </c>
      <c r="I6" s="696" t="s">
        <v>2614</v>
      </c>
    </row>
    <row r="7" spans="1:11" ht="26.25" x14ac:dyDescent="0.4">
      <c r="A7" s="737" t="s">
        <v>13311</v>
      </c>
      <c r="B7" s="738">
        <v>1965320</v>
      </c>
      <c r="C7" s="738">
        <v>1200000</v>
      </c>
      <c r="D7" s="738">
        <v>-765320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13272</v>
      </c>
      <c r="B8" s="738">
        <v>282763</v>
      </c>
      <c r="C8" s="738"/>
      <c r="D8" s="738">
        <v>-282763</v>
      </c>
      <c r="F8" s="694" t="s">
        <v>4720</v>
      </c>
      <c r="G8" s="695">
        <f t="shared" si="0"/>
        <v>10795233.041129032</v>
      </c>
      <c r="H8" s="695" t="e">
        <f>VLOOKUP(F8,'Project wise Supplier balance'!$A$6:$D$91,4,0)</f>
        <v>#N/A</v>
      </c>
      <c r="I8" s="692" t="e">
        <f t="shared" si="1"/>
        <v>#N/A</v>
      </c>
    </row>
    <row r="9" spans="1:11" ht="26.25" x14ac:dyDescent="0.4">
      <c r="A9" s="737" t="s">
        <v>13194</v>
      </c>
      <c r="B9" s="738">
        <v>1850000</v>
      </c>
      <c r="C9" s="738"/>
      <c r="D9" s="738">
        <v>-1850000</v>
      </c>
      <c r="F9" s="694" t="s">
        <v>2651</v>
      </c>
      <c r="G9" s="695">
        <f t="shared" si="0"/>
        <v>10068965.30031715</v>
      </c>
      <c r="H9" s="695">
        <f>VLOOKUP(F9,'Project wise Supplier balance'!$A$6:$D$91,4,0)</f>
        <v>0</v>
      </c>
      <c r="I9" s="692">
        <f t="shared" si="1"/>
        <v>10068965.30031715</v>
      </c>
    </row>
    <row r="10" spans="1:11" ht="26.25" x14ac:dyDescent="0.4">
      <c r="A10" s="737" t="s">
        <v>13242</v>
      </c>
      <c r="B10" s="738">
        <v>4646479</v>
      </c>
      <c r="C10" s="738"/>
      <c r="D10" s="738">
        <v>-4646479</v>
      </c>
      <c r="F10" s="694" t="s">
        <v>1399</v>
      </c>
      <c r="G10" s="695">
        <f t="shared" si="0"/>
        <v>15877458.15589213</v>
      </c>
      <c r="H10" s="695" t="e">
        <f>VLOOKUP(F10,'Project wise Supplier balance'!$A$6:$D$91,4,0)</f>
        <v>#N/A</v>
      </c>
      <c r="I10" s="692" t="e">
        <f t="shared" si="1"/>
        <v>#N/A</v>
      </c>
    </row>
    <row r="11" spans="1:11" ht="26.25" x14ac:dyDescent="0.4">
      <c r="A11" s="737" t="s">
        <v>13127</v>
      </c>
      <c r="B11" s="738">
        <v>9492096</v>
      </c>
      <c r="C11" s="738">
        <v>6619389</v>
      </c>
      <c r="D11" s="738">
        <v>-2872707</v>
      </c>
      <c r="F11" s="694" t="s">
        <v>7124</v>
      </c>
      <c r="G11" s="695">
        <f t="shared" si="0"/>
        <v>27649</v>
      </c>
      <c r="H11" s="695">
        <f>VLOOKUP(F11,'Project wise Supplier balance'!$A$6:$D$91,4,0)</f>
        <v>0</v>
      </c>
      <c r="I11" s="692">
        <f t="shared" si="1"/>
        <v>27649</v>
      </c>
    </row>
    <row r="12" spans="1:11" ht="26.25" x14ac:dyDescent="0.4">
      <c r="A12" s="737" t="s">
        <v>13017</v>
      </c>
      <c r="B12" s="738">
        <v>164670</v>
      </c>
      <c r="C12" s="738">
        <v>200000</v>
      </c>
      <c r="D12" s="738">
        <v>35330</v>
      </c>
      <c r="F12" s="694" t="s">
        <v>7065</v>
      </c>
      <c r="G12" s="695">
        <f t="shared" si="0"/>
        <v>5665632</v>
      </c>
      <c r="H12" s="695">
        <f>VLOOKUP(F12,'Project wise Supplier balance'!$A$6:$D$91,4,0)</f>
        <v>0</v>
      </c>
      <c r="I12" s="692">
        <f t="shared" si="1"/>
        <v>5665632</v>
      </c>
    </row>
    <row r="13" spans="1:11" ht="26.25" x14ac:dyDescent="0.4">
      <c r="A13" s="737" t="s">
        <v>12769</v>
      </c>
      <c r="B13" s="738">
        <v>563500</v>
      </c>
      <c r="C13" s="738"/>
      <c r="D13" s="738">
        <v>-563500</v>
      </c>
      <c r="F13" s="694" t="s">
        <v>6509</v>
      </c>
      <c r="G13" s="695">
        <f t="shared" si="0"/>
        <v>2445161</v>
      </c>
      <c r="H13" s="695" t="e">
        <f>VLOOKUP(F13,'Project wise Supplier balance'!$A$6:$D$91,4,0)</f>
        <v>#N/A</v>
      </c>
      <c r="I13" s="692" t="e">
        <f t="shared" si="1"/>
        <v>#N/A</v>
      </c>
    </row>
    <row r="14" spans="1:11" ht="26.25" x14ac:dyDescent="0.4">
      <c r="A14" s="737" t="s">
        <v>12706</v>
      </c>
      <c r="B14" s="738">
        <v>130400</v>
      </c>
      <c r="C14" s="738"/>
      <c r="D14" s="738">
        <v>-130400</v>
      </c>
      <c r="F14" s="694" t="s">
        <v>6516</v>
      </c>
      <c r="G14" s="695">
        <f t="shared" si="0"/>
        <v>1915801.3763440857</v>
      </c>
      <c r="H14" s="695" t="e">
        <f>VLOOKUP(F14,'Project wise Supplier balance'!$A$6:$D$91,4,0)</f>
        <v>#N/A</v>
      </c>
      <c r="I14" s="692" t="e">
        <f t="shared" si="1"/>
        <v>#N/A</v>
      </c>
    </row>
    <row r="15" spans="1:11" ht="26.25" x14ac:dyDescent="0.4">
      <c r="A15" s="737" t="s">
        <v>12696</v>
      </c>
      <c r="B15" s="738">
        <v>2134650</v>
      </c>
      <c r="C15" s="738">
        <v>4227916</v>
      </c>
      <c r="D15" s="738">
        <v>2093266</v>
      </c>
      <c r="F15" s="694" t="s">
        <v>6506</v>
      </c>
      <c r="G15" s="695">
        <f t="shared" si="0"/>
        <v>2113933</v>
      </c>
      <c r="H15" s="695" t="e">
        <f>VLOOKUP(F15,'Project wise Supplier balance'!$A$6:$D$91,4,0)</f>
        <v>#N/A</v>
      </c>
      <c r="I15" s="692" t="e">
        <f t="shared" si="1"/>
        <v>#N/A</v>
      </c>
    </row>
    <row r="16" spans="1:11" ht="26.25" x14ac:dyDescent="0.4">
      <c r="A16" s="737" t="s">
        <v>12679</v>
      </c>
      <c r="B16" s="738">
        <v>195480</v>
      </c>
      <c r="C16" s="738"/>
      <c r="D16" s="738">
        <v>-195480</v>
      </c>
      <c r="F16" s="694" t="s">
        <v>6503</v>
      </c>
      <c r="G16" s="695">
        <f t="shared" si="0"/>
        <v>6699524.3617511522</v>
      </c>
      <c r="H16" s="695">
        <f>VLOOKUP(F16,'Project wise Supplier balance'!$A$6:$D$91,4,0)</f>
        <v>0</v>
      </c>
      <c r="I16" s="692">
        <f t="shared" si="1"/>
        <v>6699524.3617511522</v>
      </c>
    </row>
    <row r="17" spans="1:9" ht="26.25" x14ac:dyDescent="0.4">
      <c r="A17" s="737" t="s">
        <v>12810</v>
      </c>
      <c r="B17" s="738">
        <v>93616</v>
      </c>
      <c r="C17" s="738">
        <v>1520392</v>
      </c>
      <c r="D17" s="738">
        <v>1426776</v>
      </c>
      <c r="F17" s="694" t="s">
        <v>7553</v>
      </c>
      <c r="G17" s="695">
        <f t="shared" si="0"/>
        <v>946445.53225806449</v>
      </c>
      <c r="H17" s="695">
        <f>VLOOKUP(F17,'Project wise Supplier balance'!$A$6:$D$91,4,0)</f>
        <v>0</v>
      </c>
      <c r="I17" s="692">
        <f t="shared" si="1"/>
        <v>946445.53225806449</v>
      </c>
    </row>
    <row r="18" spans="1:9" ht="26.25" x14ac:dyDescent="0.4">
      <c r="A18" s="737" t="s">
        <v>12801</v>
      </c>
      <c r="B18" s="738">
        <v>216579</v>
      </c>
      <c r="C18" s="738"/>
      <c r="D18" s="738">
        <v>-216579</v>
      </c>
      <c r="F18" s="694" t="s">
        <v>6951</v>
      </c>
      <c r="G18" s="695">
        <f t="shared" si="0"/>
        <v>1351664</v>
      </c>
      <c r="H18" s="695" t="e">
        <f>VLOOKUP(F18,'Project wise Supplier balance'!$A$6:$D$91,4,0)</f>
        <v>#N/A</v>
      </c>
      <c r="I18" s="692" t="e">
        <f t="shared" si="1"/>
        <v>#N/A</v>
      </c>
    </row>
    <row r="19" spans="1:9" ht="26.25" x14ac:dyDescent="0.4">
      <c r="A19" s="737" t="s">
        <v>12356</v>
      </c>
      <c r="B19" s="738">
        <v>332520</v>
      </c>
      <c r="C19" s="738">
        <v>500000</v>
      </c>
      <c r="D19" s="738">
        <v>167480</v>
      </c>
      <c r="F19" s="694" t="s">
        <v>6645</v>
      </c>
      <c r="G19" s="695">
        <f t="shared" si="0"/>
        <v>67087</v>
      </c>
      <c r="H19" s="695" t="e">
        <f>VLOOKUP(F19,'Project wise Supplier balance'!$A$6:$D$91,4,0)</f>
        <v>#N/A</v>
      </c>
      <c r="I19" s="692" t="e">
        <f t="shared" si="1"/>
        <v>#N/A</v>
      </c>
    </row>
    <row r="20" spans="1:9" ht="26.25" x14ac:dyDescent="0.4">
      <c r="A20" s="737" t="s">
        <v>12494</v>
      </c>
      <c r="B20" s="738">
        <v>109650</v>
      </c>
      <c r="C20" s="738"/>
      <c r="D20" s="738">
        <v>-109650</v>
      </c>
      <c r="F20" s="694" t="s">
        <v>7110</v>
      </c>
      <c r="G20" s="695">
        <f t="shared" si="0"/>
        <v>641998.78494623653</v>
      </c>
      <c r="H20" s="695" t="e">
        <f>VLOOKUP(F20,'Project wise Supplier balance'!$A$6:$D$91,4,0)</f>
        <v>#N/A</v>
      </c>
      <c r="I20" s="692" t="e">
        <f t="shared" si="1"/>
        <v>#N/A</v>
      </c>
    </row>
    <row r="21" spans="1:9" ht="26.25" x14ac:dyDescent="0.4">
      <c r="A21" s="737" t="s">
        <v>12410</v>
      </c>
      <c r="B21" s="738">
        <v>11555822</v>
      </c>
      <c r="C21" s="738"/>
      <c r="D21" s="738">
        <v>-11555822</v>
      </c>
      <c r="F21" s="694" t="s">
        <v>7655</v>
      </c>
      <c r="G21" s="695">
        <f t="shared" si="0"/>
        <v>702698.51</v>
      </c>
      <c r="H21" s="695">
        <f>VLOOKUP(F21,'Project wise Supplier balance'!$A$6:$D$91,4,0)</f>
        <v>0</v>
      </c>
      <c r="I21" s="692">
        <f t="shared" si="1"/>
        <v>702698.51</v>
      </c>
    </row>
    <row r="22" spans="1:9" ht="26.25" x14ac:dyDescent="0.4">
      <c r="A22" s="737" t="s">
        <v>12516</v>
      </c>
      <c r="B22" s="738">
        <v>11383788</v>
      </c>
      <c r="C22" s="738">
        <v>18720352</v>
      </c>
      <c r="D22" s="738">
        <v>7336564</v>
      </c>
      <c r="F22" s="694" t="s">
        <v>6407</v>
      </c>
      <c r="G22" s="695">
        <f t="shared" si="0"/>
        <v>-290582.22580645164</v>
      </c>
      <c r="H22" s="695" t="e">
        <f>VLOOKUP(F22,'Project wise Supplier balance'!$A$6:$D$91,4,0)</f>
        <v>#N/A</v>
      </c>
      <c r="I22" s="692" t="e">
        <f t="shared" si="1"/>
        <v>#N/A</v>
      </c>
    </row>
    <row r="23" spans="1:9" ht="26.25" x14ac:dyDescent="0.4">
      <c r="A23" s="737" t="s">
        <v>12608</v>
      </c>
      <c r="B23" s="738">
        <v>1370437</v>
      </c>
      <c r="C23" s="738"/>
      <c r="D23" s="738">
        <v>-1370437</v>
      </c>
      <c r="F23" s="694" t="s">
        <v>7730</v>
      </c>
      <c r="G23" s="695">
        <f t="shared" si="0"/>
        <v>301911.87096774194</v>
      </c>
      <c r="H23" s="695">
        <f>VLOOKUP(F23,'Project wise Supplier balance'!$A$6:$D$91,4,0)</f>
        <v>0</v>
      </c>
      <c r="I23" s="692">
        <f t="shared" si="1"/>
        <v>301911.87096774194</v>
      </c>
    </row>
    <row r="24" spans="1:9" ht="26.25" x14ac:dyDescent="0.4">
      <c r="A24" s="737" t="s">
        <v>12192</v>
      </c>
      <c r="B24" s="738">
        <v>8499044</v>
      </c>
      <c r="C24" s="738">
        <v>9316872</v>
      </c>
      <c r="D24" s="738">
        <v>817828</v>
      </c>
      <c r="F24" s="694" t="s">
        <v>7744</v>
      </c>
      <c r="G24" s="695" t="e">
        <f t="shared" si="0"/>
        <v>#N/A</v>
      </c>
      <c r="H24" s="695" t="e">
        <f>VLOOKUP(F24,'Project wise Supplier balance'!$A$6:$D$91,4,0)</f>
        <v>#N/A</v>
      </c>
      <c r="I24" s="692" t="e">
        <f t="shared" si="1"/>
        <v>#N/A</v>
      </c>
    </row>
    <row r="25" spans="1:9" ht="26.25" x14ac:dyDescent="0.4">
      <c r="A25" s="737" t="s">
        <v>11883</v>
      </c>
      <c r="B25" s="738">
        <v>40516511</v>
      </c>
      <c r="C25" s="738">
        <v>55737381</v>
      </c>
      <c r="D25" s="738">
        <v>15220870</v>
      </c>
    </row>
    <row r="26" spans="1:9" ht="26.25" x14ac:dyDescent="0.4">
      <c r="A26" s="737" t="s">
        <v>11605</v>
      </c>
      <c r="B26" s="738">
        <v>6449860</v>
      </c>
      <c r="C26" s="738">
        <v>10854400</v>
      </c>
      <c r="D26" s="738">
        <v>4404540</v>
      </c>
    </row>
    <row r="27" spans="1:9" ht="26.25" x14ac:dyDescent="0.4">
      <c r="A27" s="737" t="s">
        <v>11507</v>
      </c>
      <c r="B27" s="738">
        <v>10813936.3928439</v>
      </c>
      <c r="C27" s="738">
        <v>13581534.8212</v>
      </c>
      <c r="D27" s="738">
        <v>2767598.4283560999</v>
      </c>
    </row>
    <row r="28" spans="1:9" ht="26.25" x14ac:dyDescent="0.4">
      <c r="A28" s="737" t="s">
        <v>11442</v>
      </c>
      <c r="B28" s="738">
        <v>7419737</v>
      </c>
      <c r="C28" s="738">
        <v>11253125</v>
      </c>
      <c r="D28" s="738">
        <v>3833388</v>
      </c>
    </row>
    <row r="29" spans="1:9" ht="26.25" x14ac:dyDescent="0.4">
      <c r="A29" s="737" t="s">
        <v>7805</v>
      </c>
      <c r="B29" s="738">
        <v>3778660</v>
      </c>
      <c r="C29" s="738">
        <v>6158251</v>
      </c>
      <c r="D29" s="738">
        <v>2379591</v>
      </c>
    </row>
    <row r="30" spans="1:9" ht="26.25" x14ac:dyDescent="0.4">
      <c r="A30" s="737" t="s">
        <v>11336</v>
      </c>
      <c r="B30" s="738">
        <v>76862</v>
      </c>
      <c r="C30" s="738">
        <v>200000</v>
      </c>
      <c r="D30" s="738">
        <v>123138</v>
      </c>
    </row>
    <row r="31" spans="1:9" ht="26.25" x14ac:dyDescent="0.4">
      <c r="A31" s="737" t="s">
        <v>11071</v>
      </c>
      <c r="B31" s="738">
        <v>1197792</v>
      </c>
      <c r="C31" s="738">
        <v>1000000</v>
      </c>
      <c r="D31" s="738">
        <v>-197792</v>
      </c>
    </row>
    <row r="32" spans="1:9" ht="26.25" x14ac:dyDescent="0.4">
      <c r="A32" s="737" t="s">
        <v>11267</v>
      </c>
      <c r="B32" s="738">
        <v>659316</v>
      </c>
      <c r="C32" s="738">
        <v>1300000</v>
      </c>
      <c r="D32" s="738">
        <v>640684</v>
      </c>
    </row>
    <row r="33" spans="1:9" ht="26.25" x14ac:dyDescent="0.4">
      <c r="A33" s="737" t="s">
        <v>11003</v>
      </c>
      <c r="B33" s="738">
        <v>319470</v>
      </c>
      <c r="C33" s="738">
        <v>900000</v>
      </c>
      <c r="D33" s="738">
        <v>580530</v>
      </c>
    </row>
    <row r="34" spans="1:9" ht="26.25" x14ac:dyDescent="0.4">
      <c r="A34" s="737" t="s">
        <v>9717</v>
      </c>
      <c r="B34" s="738">
        <v>138515</v>
      </c>
      <c r="C34" s="738">
        <v>500000</v>
      </c>
      <c r="D34" s="738">
        <v>361485</v>
      </c>
    </row>
    <row r="35" spans="1:9" ht="26.25" x14ac:dyDescent="0.4">
      <c r="A35" s="737" t="s">
        <v>10907</v>
      </c>
      <c r="B35" s="738">
        <v>23079756.397849467</v>
      </c>
      <c r="C35" s="738">
        <v>30469180</v>
      </c>
      <c r="D35" s="738">
        <v>7389423.6021505389</v>
      </c>
    </row>
    <row r="36" spans="1:9" ht="26.25" x14ac:dyDescent="0.4">
      <c r="A36" s="737" t="s">
        <v>10574</v>
      </c>
      <c r="B36" s="738">
        <v>34794844.333333336</v>
      </c>
      <c r="C36" s="738">
        <v>54688780</v>
      </c>
      <c r="D36" s="738">
        <v>19893935.666666668</v>
      </c>
    </row>
    <row r="37" spans="1:9" ht="26.25" x14ac:dyDescent="0.4">
      <c r="A37" s="737" t="s">
        <v>10377</v>
      </c>
      <c r="B37" s="738">
        <v>4030880</v>
      </c>
      <c r="C37" s="738">
        <v>3000000</v>
      </c>
      <c r="D37" s="738">
        <v>-1030880</v>
      </c>
    </row>
    <row r="38" spans="1:9" ht="26.25" x14ac:dyDescent="0.4">
      <c r="A38" s="737" t="s">
        <v>10336</v>
      </c>
      <c r="B38" s="738">
        <v>6050255</v>
      </c>
      <c r="C38" s="738">
        <v>7705250</v>
      </c>
      <c r="D38" s="738">
        <v>1654995</v>
      </c>
    </row>
    <row r="39" spans="1:9" ht="26.25" x14ac:dyDescent="0.4">
      <c r="A39" s="737" t="s">
        <v>10294</v>
      </c>
      <c r="B39" s="738">
        <v>4281435.4623655919</v>
      </c>
      <c r="C39" s="738">
        <v>2000000</v>
      </c>
      <c r="D39" s="738">
        <v>-2281435.4623655914</v>
      </c>
    </row>
    <row r="40" spans="1:9" ht="26.25" x14ac:dyDescent="0.4">
      <c r="A40" s="737" t="s">
        <v>10230</v>
      </c>
      <c r="B40" s="738">
        <v>20991238.333333336</v>
      </c>
      <c r="C40" s="738">
        <v>35692766</v>
      </c>
      <c r="D40" s="738">
        <v>14701527.666666666</v>
      </c>
    </row>
    <row r="41" spans="1:9" ht="26.25" x14ac:dyDescent="0.4">
      <c r="A41" s="737" t="s">
        <v>10142</v>
      </c>
      <c r="B41" s="738">
        <v>6835862</v>
      </c>
      <c r="C41" s="738">
        <v>7704349</v>
      </c>
      <c r="D41" s="738">
        <v>868487</v>
      </c>
    </row>
    <row r="42" spans="1:9" ht="26.25" x14ac:dyDescent="0.4">
      <c r="A42" s="737" t="s">
        <v>10120</v>
      </c>
      <c r="B42" s="738">
        <v>83200</v>
      </c>
      <c r="C42" s="738">
        <v>0</v>
      </c>
      <c r="D42" s="738">
        <v>-83200</v>
      </c>
    </row>
    <row r="43" spans="1:9" ht="26.25" x14ac:dyDescent="0.4">
      <c r="A43" s="737" t="s">
        <v>10021</v>
      </c>
      <c r="B43" s="738">
        <v>8466313.5</v>
      </c>
      <c r="C43" s="738">
        <v>7120000</v>
      </c>
      <c r="D43" s="738">
        <v>-1346313.5</v>
      </c>
      <c r="F43" s="290"/>
      <c r="G43" s="693"/>
      <c r="H43" s="693"/>
      <c r="I43" s="290"/>
    </row>
    <row r="44" spans="1:9" ht="26.25" x14ac:dyDescent="0.4">
      <c r="A44" s="737" t="s">
        <v>9830</v>
      </c>
      <c r="B44" s="738">
        <v>32723700</v>
      </c>
      <c r="C44" s="738">
        <v>28466000</v>
      </c>
      <c r="D44" s="738">
        <v>-4257700</v>
      </c>
      <c r="F44" s="290"/>
      <c r="G44" s="693"/>
      <c r="H44" s="693"/>
      <c r="I44" s="290"/>
    </row>
    <row r="45" spans="1:9" ht="26.25" x14ac:dyDescent="0.4">
      <c r="A45" s="737" t="s">
        <v>9767</v>
      </c>
      <c r="B45" s="738">
        <v>16161004</v>
      </c>
      <c r="C45" s="738">
        <v>19855650</v>
      </c>
      <c r="D45" s="738">
        <v>3694646</v>
      </c>
      <c r="F45" s="290"/>
      <c r="G45" s="693"/>
      <c r="H45" s="693"/>
      <c r="I45" s="290"/>
    </row>
    <row r="46" spans="1:9" ht="26.25" x14ac:dyDescent="0.4">
      <c r="A46" s="737" t="s">
        <v>9659</v>
      </c>
      <c r="B46" s="738">
        <v>4762390.9032258065</v>
      </c>
      <c r="C46" s="738">
        <v>10021233</v>
      </c>
      <c r="D46" s="738">
        <v>5258842.0967741944</v>
      </c>
      <c r="F46" s="290"/>
      <c r="G46" s="693"/>
      <c r="H46" s="693"/>
      <c r="I46" s="290"/>
    </row>
    <row r="47" spans="1:9" s="290" customFormat="1" ht="26.25" x14ac:dyDescent="0.4">
      <c r="A47" s="737" t="s">
        <v>9462</v>
      </c>
      <c r="B47" s="738">
        <v>2097832</v>
      </c>
      <c r="C47" s="738">
        <v>2722000</v>
      </c>
      <c r="D47" s="738">
        <v>624168</v>
      </c>
      <c r="G47" s="693"/>
      <c r="H47" s="693"/>
    </row>
    <row r="48" spans="1:9" s="290" customFormat="1" ht="26.25" x14ac:dyDescent="0.4">
      <c r="A48" s="737" t="s">
        <v>9505</v>
      </c>
      <c r="B48" s="738">
        <v>2653746</v>
      </c>
      <c r="C48" s="738">
        <v>3185630</v>
      </c>
      <c r="D48" s="738">
        <v>531884</v>
      </c>
      <c r="G48" s="693"/>
      <c r="H48" s="693"/>
    </row>
    <row r="49" spans="1:8" s="290" customFormat="1" ht="26.25" x14ac:dyDescent="0.4">
      <c r="A49" s="737" t="s">
        <v>9407</v>
      </c>
      <c r="B49" s="738">
        <v>6184137.7741935486</v>
      </c>
      <c r="C49" s="738">
        <v>12225909</v>
      </c>
      <c r="D49" s="738">
        <v>6041771.2258064514</v>
      </c>
      <c r="G49" s="693"/>
      <c r="H49" s="693"/>
    </row>
    <row r="50" spans="1:8" s="290" customFormat="1" ht="26.25" x14ac:dyDescent="0.4">
      <c r="A50" s="737" t="s">
        <v>9400</v>
      </c>
      <c r="B50" s="738">
        <v>5103961.5483870972</v>
      </c>
      <c r="C50" s="738">
        <v>6590400</v>
      </c>
      <c r="D50" s="738">
        <v>1486438.4516129033</v>
      </c>
      <c r="G50" s="693"/>
      <c r="H50" s="693"/>
    </row>
    <row r="51" spans="1:8" s="290" customFormat="1" ht="26.25" x14ac:dyDescent="0.4">
      <c r="A51" s="737" t="s">
        <v>9354</v>
      </c>
      <c r="B51" s="738">
        <v>23680115.833333332</v>
      </c>
      <c r="C51" s="738">
        <v>28826632</v>
      </c>
      <c r="D51" s="738">
        <v>5146516.166666666</v>
      </c>
      <c r="G51" s="693"/>
      <c r="H51" s="693"/>
    </row>
    <row r="52" spans="1:8" s="290" customFormat="1" ht="26.25" x14ac:dyDescent="0.4">
      <c r="A52" s="737" t="s">
        <v>8866</v>
      </c>
      <c r="B52" s="738">
        <v>3516728</v>
      </c>
      <c r="C52" s="738">
        <v>4000000</v>
      </c>
      <c r="D52" s="738">
        <v>483272</v>
      </c>
      <c r="G52" s="693"/>
      <c r="H52" s="693"/>
    </row>
    <row r="53" spans="1:8" s="290" customFormat="1" ht="26.25" x14ac:dyDescent="0.4">
      <c r="A53" s="737" t="s">
        <v>8874</v>
      </c>
      <c r="B53" s="738">
        <v>8104091.3548387093</v>
      </c>
      <c r="C53" s="738">
        <v>14475224</v>
      </c>
      <c r="D53" s="738">
        <v>6371132.6451612907</v>
      </c>
      <c r="G53" s="693"/>
      <c r="H53" s="693"/>
    </row>
    <row r="54" spans="1:8" s="290" customFormat="1" ht="26.25" x14ac:dyDescent="0.4">
      <c r="A54" s="737" t="s">
        <v>8557</v>
      </c>
      <c r="B54" s="738">
        <v>6631190</v>
      </c>
      <c r="C54" s="738">
        <v>5930062</v>
      </c>
      <c r="D54" s="738">
        <v>-729527</v>
      </c>
      <c r="G54" s="693"/>
      <c r="H54" s="693"/>
    </row>
    <row r="55" spans="1:8" s="290" customFormat="1" ht="26.25" x14ac:dyDescent="0.4">
      <c r="A55" s="737" t="s">
        <v>8655</v>
      </c>
      <c r="B55" s="738">
        <v>16339873</v>
      </c>
      <c r="C55" s="738">
        <v>24057411.419999998</v>
      </c>
      <c r="D55" s="738">
        <v>7717538.4199999999</v>
      </c>
      <c r="G55" s="693"/>
      <c r="H55" s="693"/>
    </row>
    <row r="56" spans="1:8" s="290" customFormat="1" ht="26.25" x14ac:dyDescent="0.4">
      <c r="A56" s="737" t="s">
        <v>8530</v>
      </c>
      <c r="B56" s="738">
        <v>543932</v>
      </c>
      <c r="C56" s="738">
        <v>600000</v>
      </c>
      <c r="D56" s="738">
        <v>56068</v>
      </c>
      <c r="G56" s="693"/>
      <c r="H56" s="693"/>
    </row>
    <row r="57" spans="1:8" s="290" customFormat="1" ht="26.25" x14ac:dyDescent="0.4">
      <c r="A57" s="737" t="s">
        <v>8075</v>
      </c>
      <c r="B57" s="738">
        <v>1657197</v>
      </c>
      <c r="C57" s="738">
        <v>2614743</v>
      </c>
      <c r="D57" s="738">
        <v>957546</v>
      </c>
      <c r="G57" s="693"/>
      <c r="H57" s="693"/>
    </row>
    <row r="58" spans="1:8" s="290" customFormat="1" ht="26.25" x14ac:dyDescent="0.4">
      <c r="A58" s="737" t="s">
        <v>8337</v>
      </c>
      <c r="B58" s="738">
        <v>9756255</v>
      </c>
      <c r="C58" s="738">
        <v>14204081</v>
      </c>
      <c r="D58" s="738">
        <v>4489919</v>
      </c>
      <c r="G58" s="693"/>
      <c r="H58" s="693"/>
    </row>
    <row r="59" spans="1:8" s="290" customFormat="1" ht="26.25" x14ac:dyDescent="0.4">
      <c r="A59" s="737" t="s">
        <v>7919</v>
      </c>
      <c r="B59" s="738">
        <v>19551392</v>
      </c>
      <c r="C59" s="738">
        <v>26037593</v>
      </c>
      <c r="D59" s="738">
        <v>6468201</v>
      </c>
      <c r="G59" s="693"/>
      <c r="H59" s="693"/>
    </row>
    <row r="60" spans="1:8" s="290" customFormat="1" ht="26.25" x14ac:dyDescent="0.4">
      <c r="A60" s="737" t="s">
        <v>8041</v>
      </c>
      <c r="B60" s="738">
        <v>20585018</v>
      </c>
      <c r="C60" s="738">
        <v>28580316</v>
      </c>
      <c r="D60" s="738">
        <v>7977298</v>
      </c>
      <c r="G60" s="693"/>
      <c r="H60" s="693"/>
    </row>
    <row r="61" spans="1:8" s="290" customFormat="1" ht="26.25" x14ac:dyDescent="0.4">
      <c r="A61" s="1162" t="s">
        <v>6506</v>
      </c>
      <c r="B61" s="1161">
        <v>2813049</v>
      </c>
      <c r="C61" s="1161">
        <v>4926982</v>
      </c>
      <c r="D61" s="1161">
        <v>2113933</v>
      </c>
      <c r="G61" s="693"/>
      <c r="H61" s="693"/>
    </row>
    <row r="62" spans="1:8" s="290" customFormat="1" ht="26.25" x14ac:dyDescent="0.4">
      <c r="A62" s="1162" t="s">
        <v>6509</v>
      </c>
      <c r="B62" s="1161">
        <v>7639492</v>
      </c>
      <c r="C62" s="1161">
        <v>10084653</v>
      </c>
      <c r="D62" s="1161">
        <v>2445161</v>
      </c>
      <c r="G62" s="693"/>
      <c r="H62" s="693"/>
    </row>
    <row r="63" spans="1:8" s="290" customFormat="1" ht="26.25" x14ac:dyDescent="0.4">
      <c r="A63" s="1162" t="s">
        <v>7124</v>
      </c>
      <c r="B63" s="1161">
        <v>2367767</v>
      </c>
      <c r="C63" s="1161">
        <v>2395416</v>
      </c>
      <c r="D63" s="1161">
        <v>27649</v>
      </c>
      <c r="G63" s="693"/>
      <c r="H63" s="693"/>
    </row>
    <row r="64" spans="1:8" s="290" customFormat="1" ht="26.25" x14ac:dyDescent="0.4">
      <c r="A64" s="1162" t="s">
        <v>6407</v>
      </c>
      <c r="B64" s="1161">
        <v>4994014.2258064514</v>
      </c>
      <c r="C64" s="1161">
        <v>4645812</v>
      </c>
      <c r="D64" s="1161">
        <v>-290582.22580645164</v>
      </c>
      <c r="G64" s="693"/>
      <c r="H64" s="693"/>
    </row>
    <row r="65" spans="1:8" s="290" customFormat="1" ht="26.25" x14ac:dyDescent="0.4">
      <c r="A65" s="1162" t="s">
        <v>18</v>
      </c>
      <c r="B65" s="1161">
        <v>2393065.1605222733</v>
      </c>
      <c r="C65" s="1161">
        <v>4046750</v>
      </c>
      <c r="D65" s="1161">
        <v>1663684.8394777267</v>
      </c>
      <c r="G65" s="693"/>
      <c r="H65" s="693"/>
    </row>
    <row r="66" spans="1:8" s="290" customFormat="1" ht="26.25" x14ac:dyDescent="0.4">
      <c r="A66" s="1162" t="s">
        <v>7951</v>
      </c>
      <c r="B66" s="1161">
        <v>4397458</v>
      </c>
      <c r="C66" s="1161">
        <v>6566988</v>
      </c>
      <c r="D66" s="1161">
        <v>2169530</v>
      </c>
      <c r="G66" s="693"/>
      <c r="H66" s="693"/>
    </row>
    <row r="67" spans="1:8" s="290" customFormat="1" ht="26.25" x14ac:dyDescent="0.4">
      <c r="A67" s="1162" t="s">
        <v>7815</v>
      </c>
      <c r="B67" s="1161">
        <v>781154</v>
      </c>
      <c r="C67" s="1161">
        <v>1300000</v>
      </c>
      <c r="D67" s="1161">
        <v>518846</v>
      </c>
      <c r="G67" s="693"/>
      <c r="H67" s="693"/>
    </row>
    <row r="68" spans="1:8" s="290" customFormat="1" ht="26.25" x14ac:dyDescent="0.4">
      <c r="A68" s="1162" t="s">
        <v>7730</v>
      </c>
      <c r="B68" s="1161">
        <v>428088.12903225806</v>
      </c>
      <c r="C68" s="1161">
        <v>730000</v>
      </c>
      <c r="D68" s="1161">
        <v>301911.87096774194</v>
      </c>
      <c r="G68" s="693"/>
      <c r="H68" s="693"/>
    </row>
    <row r="69" spans="1:8" s="290" customFormat="1" ht="26.25" x14ac:dyDescent="0.4">
      <c r="A69" s="1162" t="s">
        <v>4720</v>
      </c>
      <c r="B69" s="1161">
        <v>4360763.8588709673</v>
      </c>
      <c r="C69" s="1161">
        <v>15155996.9</v>
      </c>
      <c r="D69" s="1161">
        <v>10795233.041129032</v>
      </c>
      <c r="G69" s="693"/>
      <c r="H69" s="693"/>
    </row>
    <row r="70" spans="1:8" s="290" customFormat="1" ht="26.25" x14ac:dyDescent="0.4">
      <c r="A70" s="1162" t="s">
        <v>5810</v>
      </c>
      <c r="B70" s="1161">
        <v>3130611.7334869434</v>
      </c>
      <c r="C70" s="1161">
        <v>3500000</v>
      </c>
      <c r="D70" s="1161">
        <v>369388.26651305659</v>
      </c>
      <c r="G70" s="693"/>
      <c r="H70" s="693"/>
    </row>
    <row r="71" spans="1:8" s="290" customFormat="1" ht="26.25" x14ac:dyDescent="0.4">
      <c r="A71" s="1162" t="s">
        <v>3945</v>
      </c>
      <c r="B71" s="1161">
        <v>17489845.736635283</v>
      </c>
      <c r="C71" s="1161">
        <v>21258202</v>
      </c>
      <c r="D71" s="1161">
        <v>3786187.263364716</v>
      </c>
      <c r="G71" s="693"/>
      <c r="H71" s="693"/>
    </row>
    <row r="72" spans="1:8" s="290" customFormat="1" ht="26.25" x14ac:dyDescent="0.4">
      <c r="A72" s="1162" t="s">
        <v>3944</v>
      </c>
      <c r="B72" s="1161">
        <v>10268612.265907222</v>
      </c>
      <c r="C72" s="1161">
        <v>17113523</v>
      </c>
      <c r="D72" s="1161">
        <v>6848289.7663508411</v>
      </c>
      <c r="G72" s="693"/>
      <c r="H72" s="693"/>
    </row>
    <row r="73" spans="1:8" s="290" customFormat="1" ht="26.25" x14ac:dyDescent="0.4">
      <c r="A73" s="1162" t="s">
        <v>6102</v>
      </c>
      <c r="B73" s="1161">
        <v>289848</v>
      </c>
      <c r="C73" s="1161">
        <v>1337000</v>
      </c>
      <c r="D73" s="1161">
        <v>1047152</v>
      </c>
      <c r="G73" s="693"/>
      <c r="H73" s="693"/>
    </row>
    <row r="74" spans="1:8" s="290" customFormat="1" ht="26.25" x14ac:dyDescent="0.4">
      <c r="A74" s="1162" t="s">
        <v>1399</v>
      </c>
      <c r="B74" s="1161">
        <v>114670526.94410785</v>
      </c>
      <c r="C74" s="1161">
        <v>130502260.09999999</v>
      </c>
      <c r="D74" s="1161">
        <v>15877458.15589213</v>
      </c>
      <c r="G74" s="693"/>
      <c r="H74" s="693"/>
    </row>
    <row r="75" spans="1:8" s="290" customFormat="1" ht="26.25" x14ac:dyDescent="0.4">
      <c r="A75" s="1162" t="s">
        <v>2932</v>
      </c>
      <c r="B75" s="1161">
        <v>97556794.74362056</v>
      </c>
      <c r="C75" s="1161">
        <v>137552234</v>
      </c>
      <c r="D75" s="1161">
        <v>39998531.25637947</v>
      </c>
      <c r="G75" s="693"/>
      <c r="H75" s="693"/>
    </row>
    <row r="76" spans="1:8" s="290" customFormat="1" ht="26.25" x14ac:dyDescent="0.4">
      <c r="A76" s="1162" t="s">
        <v>7655</v>
      </c>
      <c r="B76" s="1161">
        <v>2210566</v>
      </c>
      <c r="C76" s="1161">
        <v>2913264.51</v>
      </c>
      <c r="D76" s="1161">
        <v>702698.51</v>
      </c>
      <c r="G76" s="693"/>
      <c r="H76" s="693"/>
    </row>
    <row r="77" spans="1:8" s="290" customFormat="1" ht="26.25" x14ac:dyDescent="0.4">
      <c r="A77" s="1162" t="s">
        <v>7110</v>
      </c>
      <c r="B77" s="1161">
        <v>3206398.2150537632</v>
      </c>
      <c r="C77" s="1161">
        <v>3848397</v>
      </c>
      <c r="D77" s="1161">
        <v>641998.78494623653</v>
      </c>
      <c r="G77" s="693"/>
      <c r="H77" s="693"/>
    </row>
    <row r="78" spans="1:8" s="290" customFormat="1" ht="26.25" x14ac:dyDescent="0.4">
      <c r="A78" s="1162" t="s">
        <v>7065</v>
      </c>
      <c r="B78" s="1161">
        <v>18681972</v>
      </c>
      <c r="C78" s="1161">
        <v>24347604</v>
      </c>
      <c r="D78" s="1161">
        <v>5665632</v>
      </c>
      <c r="G78" s="693"/>
      <c r="H78" s="693"/>
    </row>
    <row r="79" spans="1:8" s="290" customFormat="1" ht="26.25" x14ac:dyDescent="0.4">
      <c r="A79" s="1162" t="s">
        <v>6503</v>
      </c>
      <c r="B79" s="1161">
        <v>5798786.9715821808</v>
      </c>
      <c r="C79" s="1161">
        <v>12473884</v>
      </c>
      <c r="D79" s="1161">
        <v>6699524.3617511522</v>
      </c>
      <c r="G79" s="693"/>
      <c r="H79" s="693"/>
    </row>
    <row r="80" spans="1:8" s="290" customFormat="1" ht="26.25" x14ac:dyDescent="0.4">
      <c r="A80" s="1162" t="s">
        <v>7553</v>
      </c>
      <c r="B80" s="1161">
        <v>2463913.4677419355</v>
      </c>
      <c r="C80" s="1161">
        <v>3410359</v>
      </c>
      <c r="D80" s="1161">
        <v>946445.53225806449</v>
      </c>
      <c r="G80" s="693"/>
      <c r="H80" s="693"/>
    </row>
    <row r="81" spans="1:8" s="290" customFormat="1" ht="26.25" x14ac:dyDescent="0.4">
      <c r="A81" s="1162" t="s">
        <v>6951</v>
      </c>
      <c r="B81" s="1161">
        <v>3524112</v>
      </c>
      <c r="C81" s="1161">
        <v>4875776</v>
      </c>
      <c r="D81" s="1161">
        <v>1351664</v>
      </c>
      <c r="G81" s="693"/>
      <c r="H81" s="693"/>
    </row>
    <row r="82" spans="1:8" s="290" customFormat="1" ht="26.25" x14ac:dyDescent="0.4">
      <c r="A82" s="1162" t="s">
        <v>6645</v>
      </c>
      <c r="B82" s="1161">
        <v>381763</v>
      </c>
      <c r="C82" s="1161">
        <v>448850</v>
      </c>
      <c r="D82" s="1161">
        <v>67087</v>
      </c>
      <c r="G82" s="693"/>
      <c r="H82" s="693"/>
    </row>
    <row r="83" spans="1:8" s="290" customFormat="1" ht="26.25" x14ac:dyDescent="0.4">
      <c r="A83" s="1162" t="s">
        <v>6516</v>
      </c>
      <c r="B83" s="1161">
        <v>11348698.623655912</v>
      </c>
      <c r="C83" s="1161">
        <v>13264500</v>
      </c>
      <c r="D83" s="1161">
        <v>1915801.3763440857</v>
      </c>
      <c r="G83" s="693"/>
      <c r="H83" s="693"/>
    </row>
    <row r="84" spans="1:8" s="290" customFormat="1" ht="26.25" x14ac:dyDescent="0.4">
      <c r="A84" s="1162" t="s">
        <v>2651</v>
      </c>
      <c r="B84" s="1161">
        <v>26687909.699682843</v>
      </c>
      <c r="C84" s="1161">
        <v>36731542</v>
      </c>
      <c r="D84" s="1161">
        <v>10068965.30031715</v>
      </c>
      <c r="G84" s="693"/>
      <c r="H84" s="693"/>
    </row>
    <row r="85" spans="1:8" s="290" customFormat="1" ht="26.25" x14ac:dyDescent="0.4">
      <c r="A85" s="1162" t="s">
        <v>5543</v>
      </c>
      <c r="B85" s="1161">
        <v>678790.36290322582</v>
      </c>
      <c r="C85" s="1161">
        <v>872151</v>
      </c>
      <c r="D85" s="1161">
        <v>193360.63709677418</v>
      </c>
      <c r="G85" s="693"/>
      <c r="H85" s="693"/>
    </row>
    <row r="86" spans="1:8" s="290" customFormat="1" ht="26.25" x14ac:dyDescent="0.4">
      <c r="A86" s="1162" t="s">
        <v>5640</v>
      </c>
      <c r="B86" s="1161">
        <v>2512284.75</v>
      </c>
      <c r="C86" s="1161">
        <v>3685007</v>
      </c>
      <c r="D86" s="1161">
        <v>1236944.25</v>
      </c>
      <c r="G86" s="693"/>
      <c r="H86" s="693"/>
    </row>
    <row r="87" spans="1:8" s="290" customFormat="1" ht="26.25" x14ac:dyDescent="0.4">
      <c r="A87" s="1162" t="s">
        <v>5051</v>
      </c>
      <c r="B87" s="1161">
        <v>4445446.3494623657</v>
      </c>
      <c r="C87" s="1161">
        <v>6341262</v>
      </c>
      <c r="D87" s="1161">
        <v>1895815.6505376345</v>
      </c>
      <c r="G87" s="693"/>
      <c r="H87" s="693"/>
    </row>
    <row r="88" spans="1:8" s="290" customFormat="1" ht="26.25" x14ac:dyDescent="0.4">
      <c r="A88" s="1162" t="s">
        <v>5616</v>
      </c>
      <c r="B88" s="1161">
        <v>1142182.75</v>
      </c>
      <c r="C88" s="1161">
        <v>2131308</v>
      </c>
      <c r="D88" s="1161">
        <v>989125.25</v>
      </c>
      <c r="G88" s="693"/>
      <c r="H88" s="693"/>
    </row>
    <row r="89" spans="1:8" s="290" customFormat="1" ht="26.25" x14ac:dyDescent="0.4">
      <c r="A89" s="1162" t="s">
        <v>82</v>
      </c>
      <c r="B89" s="1161">
        <v>4379244</v>
      </c>
      <c r="C89" s="1161">
        <v>10411961</v>
      </c>
      <c r="D89" s="1161">
        <v>6032717</v>
      </c>
      <c r="G89" s="693"/>
      <c r="H89" s="693"/>
    </row>
    <row r="90" spans="1:8" s="290" customFormat="1" ht="26.25" x14ac:dyDescent="0.4">
      <c r="A90" s="1162" t="s">
        <v>154</v>
      </c>
      <c r="B90" s="1161">
        <v>6704728</v>
      </c>
      <c r="C90" s="1161">
        <v>10075309</v>
      </c>
      <c r="D90" s="1161">
        <v>3380173</v>
      </c>
      <c r="G90" s="693"/>
      <c r="H90" s="693"/>
    </row>
    <row r="91" spans="1:8" s="290" customFormat="1" ht="26.25" x14ac:dyDescent="0.4">
      <c r="A91" s="1162" t="s">
        <v>2093</v>
      </c>
      <c r="B91" s="1161">
        <v>5185502.0489631332</v>
      </c>
      <c r="C91" s="1161">
        <v>6644055</v>
      </c>
      <c r="D91" s="1161">
        <v>1458552.9510368668</v>
      </c>
      <c r="G91" s="693"/>
      <c r="H91" s="693"/>
    </row>
    <row r="92" spans="1:8" s="290" customFormat="1" ht="26.25" x14ac:dyDescent="0.4">
      <c r="A92" s="1162" t="s">
        <v>2786</v>
      </c>
      <c r="B92" s="1161">
        <v>45546316.695372485</v>
      </c>
      <c r="C92" s="1161">
        <v>60651110</v>
      </c>
      <c r="D92" s="1161">
        <v>15104793.304627493</v>
      </c>
      <c r="G92" s="693"/>
      <c r="H92" s="693"/>
    </row>
    <row r="93" spans="1:8" s="290" customFormat="1" ht="26.25" x14ac:dyDescent="0.4">
      <c r="A93" s="1162" t="s">
        <v>2547</v>
      </c>
      <c r="B93" s="1161">
        <v>1543068.4838709678</v>
      </c>
      <c r="C93" s="1161">
        <v>2378225</v>
      </c>
      <c r="D93" s="1161">
        <v>835156.51612903224</v>
      </c>
      <c r="G93" s="693"/>
      <c r="H93" s="693"/>
    </row>
    <row r="94" spans="1:8" s="290" customFormat="1" ht="26.25" x14ac:dyDescent="0.4">
      <c r="A94" s="1162" t="s">
        <v>75</v>
      </c>
      <c r="B94" s="1161">
        <v>1441283</v>
      </c>
      <c r="C94" s="1161"/>
      <c r="D94" s="1161">
        <v>-1441283</v>
      </c>
      <c r="G94" s="693"/>
      <c r="H94" s="693"/>
    </row>
    <row r="95" spans="1:8" s="290" customFormat="1" ht="26.25" x14ac:dyDescent="0.4">
      <c r="A95" s="1162" t="s">
        <v>1492</v>
      </c>
      <c r="B95" s="1161">
        <v>1943741.4677419357</v>
      </c>
      <c r="C95" s="1161">
        <v>3015886</v>
      </c>
      <c r="D95" s="1161">
        <v>1072144.5322580645</v>
      </c>
      <c r="G95" s="693"/>
      <c r="H95" s="693"/>
    </row>
    <row r="96" spans="1:8" s="290" customFormat="1" ht="26.25" x14ac:dyDescent="0.4">
      <c r="A96" s="1162" t="s">
        <v>37</v>
      </c>
      <c r="B96" s="1161">
        <v>16824266.990161024</v>
      </c>
      <c r="C96" s="1161">
        <v>24713662</v>
      </c>
      <c r="D96" s="1161">
        <v>7880047.5636024121</v>
      </c>
      <c r="G96" s="693"/>
      <c r="H96" s="693"/>
    </row>
    <row r="97" spans="1:9" s="290" customFormat="1" ht="26.25" x14ac:dyDescent="0.4">
      <c r="A97" s="1162" t="s">
        <v>11</v>
      </c>
      <c r="B97" s="1161">
        <v>1965286.2044930877</v>
      </c>
      <c r="C97" s="1161">
        <v>1656000</v>
      </c>
      <c r="D97" s="1161">
        <v>-314286.20449308754</v>
      </c>
      <c r="G97" s="693"/>
      <c r="H97" s="693"/>
    </row>
    <row r="98" spans="1:9" s="290" customFormat="1" ht="26.25" x14ac:dyDescent="0.4">
      <c r="A98" s="1162" t="s">
        <v>25</v>
      </c>
      <c r="B98" s="1161">
        <v>19371067.887096774</v>
      </c>
      <c r="C98" s="1161"/>
      <c r="D98" s="1161">
        <v>-19361067.887096774</v>
      </c>
      <c r="F98" s="4"/>
      <c r="G98" s="244"/>
      <c r="H98" s="244"/>
      <c r="I98" s="4"/>
    </row>
    <row r="99" spans="1:9" s="290" customFormat="1" ht="26.25" x14ac:dyDescent="0.4">
      <c r="A99" s="1162" t="s">
        <v>14</v>
      </c>
      <c r="B99" s="1161">
        <v>1143402</v>
      </c>
      <c r="C99" s="1161">
        <v>1572705</v>
      </c>
      <c r="D99" s="1161">
        <v>429303</v>
      </c>
      <c r="F99" s="4"/>
      <c r="G99" s="244"/>
      <c r="H99" s="244"/>
      <c r="I99" s="4"/>
    </row>
    <row r="100" spans="1:9" s="290" customFormat="1" ht="26.25" x14ac:dyDescent="0.4">
      <c r="A100" s="1162" t="s">
        <v>1690</v>
      </c>
      <c r="B100" s="1161">
        <v>1698566</v>
      </c>
      <c r="C100" s="1161"/>
      <c r="D100" s="1161">
        <v>-1698566</v>
      </c>
      <c r="F100" s="4"/>
      <c r="G100" s="244"/>
      <c r="H100" s="244"/>
      <c r="I100" s="4"/>
    </row>
    <row r="101" spans="1:9" s="290" customFormat="1" ht="26.25" x14ac:dyDescent="0.4">
      <c r="A101" s="1162" t="s">
        <v>16</v>
      </c>
      <c r="B101" s="1161">
        <v>26498919.35819751</v>
      </c>
      <c r="C101" s="1161">
        <v>50000</v>
      </c>
      <c r="D101" s="1161">
        <v>-26448960.551745895</v>
      </c>
      <c r="F101" s="4"/>
      <c r="G101" s="244"/>
      <c r="H101" s="244"/>
      <c r="I101" s="4"/>
    </row>
    <row r="102" spans="1:9" ht="26.25" x14ac:dyDescent="0.4">
      <c r="A102" s="1162" t="s">
        <v>13332</v>
      </c>
      <c r="B102" s="1161">
        <v>227326</v>
      </c>
      <c r="C102" s="1161"/>
      <c r="D102" s="1161">
        <v>-227326</v>
      </c>
    </row>
    <row r="103" spans="1:9" ht="26.25" x14ac:dyDescent="0.4">
      <c r="A103" s="1162" t="s">
        <v>22</v>
      </c>
      <c r="B103" s="1161">
        <v>721543</v>
      </c>
      <c r="C103" s="1161">
        <v>1000426</v>
      </c>
      <c r="D103" s="1161">
        <v>278883</v>
      </c>
    </row>
    <row r="104" spans="1:9" ht="26.25" x14ac:dyDescent="0.4">
      <c r="A104" s="1162" t="s">
        <v>2656</v>
      </c>
      <c r="B104" s="1161">
        <v>1634291.6774193549</v>
      </c>
      <c r="C104" s="1161">
        <v>3056239</v>
      </c>
      <c r="D104" s="1161">
        <v>1421947.3225806453</v>
      </c>
    </row>
    <row r="105" spans="1:9" ht="26.25" x14ac:dyDescent="0.4">
      <c r="A105" s="1162" t="s">
        <v>5164</v>
      </c>
      <c r="B105" s="1161"/>
      <c r="C105" s="1161">
        <v>485141</v>
      </c>
      <c r="D105" s="1161">
        <v>485141</v>
      </c>
    </row>
    <row r="106" spans="1:9" ht="26.25" x14ac:dyDescent="0.4">
      <c r="A106" s="1162" t="s">
        <v>6633</v>
      </c>
      <c r="B106" s="1161">
        <v>631720</v>
      </c>
      <c r="C106" s="1161">
        <v>1000000</v>
      </c>
      <c r="D106" s="1161">
        <v>368280</v>
      </c>
    </row>
    <row r="107" spans="1:9" ht="26.25" x14ac:dyDescent="0.4">
      <c r="A107" s="1162" t="s">
        <v>6514</v>
      </c>
      <c r="B107" s="1161">
        <v>4971444.0025458178</v>
      </c>
      <c r="C107" s="1161">
        <v>7995733</v>
      </c>
      <c r="D107" s="1161">
        <v>3024288.9974541827</v>
      </c>
    </row>
    <row r="108" spans="1:9" ht="26.25" x14ac:dyDescent="0.4">
      <c r="A108" s="1162" t="s">
        <v>6446</v>
      </c>
      <c r="B108" s="1161">
        <v>550023</v>
      </c>
      <c r="C108" s="1161">
        <v>1100470</v>
      </c>
      <c r="D108" s="1161">
        <v>550447</v>
      </c>
    </row>
    <row r="109" spans="1:9" ht="26.25" x14ac:dyDescent="0.4">
      <c r="A109" s="1162" t="s">
        <v>5745</v>
      </c>
      <c r="B109" s="1161">
        <v>735045</v>
      </c>
      <c r="C109" s="1161">
        <v>1058484</v>
      </c>
      <c r="D109" s="1161">
        <v>323439</v>
      </c>
    </row>
    <row r="110" spans="1:9" ht="26.25" x14ac:dyDescent="0.4">
      <c r="A110" s="1162" t="s">
        <v>5670</v>
      </c>
      <c r="B110" s="1161">
        <v>271826</v>
      </c>
      <c r="C110" s="1161">
        <v>563000</v>
      </c>
      <c r="D110" s="1161">
        <v>291174</v>
      </c>
    </row>
    <row r="111" spans="1:9" ht="26.25" x14ac:dyDescent="0.4">
      <c r="A111" s="1162" t="s">
        <v>7762</v>
      </c>
      <c r="B111" s="1161"/>
      <c r="C111" s="1161">
        <v>64507</v>
      </c>
      <c r="D111" s="1161">
        <v>64507</v>
      </c>
    </row>
    <row r="112" spans="1:9" ht="26.25" x14ac:dyDescent="0.4">
      <c r="A112" s="1162" t="s">
        <v>40</v>
      </c>
      <c r="B112" s="1161">
        <v>51386165.801987335</v>
      </c>
      <c r="C112" s="1161">
        <v>69560627</v>
      </c>
      <c r="D112" s="1161">
        <v>18225961.198012669</v>
      </c>
    </row>
    <row r="113" spans="1:4" ht="26.25" x14ac:dyDescent="0.4">
      <c r="A113" s="1162" t="s">
        <v>5226</v>
      </c>
      <c r="B113" s="1161">
        <v>1808575</v>
      </c>
      <c r="C113" s="1161">
        <v>2875708</v>
      </c>
      <c r="D113" s="1161">
        <v>1067133</v>
      </c>
    </row>
    <row r="114" spans="1:4" ht="26.25" x14ac:dyDescent="0.4">
      <c r="A114" s="1162" t="s">
        <v>3621</v>
      </c>
      <c r="B114" s="1161">
        <v>7385548</v>
      </c>
      <c r="C114" s="1161">
        <v>12071334</v>
      </c>
      <c r="D114" s="1161">
        <v>4685786</v>
      </c>
    </row>
    <row r="115" spans="1:4" ht="26.25" x14ac:dyDescent="0.4">
      <c r="A115" s="1162" t="s">
        <v>3732</v>
      </c>
      <c r="B115" s="1161">
        <v>5642256.6693548393</v>
      </c>
      <c r="C115" s="1161">
        <v>6215763</v>
      </c>
      <c r="D115" s="1161">
        <v>573506.33064516122</v>
      </c>
    </row>
    <row r="116" spans="1:4" ht="26.25" x14ac:dyDescent="0.4">
      <c r="A116" s="1162" t="s">
        <v>8826</v>
      </c>
      <c r="B116" s="1161">
        <v>785021</v>
      </c>
      <c r="C116" s="1161">
        <v>690021</v>
      </c>
      <c r="D116" s="1161">
        <v>-95000</v>
      </c>
    </row>
    <row r="117" spans="1:4" ht="26.25" x14ac:dyDescent="0.4">
      <c r="A117" s="1162" t="s">
        <v>8889</v>
      </c>
      <c r="B117" s="1161">
        <v>84014</v>
      </c>
      <c r="C117" s="1161">
        <v>88818</v>
      </c>
      <c r="D117" s="1161">
        <v>4804</v>
      </c>
    </row>
    <row r="118" spans="1:4" ht="26.25" x14ac:dyDescent="0.4">
      <c r="A118" s="1162" t="s">
        <v>9513</v>
      </c>
      <c r="B118" s="1161">
        <v>369250</v>
      </c>
      <c r="C118" s="1161"/>
      <c r="D118" s="1161">
        <v>-369250</v>
      </c>
    </row>
    <row r="119" spans="1:4" ht="26.25" x14ac:dyDescent="0.4">
      <c r="A119" s="1162" t="s">
        <v>10371</v>
      </c>
      <c r="B119" s="1161">
        <v>25000</v>
      </c>
      <c r="C119" s="1161"/>
      <c r="D119" s="1161">
        <v>-25000</v>
      </c>
    </row>
    <row r="120" spans="1:4" ht="26.25" x14ac:dyDescent="0.4">
      <c r="A120" s="1162" t="s">
        <v>11613</v>
      </c>
      <c r="B120" s="1161">
        <v>92210</v>
      </c>
      <c r="C120" s="1161">
        <v>112665</v>
      </c>
      <c r="D120" s="1161">
        <v>20455</v>
      </c>
    </row>
    <row r="121" spans="1:4" ht="26.25" x14ac:dyDescent="0.4">
      <c r="A121" s="1159" t="s">
        <v>11704</v>
      </c>
      <c r="B121" s="1161">
        <v>62941</v>
      </c>
      <c r="C121" s="1161"/>
      <c r="D121" s="1161">
        <v>-62941</v>
      </c>
    </row>
    <row r="122" spans="1:4" ht="26.25" x14ac:dyDescent="0.4">
      <c r="A122" s="1159" t="s">
        <v>12439</v>
      </c>
      <c r="B122" s="1161">
        <v>20900</v>
      </c>
      <c r="C122" s="1161"/>
      <c r="D122" s="1161">
        <v>-20900</v>
      </c>
    </row>
    <row r="123" spans="1:4" ht="26.25" x14ac:dyDescent="0.4">
      <c r="A123" s="1159" t="s">
        <v>12693</v>
      </c>
      <c r="B123" s="1161">
        <v>1096000</v>
      </c>
      <c r="C123" s="1161"/>
      <c r="D123" s="1161">
        <v>-1096000</v>
      </c>
    </row>
    <row r="124" spans="1:4" ht="26.25" x14ac:dyDescent="0.4">
      <c r="A124" s="1159" t="s">
        <v>12998</v>
      </c>
      <c r="B124" s="1161">
        <v>36500</v>
      </c>
      <c r="C124" s="1161"/>
      <c r="D124" s="1161">
        <v>-36500</v>
      </c>
    </row>
    <row r="125" spans="1:4" ht="26.25" x14ac:dyDescent="0.4">
      <c r="A125" s="1159" t="s">
        <v>13406</v>
      </c>
      <c r="B125" s="1161">
        <v>400000</v>
      </c>
      <c r="C125" s="1161"/>
      <c r="D125" s="1161">
        <v>-400000</v>
      </c>
    </row>
    <row r="126" spans="1:4" ht="26.25" x14ac:dyDescent="0.4">
      <c r="A126" s="1159" t="s">
        <v>13463</v>
      </c>
      <c r="B126" s="1161">
        <v>50000</v>
      </c>
      <c r="C126" s="1161"/>
      <c r="D126" s="1161">
        <v>-50000</v>
      </c>
    </row>
    <row r="127" spans="1:4" ht="26.25" x14ac:dyDescent="0.4">
      <c r="A127" s="1160" t="s">
        <v>13464</v>
      </c>
      <c r="B127" s="1161">
        <v>50000</v>
      </c>
      <c r="C127" s="1161"/>
      <c r="D127" s="1161">
        <v>-50000</v>
      </c>
    </row>
    <row r="128" spans="1:4" ht="26.25" x14ac:dyDescent="0.4">
      <c r="A128" s="1162" t="s">
        <v>45</v>
      </c>
      <c r="B128" s="1161">
        <v>984939730.10898054</v>
      </c>
      <c r="C128" s="1161">
        <v>1231552238.7512</v>
      </c>
      <c r="D128" s="1161">
        <v>246898535.36802605</v>
      </c>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36"/>
  <sheetViews>
    <sheetView workbookViewId="0">
      <pane ySplit="1" topLeftCell="A11" activePane="bottomLeft" state="frozen"/>
      <selection pane="bottomLeft" activeCell="B2" sqref="B2:B8"/>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10894</v>
      </c>
      <c r="B1" s="1069" t="s">
        <v>10895</v>
      </c>
      <c r="C1" s="1069" t="s">
        <v>10896</v>
      </c>
      <c r="D1" s="1069" t="s">
        <v>954</v>
      </c>
      <c r="E1" s="1069" t="s">
        <v>10897</v>
      </c>
      <c r="F1" s="1070"/>
      <c r="G1" s="1069" t="s">
        <v>3</v>
      </c>
      <c r="H1" s="1069" t="s">
        <v>10898</v>
      </c>
      <c r="I1" s="1069" t="s">
        <v>10908</v>
      </c>
      <c r="J1" s="1071" t="s">
        <v>10948</v>
      </c>
      <c r="K1" s="1071" t="s">
        <v>11016</v>
      </c>
      <c r="L1" s="1071" t="s">
        <v>11539</v>
      </c>
      <c r="M1" s="1072" t="s">
        <v>11017</v>
      </c>
    </row>
    <row r="2" spans="1:16" x14ac:dyDescent="0.25">
      <c r="A2" s="1067" t="s">
        <v>10230</v>
      </c>
      <c r="B2" s="1164" t="s">
        <v>10899</v>
      </c>
      <c r="C2" s="1027">
        <v>47002950</v>
      </c>
      <c r="D2" s="1027">
        <f>C2*5%</f>
        <v>2350147.5</v>
      </c>
      <c r="E2" s="1027">
        <f>C2-D2</f>
        <v>44652802.5</v>
      </c>
      <c r="F2" s="1043"/>
      <c r="G2" s="1063">
        <f ca="1">SUMIF(Posting!$B:$E,A2,Posting!$E:$E)</f>
        <v>20991238.333333336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10142</v>
      </c>
      <c r="B3" s="1164"/>
      <c r="C3" s="1020">
        <v>9767572.5</v>
      </c>
      <c r="D3" s="1020">
        <v>0</v>
      </c>
      <c r="E3" s="1020">
        <f t="shared" ref="E3:E33"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10021</v>
      </c>
      <c r="B4" s="1164"/>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10949</v>
      </c>
      <c r="B5" s="1164"/>
      <c r="C5" s="1023">
        <v>6335567.4188222345</v>
      </c>
      <c r="D5" s="1023">
        <f>C5*9.15%</f>
        <v>579704.4188222345</v>
      </c>
      <c r="E5" s="1020">
        <f t="shared" si="0"/>
        <v>5755863</v>
      </c>
      <c r="F5" s="1041"/>
      <c r="G5" s="1021">
        <f ca="1">SUMIF(Posting!$B:$E,A5,Posting!$E:$E)</f>
        <v>4281435.4623655919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64"/>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64"/>
      <c r="C7" s="1023"/>
      <c r="D7" s="1023"/>
      <c r="E7" s="1023"/>
      <c r="F7" s="1041"/>
      <c r="G7" s="1021">
        <f ca="1">SUMIF(Posting!$B:$E,A7,Posting!$E:$E)</f>
        <v>5798786.9715821808</v>
      </c>
      <c r="H7" s="1021">
        <f ca="1">SUMIF(Posting!$B:$F,A7,Posting!$F:$F)</f>
        <v>12473884</v>
      </c>
      <c r="I7" s="1021">
        <f ca="1">SUMIF(Supplier!$B:$F,A7,Supplier!$E:$E)-SUMIF(Supplier!$B:$F,A7,Supplier!$F:$F)</f>
        <v>0</v>
      </c>
      <c r="J7" s="1021"/>
      <c r="K7" s="1021"/>
      <c r="L7" s="1021">
        <v>1290769.4662500001</v>
      </c>
      <c r="M7" s="1021">
        <f>L7</f>
        <v>1290769.4662500001</v>
      </c>
      <c r="N7" s="1"/>
    </row>
    <row r="8" spans="1:16" s="4" customFormat="1" ht="19.5" thickBot="1" x14ac:dyDescent="0.35">
      <c r="A8" s="938" t="s">
        <v>9830</v>
      </c>
      <c r="B8" s="1165"/>
      <c r="C8" s="1024">
        <v>78840000</v>
      </c>
      <c r="D8" s="1024">
        <v>11384496</v>
      </c>
      <c r="E8" s="1024">
        <f t="shared" si="0"/>
        <v>67455504</v>
      </c>
      <c r="F8" s="1042"/>
      <c r="G8" s="1021">
        <f ca="1">SUMIF(Posting!$B:$E,A8,Posting!$E:$E)</f>
        <v>32723700</v>
      </c>
      <c r="H8" s="1025">
        <f ca="1">SUMIF(Posting!$B:$F,A8,Posting!$F:$F)</f>
        <v>28466000</v>
      </c>
      <c r="I8" s="1021">
        <f ca="1">SUMIF(Supplier!$B:$F,A8,Supplier!$E:$E)-SUMIF(Supplier!$B:$F,A8,Supplier!$F:$F)</f>
        <v>377406</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12516</v>
      </c>
      <c r="B10" s="1164" t="s">
        <v>10900</v>
      </c>
      <c r="C10" s="1018">
        <v>13262828</v>
      </c>
      <c r="D10" s="1018"/>
      <c r="E10" s="1018">
        <f t="shared" ref="E10" si="1">C10-D10</f>
        <v>13262828</v>
      </c>
      <c r="F10" s="1038"/>
      <c r="G10" s="1021">
        <f ca="1">SUMIF(Posting!$B:$E,A10,Posting!$E:$E)</f>
        <v>11383788</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12696</v>
      </c>
      <c r="B11" s="1164"/>
      <c r="C11" s="1018"/>
      <c r="D11" s="1018"/>
      <c r="E11" s="1018"/>
      <c r="F11" s="1038"/>
      <c r="G11" s="1021">
        <f ca="1">SUMIF(Posting!$B:$E,A11,Posting!$E:$E)</f>
        <v>2134650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9407</v>
      </c>
      <c r="B12" s="1164"/>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9462</v>
      </c>
      <c r="B13" s="1164"/>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8557</v>
      </c>
      <c r="B14" s="1164"/>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12192</v>
      </c>
      <c r="B15" s="1164"/>
      <c r="C15" s="1020"/>
      <c r="D15" s="1020"/>
      <c r="E15" s="1020"/>
      <c r="F15" s="1040"/>
      <c r="G15" s="1021">
        <f ca="1">SUMIF(Posting!$B:$E,A15,Posting!$E:$E)</f>
        <v>8499044</v>
      </c>
      <c r="H15" s="1021">
        <f ca="1">SUMIF(Posting!$B:$F,A15,Posting!$F:$F)</f>
        <v>9316872</v>
      </c>
      <c r="I15" s="1021">
        <f ca="1">SUMIF(Supplier!$B:$F,A15,Supplier!$E:$E)-SUMIF(Supplier!$B:$F,A15,Supplier!$F:$F)</f>
        <v>319824</v>
      </c>
      <c r="J15" s="1021"/>
      <c r="K15" s="1021"/>
      <c r="L15" s="1063"/>
      <c r="M15" s="1063"/>
      <c r="N15" s="1044"/>
    </row>
    <row r="16" spans="1:16" s="4" customFormat="1" x14ac:dyDescent="0.3">
      <c r="A16" s="939" t="s">
        <v>12232</v>
      </c>
      <c r="B16" s="1164"/>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10377</v>
      </c>
      <c r="B17" s="1164"/>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11605</v>
      </c>
      <c r="B18" s="1164"/>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11071</v>
      </c>
      <c r="B19" s="1164"/>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64"/>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11499</v>
      </c>
      <c r="B21" s="1164"/>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11003</v>
      </c>
      <c r="B22" s="1164"/>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8" t="s">
        <v>9767</v>
      </c>
      <c r="B23" s="1165"/>
      <c r="C23" s="1024">
        <f>15000000+4435160</f>
        <v>19435160</v>
      </c>
      <c r="D23" s="1024"/>
      <c r="E23" s="1024">
        <f t="shared" si="0"/>
        <v>19435160</v>
      </c>
      <c r="F23" s="1042"/>
      <c r="G23" s="1021">
        <f ca="1">SUMIF(Posting!$B:$E,A23,Posting!$E:$E)</f>
        <v>16161004</v>
      </c>
      <c r="H23" s="1025">
        <f ca="1">SUMIF(Posting!$B:$F,A23,Posting!$F:$F)</f>
        <v>19855650</v>
      </c>
      <c r="I23" s="1021">
        <f ca="1">SUMIF(Supplier!$B:$F,A23,Supplier!$E:$E)-SUMIF(Supplier!$B:$F,A23,Supplier!$F:$F)</f>
        <v>0</v>
      </c>
      <c r="J23" s="1021"/>
      <c r="K23" s="1021"/>
      <c r="L23" s="1063"/>
      <c r="M23" s="1066" t="s">
        <v>11540</v>
      </c>
    </row>
    <row r="24" spans="1:13" s="4" customFormat="1" ht="7.5" customHeight="1" thickBot="1" x14ac:dyDescent="0.35">
      <c r="A24" s="1035"/>
      <c r="B24" s="1036"/>
      <c r="C24" s="1036"/>
      <c r="D24" s="1036"/>
      <c r="E24" s="1036"/>
      <c r="F24" s="1036"/>
      <c r="G24" s="1037"/>
      <c r="H24" s="1037"/>
      <c r="I24" s="1036"/>
      <c r="J24" s="1036"/>
      <c r="K24" s="1036"/>
      <c r="L24" s="1036"/>
      <c r="M24" s="1036"/>
    </row>
    <row r="25" spans="1:13" s="4" customFormat="1" ht="19.5" thickBot="1" x14ac:dyDescent="0.35">
      <c r="A25" s="1026" t="s">
        <v>9354</v>
      </c>
      <c r="B25" s="1166" t="s">
        <v>10901</v>
      </c>
      <c r="C25" s="1018">
        <v>28340413.5</v>
      </c>
      <c r="D25" s="1018"/>
      <c r="E25" s="1018">
        <f t="shared" si="0"/>
        <v>28340413.5</v>
      </c>
      <c r="F25" s="1038"/>
      <c r="G25" s="1021">
        <f ca="1">SUMIF(Posting!$B:$E,A25,Posting!$E:$E)</f>
        <v>23680115.833333332</v>
      </c>
      <c r="H25" s="1019">
        <f ca="1">SUMIF(Posting!$B:$F,A25,Posting!$F:$F)</f>
        <v>28826632</v>
      </c>
      <c r="I25" s="1021">
        <f ca="1">SUMIF(Supplier!$B:$F,A25,Supplier!$E:$E)-SUMIF(Supplier!$B:$F,A25,Supplier!$F:$F)</f>
        <v>67559</v>
      </c>
      <c r="J25" s="1021">
        <v>25423994.165999997</v>
      </c>
      <c r="K25" s="1021">
        <v>5940507.6512000002</v>
      </c>
      <c r="L25" s="1063"/>
      <c r="M25" s="1021">
        <f ca="1">J25+K25-H25-L25</f>
        <v>2537869.8171999976</v>
      </c>
    </row>
    <row r="26" spans="1:13" s="4" customFormat="1" ht="19.5" thickBot="1" x14ac:dyDescent="0.35">
      <c r="A26" s="1078" t="s">
        <v>11704</v>
      </c>
      <c r="B26" s="1164"/>
      <c r="C26" s="1077"/>
      <c r="D26" s="1077"/>
      <c r="E26" s="1077"/>
      <c r="F26" s="1079"/>
      <c r="G26" s="1021">
        <f ca="1">SUMIF(Posting!$B:$E,A26,Posting!$E:$E)</f>
        <v>62941</v>
      </c>
      <c r="H26" s="1019">
        <f ca="1">SUMIF(Posting!$B:$F,A26,Posting!$F:$F)</f>
        <v>0</v>
      </c>
      <c r="I26" s="1021">
        <f ca="1">SUMIF(Supplier!$B:$F,A26,Supplier!$E:$E)-SUMIF(Supplier!$B:$F,A26,Supplier!$F:$F)</f>
        <v>0</v>
      </c>
      <c r="J26" s="1021"/>
      <c r="K26" s="1021"/>
      <c r="L26" s="1063"/>
      <c r="M26" s="1063"/>
    </row>
    <row r="27" spans="1:13" s="4" customFormat="1" ht="19.5" thickBot="1" x14ac:dyDescent="0.35">
      <c r="A27" s="1029" t="s">
        <v>10906</v>
      </c>
      <c r="B27" s="1167"/>
      <c r="C27" s="1024">
        <v>33854640.027999997</v>
      </c>
      <c r="D27" s="1024"/>
      <c r="E27" s="1024">
        <f t="shared" si="0"/>
        <v>33854640.027999997</v>
      </c>
      <c r="F27" s="1042"/>
      <c r="G27" s="1021">
        <f ca="1">SUMIF(Posting!$B:$E,A27,Posting!$E:$E)</f>
        <v>23079756.397849467</v>
      </c>
      <c r="H27" s="1025">
        <f ca="1">SUMIF(Posting!$B:$F,A27,Posting!$F:$F)</f>
        <v>30469180</v>
      </c>
      <c r="I27" s="1021">
        <f ca="1">SUMIF(Supplier!$B:$F,A27,Supplier!$E:$E)-SUMIF(Supplier!$B:$F,A27,Supplier!$F:$F)</f>
        <v>443570</v>
      </c>
      <c r="J27" s="1021"/>
      <c r="K27" s="1021"/>
      <c r="L27" s="1063"/>
      <c r="M27" s="1034" t="str">
        <f ca="1">IF(J27&gt;H27,J27+K27-H27,"Bill will be submitted")</f>
        <v>Bill will be submitted</v>
      </c>
    </row>
    <row r="28" spans="1:13" s="4" customFormat="1" ht="7.5" customHeight="1" thickBot="1" x14ac:dyDescent="0.35">
      <c r="A28" s="1035"/>
      <c r="B28" s="1036"/>
      <c r="C28" s="1036"/>
      <c r="D28" s="1036"/>
      <c r="E28" s="1036"/>
      <c r="F28" s="1036"/>
      <c r="G28" s="1037"/>
      <c r="H28" s="1037"/>
      <c r="I28" s="1036"/>
      <c r="J28" s="1036"/>
      <c r="K28" s="1036"/>
      <c r="L28" s="1036"/>
      <c r="M28" s="1036"/>
    </row>
    <row r="29" spans="1:13" s="4" customFormat="1" x14ac:dyDescent="0.3">
      <c r="A29" s="1026" t="s">
        <v>7805</v>
      </c>
      <c r="B29" s="1055" t="s">
        <v>889</v>
      </c>
      <c r="C29" s="1018"/>
      <c r="D29" s="1018"/>
      <c r="E29" s="1018">
        <f t="shared" ref="E29" si="2">C29-D29</f>
        <v>0</v>
      </c>
      <c r="F29" s="1038"/>
      <c r="G29" s="1021">
        <f ca="1">SUMIF(Posting!$B:$E,A29,Posting!$E:$E)</f>
        <v>3778660</v>
      </c>
      <c r="H29" s="1019">
        <f ca="1">SUMIF(Posting!$B:$F,A29,Posting!$F:$F)</f>
        <v>6158251</v>
      </c>
      <c r="I29" s="1021">
        <f ca="1">SUMIF(Supplier!$B:$F,A29,Supplier!$E:$E)-SUMIF(Supplier!$B:$F,A29,Supplier!$F:$F)</f>
        <v>0</v>
      </c>
      <c r="J29" s="1065"/>
      <c r="K29" s="1065"/>
      <c r="L29" s="1063"/>
      <c r="M29" s="1034" t="str">
        <f ca="1">IF(J29&gt;H29,J29+K29-H29,"Bill will be submitted")</f>
        <v>Bill will be submitted</v>
      </c>
    </row>
    <row r="30" spans="1:13" s="4" customFormat="1" ht="7.5" customHeight="1" thickBot="1" x14ac:dyDescent="0.35">
      <c r="A30" s="1035"/>
      <c r="B30" s="1036"/>
      <c r="C30" s="1036"/>
      <c r="D30" s="1036"/>
      <c r="E30" s="1036"/>
      <c r="F30" s="1036"/>
      <c r="G30" s="1037"/>
      <c r="H30" s="1037"/>
      <c r="I30" s="1036"/>
      <c r="J30" s="1036"/>
      <c r="K30" s="1036"/>
      <c r="L30" s="1036"/>
      <c r="M30" s="1036"/>
    </row>
    <row r="31" spans="1:13" s="4" customFormat="1" x14ac:dyDescent="0.3">
      <c r="A31" s="1017" t="s">
        <v>8655</v>
      </c>
      <c r="B31" s="1018" t="s">
        <v>10902</v>
      </c>
      <c r="C31" s="1018">
        <v>22659065.100000001</v>
      </c>
      <c r="D31" s="1018"/>
      <c r="E31" s="1018">
        <f t="shared" si="0"/>
        <v>22659065.100000001</v>
      </c>
      <c r="F31" s="1038"/>
      <c r="G31" s="1021">
        <f ca="1">SUMIF(Posting!$B:$E,A31,Posting!$E:$E)</f>
        <v>16339873</v>
      </c>
      <c r="H31" s="1019">
        <f ca="1">SUMIF(Posting!$B:$F,A31,Posting!$F:$F)</f>
        <v>24057411.419999998</v>
      </c>
      <c r="I31" s="1021">
        <f ca="1">SUMIF(Supplier!$B:$F,A31,Supplier!$E:$E)-SUMIF(Supplier!$B:$F,A31,Supplier!$F:$F)</f>
        <v>0</v>
      </c>
      <c r="J31" s="1021">
        <v>1648706.1057600002</v>
      </c>
      <c r="K31" s="1021">
        <v>5217593.07</v>
      </c>
      <c r="L31" s="1021"/>
      <c r="M31" s="1021">
        <f>K31+J31</f>
        <v>6866299.1757600009</v>
      </c>
    </row>
    <row r="32" spans="1:13" s="4" customFormat="1" x14ac:dyDescent="0.3">
      <c r="A32" s="937" t="s">
        <v>10574</v>
      </c>
      <c r="B32" s="1020" t="s">
        <v>10903</v>
      </c>
      <c r="C32" s="1020">
        <v>55163506</v>
      </c>
      <c r="D32" s="1020"/>
      <c r="E32" s="1020">
        <f t="shared" si="0"/>
        <v>55163506</v>
      </c>
      <c r="F32" s="1040"/>
      <c r="G32" s="1021">
        <f ca="1">SUMIF(Posting!$B:$E,A32,Posting!$E:$E)</f>
        <v>34794844.333333336</v>
      </c>
      <c r="H32" s="1021">
        <f ca="1">SUMIF(Posting!$B:$F,A32,Posting!$F:$F)</f>
        <v>54688780</v>
      </c>
      <c r="I32" s="1021">
        <f ca="1">SUMIF(Supplier!$B:$F,A32,Supplier!$E:$E)-SUMIF(Supplier!$B:$F,A32,Supplier!$F:$F)</f>
        <v>93755</v>
      </c>
      <c r="J32" s="1021"/>
      <c r="K32" s="1021"/>
      <c r="L32" s="1021"/>
      <c r="M32" s="1021"/>
    </row>
    <row r="33" spans="1:201" s="4" customFormat="1" ht="19.5" thickBot="1" x14ac:dyDescent="0.35">
      <c r="A33" s="1029" t="s">
        <v>7951</v>
      </c>
      <c r="B33" s="1024" t="s">
        <v>10904</v>
      </c>
      <c r="C33" s="1024">
        <v>7400000</v>
      </c>
      <c r="D33" s="1024"/>
      <c r="E33" s="1024">
        <f t="shared" si="0"/>
        <v>7400000</v>
      </c>
      <c r="F33" s="1042"/>
      <c r="G33" s="1021">
        <f ca="1">SUMIF(Posting!$B:$E,A33,Posting!$E:$E)</f>
        <v>4397458</v>
      </c>
      <c r="H33" s="1025">
        <f ca="1">SUMIF(Posting!$B:$F,A33,Posting!$F:$F)</f>
        <v>6566988</v>
      </c>
      <c r="I33" s="1021">
        <f ca="1">SUMIF(Supplier!$B:$F,A33,Supplier!$E:$E)-SUMIF(Supplier!$B:$F,A33,Supplier!$F:$F)</f>
        <v>0</v>
      </c>
      <c r="J33" s="1021">
        <v>8215412</v>
      </c>
      <c r="K33" s="1021"/>
      <c r="L33" s="1021"/>
      <c r="M33" s="1064">
        <f ca="1">J33+K33-H33-L33</f>
        <v>1648424</v>
      </c>
    </row>
    <row r="34" spans="1:201" s="4" customFormat="1" ht="7.5" customHeight="1" x14ac:dyDescent="0.3">
      <c r="A34" s="1035"/>
      <c r="B34" s="1036"/>
      <c r="C34" s="1036"/>
      <c r="D34" s="1036"/>
      <c r="E34" s="1036"/>
      <c r="F34" s="1036"/>
      <c r="G34" s="1037"/>
      <c r="H34" s="1037"/>
      <c r="I34" s="1036"/>
      <c r="J34" s="1036"/>
      <c r="K34" s="1036"/>
      <c r="L34" s="1036"/>
      <c r="M34" s="1036"/>
    </row>
    <row r="35" spans="1:201" s="1028" customFormat="1" x14ac:dyDescent="0.3">
      <c r="A35" s="1030"/>
      <c r="B35" s="1031"/>
      <c r="C35" s="1031"/>
      <c r="D35" s="1031"/>
      <c r="E35" s="1031"/>
      <c r="F35" s="1031"/>
      <c r="G35" s="1031"/>
      <c r="H35" s="1031"/>
      <c r="I35" s="313">
        <f ca="1">SUM(I2:I34)</f>
        <v>2040824</v>
      </c>
      <c r="J35" s="313">
        <f>SUM(J2:J34)</f>
        <v>101974570.81175998</v>
      </c>
      <c r="K35" s="313"/>
      <c r="L35" s="313"/>
      <c r="M35" s="313">
        <f ca="1">SUM(M2:M34)</f>
        <v>31360337.174210005</v>
      </c>
      <c r="N35" s="10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28" customFormat="1" x14ac:dyDescent="0.3">
      <c r="A36" s="4"/>
      <c r="B36" s="244"/>
      <c r="C36" s="1032"/>
      <c r="D36" s="1032"/>
      <c r="E36" s="1032"/>
      <c r="F36" s="1032"/>
      <c r="G36" s="1032"/>
      <c r="H36" s="1032"/>
      <c r="I36" s="1032"/>
      <c r="J36" s="1032"/>
      <c r="K36" s="1032"/>
      <c r="L36" s="1032"/>
      <c r="M36" s="1032"/>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sheetData>
  <mergeCells count="3">
    <mergeCell ref="B2:B8"/>
    <mergeCell ref="B25:B27"/>
    <mergeCell ref="B10:B2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workbookViewId="0">
      <pane ySplit="1" topLeftCell="A2" activePane="bottomLeft" state="frozen"/>
      <selection activeCell="D26" sqref="D26"/>
      <selection pane="bottomLeft" activeCell="M21" sqref="M21"/>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5" t="s">
        <v>10894</v>
      </c>
      <c r="B1" s="1097" t="s">
        <v>12661</v>
      </c>
      <c r="C1" s="1102" t="s">
        <v>12663</v>
      </c>
      <c r="D1" s="1102" t="s">
        <v>12666</v>
      </c>
      <c r="E1" s="1097" t="s">
        <v>12662</v>
      </c>
      <c r="F1" s="1097" t="s">
        <v>12658</v>
      </c>
      <c r="G1" s="1101" t="s">
        <v>11016</v>
      </c>
      <c r="H1" s="1101" t="s">
        <v>12665</v>
      </c>
      <c r="I1" s="1096" t="s">
        <v>12659</v>
      </c>
      <c r="J1" s="1096" t="s">
        <v>12660</v>
      </c>
      <c r="K1" s="1096" t="s">
        <v>10898</v>
      </c>
      <c r="L1" s="1098" t="s">
        <v>11017</v>
      </c>
    </row>
    <row r="2" spans="1:200" s="4" customFormat="1" x14ac:dyDescent="0.3">
      <c r="A2" s="1086" t="s">
        <v>13342</v>
      </c>
      <c r="B2" s="1020"/>
      <c r="C2" s="1099"/>
      <c r="D2" s="1020">
        <f>C2*B2</f>
        <v>0</v>
      </c>
      <c r="E2" s="1020">
        <f t="shared" ref="E2" si="0">B2-D2</f>
        <v>0</v>
      </c>
      <c r="F2" s="1021"/>
      <c r="G2" s="1021"/>
      <c r="H2" s="1021">
        <f t="shared" ref="H2" si="1">G2+F2</f>
        <v>0</v>
      </c>
      <c r="I2" s="1020">
        <f t="shared" ref="I2" si="2">H2*4.5%</f>
        <v>0</v>
      </c>
      <c r="J2" s="1020">
        <f t="shared" ref="J2" si="3">I2+H2</f>
        <v>0</v>
      </c>
      <c r="K2" s="1021">
        <f ca="1">SUMIF(Posting!$B:$F,A2,Posting!$F:$F)</f>
        <v>0</v>
      </c>
      <c r="L2" s="1021">
        <f t="shared" ref="L2" ca="1" si="4">J2-K2</f>
        <v>0</v>
      </c>
    </row>
    <row r="3" spans="1:200" s="4" customFormat="1" x14ac:dyDescent="0.3">
      <c r="A3" s="1086" t="s">
        <v>13333</v>
      </c>
      <c r="B3" s="1020">
        <v>2880705</v>
      </c>
      <c r="C3" s="1099">
        <v>7.0000000000000007E-2</v>
      </c>
      <c r="D3" s="1020">
        <f>C3*B3</f>
        <v>201649.35</v>
      </c>
      <c r="E3" s="1020">
        <f t="shared" ref="E3" si="5">B3-D3</f>
        <v>2679055.65</v>
      </c>
      <c r="F3" s="1021"/>
      <c r="G3" s="1021"/>
      <c r="H3" s="1021">
        <f t="shared" ref="H3" si="6">G3+F3</f>
        <v>0</v>
      </c>
      <c r="I3" s="1020">
        <f t="shared" ref="I3" si="7">H3*4.5%</f>
        <v>0</v>
      </c>
      <c r="J3" s="1020">
        <f t="shared" ref="J3" si="8">I3+H3</f>
        <v>0</v>
      </c>
      <c r="K3" s="1021">
        <f ca="1">SUMIF(Posting!$B:$F,A3,Posting!$F:$F)</f>
        <v>0</v>
      </c>
      <c r="L3" s="1021">
        <f t="shared" ref="L3" ca="1" si="9">J3-K3</f>
        <v>0</v>
      </c>
    </row>
    <row r="4" spans="1:200" s="4" customFormat="1" x14ac:dyDescent="0.3">
      <c r="A4" s="1086" t="s">
        <v>13315</v>
      </c>
      <c r="B4" s="1020">
        <v>1884625</v>
      </c>
      <c r="C4" s="1099">
        <v>0.1</v>
      </c>
      <c r="D4" s="1020">
        <f>C4*B4</f>
        <v>188462.5</v>
      </c>
      <c r="E4" s="1020">
        <f t="shared" ref="E4" si="10">B4-D4</f>
        <v>1696162.5</v>
      </c>
      <c r="F4" s="1021"/>
      <c r="G4" s="1021"/>
      <c r="H4" s="1021">
        <f t="shared" ref="H4" si="11">G4+F4</f>
        <v>0</v>
      </c>
      <c r="I4" s="1020">
        <f t="shared" ref="I4" si="12">H4*4.5%</f>
        <v>0</v>
      </c>
      <c r="J4" s="1020">
        <f t="shared" ref="J4" si="13">I4+H4</f>
        <v>0</v>
      </c>
      <c r="K4" s="1021">
        <f ca="1">SUMIF(Posting!$B:$F,A4,Posting!$F:$F)</f>
        <v>0</v>
      </c>
      <c r="L4" s="1021">
        <f t="shared" ref="L4" ca="1" si="14">J4-K4</f>
        <v>0</v>
      </c>
    </row>
    <row r="5" spans="1:200" s="4" customFormat="1" x14ac:dyDescent="0.3">
      <c r="A5" s="1086" t="s">
        <v>13314</v>
      </c>
      <c r="B5" s="1020">
        <v>6181940</v>
      </c>
      <c r="C5" s="1099">
        <v>0.08</v>
      </c>
      <c r="D5" s="1020">
        <f>C5*B5</f>
        <v>494555.2</v>
      </c>
      <c r="E5" s="1020">
        <f t="shared" ref="E5" si="15">B5-D5</f>
        <v>5687384.7999999998</v>
      </c>
      <c r="F5" s="1021"/>
      <c r="G5" s="1021"/>
      <c r="H5" s="1021">
        <f t="shared" ref="H5" si="16">G5+F5</f>
        <v>0</v>
      </c>
      <c r="I5" s="1020">
        <f t="shared" ref="I5" si="17">H5*4.5%</f>
        <v>0</v>
      </c>
      <c r="J5" s="1020">
        <f t="shared" ref="J5" si="18">I5+H5</f>
        <v>0</v>
      </c>
      <c r="K5" s="1021">
        <f ca="1">SUMIF(Posting!$B:$F,A5,Posting!$F:$F)</f>
        <v>1421846</v>
      </c>
      <c r="L5" s="1021">
        <f t="shared" ref="L5" ca="1" si="19">J5-K5</f>
        <v>-1421846</v>
      </c>
    </row>
    <row r="6" spans="1:200" s="4" customFormat="1" x14ac:dyDescent="0.3">
      <c r="A6" s="1086" t="s">
        <v>13242</v>
      </c>
      <c r="B6" s="1020">
        <v>47244460.5</v>
      </c>
      <c r="C6" s="1099">
        <v>0.08</v>
      </c>
      <c r="D6" s="1020">
        <f>C6*B6</f>
        <v>3779556.84</v>
      </c>
      <c r="E6" s="1020">
        <f t="shared" ref="E6" si="20">B6-D6</f>
        <v>43464903.659999996</v>
      </c>
      <c r="F6" s="1021"/>
      <c r="G6" s="1021"/>
      <c r="H6" s="1021">
        <f t="shared" ref="H6" si="21">G6+F6</f>
        <v>0</v>
      </c>
      <c r="I6" s="1020">
        <f t="shared" ref="I6" si="22">H6*4.5%</f>
        <v>0</v>
      </c>
      <c r="J6" s="1020">
        <f t="shared" ref="J6" si="23">I6+H6</f>
        <v>0</v>
      </c>
      <c r="K6" s="1021">
        <f ca="1">SUMIF(Posting!$B:$F,A6,Posting!$F:$F)</f>
        <v>0</v>
      </c>
      <c r="L6" s="1021">
        <f t="shared" ref="L6" ca="1" si="24">J6-K6</f>
        <v>0</v>
      </c>
    </row>
    <row r="7" spans="1:200" s="4" customFormat="1" x14ac:dyDescent="0.3">
      <c r="A7" s="1086" t="s">
        <v>13194</v>
      </c>
      <c r="B7" s="1020">
        <v>28834775</v>
      </c>
      <c r="C7" s="1100" t="s">
        <v>12664</v>
      </c>
      <c r="D7" s="1020">
        <f>B7-E7</f>
        <v>4334775</v>
      </c>
      <c r="E7" s="1020">
        <v>24500000</v>
      </c>
      <c r="F7" s="1021"/>
      <c r="G7" s="1021"/>
      <c r="H7" s="1021">
        <f t="shared" ref="H7" si="25">G7+F7</f>
        <v>0</v>
      </c>
      <c r="I7" s="1020">
        <f t="shared" ref="I7" si="26">H7*4.5%</f>
        <v>0</v>
      </c>
      <c r="J7" s="1020">
        <f t="shared" ref="J7" si="27">I7+H7</f>
        <v>0</v>
      </c>
      <c r="K7" s="1021">
        <f ca="1">SUMIF(Posting!$B:$F,A7,Posting!$F:$F)</f>
        <v>0</v>
      </c>
      <c r="L7" s="1021">
        <f t="shared" ref="L7" ca="1" si="28">J7-K7</f>
        <v>0</v>
      </c>
    </row>
    <row r="8" spans="1:200" s="4" customFormat="1" x14ac:dyDescent="0.3">
      <c r="A8" s="1086" t="s">
        <v>13272</v>
      </c>
      <c r="B8" s="1020">
        <v>18946080</v>
      </c>
      <c r="C8" s="1099">
        <v>0.15</v>
      </c>
      <c r="D8" s="1020">
        <f>C8*B8</f>
        <v>2841912</v>
      </c>
      <c r="E8" s="1020">
        <f t="shared" ref="E8" si="29">B8-D8</f>
        <v>16104168</v>
      </c>
      <c r="F8" s="1021"/>
      <c r="G8" s="1021"/>
      <c r="H8" s="1021">
        <f t="shared" ref="H8" si="30">G8+F8</f>
        <v>0</v>
      </c>
      <c r="I8" s="1020">
        <f t="shared" ref="I8" si="31">H8*4.5%</f>
        <v>0</v>
      </c>
      <c r="J8" s="1020">
        <f t="shared" ref="J8" si="32">I8+H8</f>
        <v>0</v>
      </c>
      <c r="K8" s="1021">
        <f ca="1">SUMIF(Posting!$B:$F,A8,Posting!$F:$F)</f>
        <v>0</v>
      </c>
      <c r="L8" s="1021">
        <f t="shared" ref="L8" ca="1" si="33">J8-K8</f>
        <v>0</v>
      </c>
    </row>
    <row r="9" spans="1:200" s="4" customFormat="1" x14ac:dyDescent="0.3">
      <c r="A9" s="1086" t="s">
        <v>13313</v>
      </c>
      <c r="B9" s="1020">
        <v>9488782</v>
      </c>
      <c r="C9" s="1100" t="s">
        <v>12664</v>
      </c>
      <c r="D9" s="1020">
        <f>B9-E9</f>
        <v>1688782</v>
      </c>
      <c r="E9" s="1020">
        <v>7800000</v>
      </c>
      <c r="F9" s="1021"/>
      <c r="G9" s="1021"/>
      <c r="H9" s="1021">
        <f t="shared" ref="H9" si="34">G9+F9</f>
        <v>0</v>
      </c>
      <c r="I9" s="1020">
        <f t="shared" ref="I9" si="35">H9*4.5%</f>
        <v>0</v>
      </c>
      <c r="J9" s="1020">
        <f t="shared" ref="J9" si="36">I9+H9</f>
        <v>0</v>
      </c>
      <c r="K9" s="1021">
        <f ca="1">SUMIF(Posting!$B:$F,A9,Posting!$F:$F)</f>
        <v>0</v>
      </c>
      <c r="L9" s="1021">
        <f t="shared" ref="L9" ca="1" si="37">J9-K9</f>
        <v>0</v>
      </c>
    </row>
    <row r="10" spans="1:200" s="4" customFormat="1" x14ac:dyDescent="0.3">
      <c r="A10" s="1086" t="s">
        <v>13312</v>
      </c>
      <c r="B10" s="1020"/>
      <c r="C10" s="1100" t="s">
        <v>12664</v>
      </c>
      <c r="D10" s="1020"/>
      <c r="E10" s="1020">
        <f t="shared" ref="E10" si="38">B10-D10</f>
        <v>0</v>
      </c>
      <c r="F10" s="1021"/>
      <c r="G10" s="1021"/>
      <c r="H10" s="1021">
        <f t="shared" ref="H10" si="39">G10+F10</f>
        <v>0</v>
      </c>
      <c r="I10" s="1020">
        <f t="shared" ref="I10" si="40">H10*4.5%</f>
        <v>0</v>
      </c>
      <c r="J10" s="1020">
        <f t="shared" ref="J10" si="41">I10+H10</f>
        <v>0</v>
      </c>
      <c r="K10" s="1021">
        <f ca="1">SUMIF(Posting!$B:$F,A10,Posting!$F:$F)</f>
        <v>0</v>
      </c>
      <c r="L10" s="1021">
        <f t="shared" ref="L10" ca="1" si="42">J10-K10</f>
        <v>0</v>
      </c>
    </row>
    <row r="11" spans="1:200" s="4" customFormat="1" x14ac:dyDescent="0.3">
      <c r="A11" s="1086" t="s">
        <v>12410</v>
      </c>
      <c r="B11" s="1020"/>
      <c r="C11" s="1100" t="s">
        <v>12664</v>
      </c>
      <c r="D11" s="1020"/>
      <c r="E11" s="1020">
        <f t="shared" ref="E11:E26" si="43">B11-D11</f>
        <v>0</v>
      </c>
      <c r="F11" s="1021"/>
      <c r="G11" s="1021"/>
      <c r="H11" s="1021">
        <f t="shared" ref="H11:H26" si="44">G11+F11</f>
        <v>0</v>
      </c>
      <c r="I11" s="1020">
        <f t="shared" ref="I11:I26" si="45">H11*4.5%</f>
        <v>0</v>
      </c>
      <c r="J11" s="1020">
        <f t="shared" ref="J11:J24" si="46">I11+H11</f>
        <v>0</v>
      </c>
      <c r="K11" s="1021">
        <f ca="1">SUMIF(Posting!$B:$F,A11,Posting!$F:$F)</f>
        <v>0</v>
      </c>
      <c r="L11" s="1021">
        <f t="shared" ref="L11:L26" ca="1" si="47">J11-K11</f>
        <v>0</v>
      </c>
    </row>
    <row r="12" spans="1:200" s="4" customFormat="1" x14ac:dyDescent="0.3">
      <c r="A12" s="1086" t="s">
        <v>12769</v>
      </c>
      <c r="B12" s="1020"/>
      <c r="C12" s="1100"/>
      <c r="D12" s="1020"/>
      <c r="E12" s="1020"/>
      <c r="F12" s="1021"/>
      <c r="G12" s="1021"/>
      <c r="H12" s="1021">
        <f t="shared" si="44"/>
        <v>0</v>
      </c>
      <c r="I12" s="1020">
        <f t="shared" si="45"/>
        <v>0</v>
      </c>
      <c r="J12" s="1020">
        <f t="shared" si="46"/>
        <v>0</v>
      </c>
      <c r="K12" s="1021">
        <f ca="1">SUMIF(Posting!$B:$F,A12,Posting!$F:$F)</f>
        <v>0</v>
      </c>
      <c r="L12" s="1021">
        <f t="shared" ca="1" si="47"/>
        <v>0</v>
      </c>
    </row>
    <row r="13" spans="1:200" s="4" customFormat="1" x14ac:dyDescent="0.3">
      <c r="A13" s="1086" t="s">
        <v>12607</v>
      </c>
      <c r="B13" s="1020"/>
      <c r="C13" s="1099"/>
      <c r="D13" s="1020"/>
      <c r="E13" s="1020">
        <f>B13-D13</f>
        <v>0</v>
      </c>
      <c r="F13" s="1021"/>
      <c r="G13" s="1021"/>
      <c r="H13" s="1021">
        <f>G13+F13</f>
        <v>0</v>
      </c>
      <c r="I13" s="1020">
        <f>H13*4.5%</f>
        <v>0</v>
      </c>
      <c r="J13" s="1020">
        <f>I13+H13</f>
        <v>0</v>
      </c>
      <c r="K13" s="1021">
        <f ca="1">SUMIF(Posting!$B:$F,A13,Posting!$F:$F)</f>
        <v>0</v>
      </c>
      <c r="L13" s="1021">
        <f ca="1">J13-K13</f>
        <v>0</v>
      </c>
    </row>
    <row r="14" spans="1:200" s="4" customFormat="1" x14ac:dyDescent="0.3">
      <c r="A14" s="1086" t="s">
        <v>11605</v>
      </c>
      <c r="B14" s="1020"/>
      <c r="C14" s="1099"/>
      <c r="D14" s="1020"/>
      <c r="E14" s="1020">
        <f>'[4]quotation 2'!$I$20</f>
        <v>11816000</v>
      </c>
      <c r="F14" s="1021"/>
      <c r="G14" s="1021"/>
      <c r="H14" s="1021">
        <f>G14+E14</f>
        <v>11816000</v>
      </c>
      <c r="I14" s="1020">
        <f>H14*4.5%</f>
        <v>531720</v>
      </c>
      <c r="J14" s="1020">
        <f>I14+H14</f>
        <v>12347720</v>
      </c>
      <c r="K14" s="1021">
        <f ca="1">SUMIF(Posting!$B:$F,A14,Posting!$F:$F)</f>
        <v>10854400</v>
      </c>
      <c r="L14" s="1021">
        <f ca="1">J14-K14</f>
        <v>1493320</v>
      </c>
    </row>
    <row r="15" spans="1:200" s="1028" customFormat="1" x14ac:dyDescent="0.3">
      <c r="A15" s="1086" t="s">
        <v>11442</v>
      </c>
      <c r="B15" s="1020"/>
      <c r="C15" s="1099"/>
      <c r="D15" s="1020"/>
      <c r="E15" s="1020">
        <f>B15-D15</f>
        <v>0</v>
      </c>
      <c r="F15" s="1021"/>
      <c r="G15" s="1021"/>
      <c r="H15" s="1021">
        <f>G15+F15</f>
        <v>0</v>
      </c>
      <c r="I15" s="1020">
        <f>H15*4.5%</f>
        <v>0</v>
      </c>
      <c r="J15" s="1020">
        <f>I15+H15</f>
        <v>0</v>
      </c>
      <c r="K15" s="1021">
        <f ca="1">SUMIF(Posting!$B:$F,A15,Posting!$F:$F)</f>
        <v>11253125</v>
      </c>
      <c r="L15" s="1021"/>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123" t="s">
        <v>12609</v>
      </c>
      <c r="B16" s="1020">
        <v>5138700</v>
      </c>
      <c r="C16" s="1100" t="s">
        <v>12664</v>
      </c>
      <c r="D16" s="1020">
        <v>138700</v>
      </c>
      <c r="E16" s="1020">
        <f>B16-D16</f>
        <v>5000000</v>
      </c>
      <c r="F16" s="1021"/>
      <c r="G16" s="1021"/>
      <c r="H16" s="1021">
        <f>G16+E16</f>
        <v>5000000</v>
      </c>
      <c r="I16" s="1020">
        <f>H16*4.5%</f>
        <v>225000</v>
      </c>
      <c r="J16" s="1020">
        <f>I16+H16</f>
        <v>5225000</v>
      </c>
      <c r="K16" s="1021">
        <f ca="1">SUMIF(Posting!$B:$F,A16,Posting!$F:$F)</f>
        <v>1200000</v>
      </c>
      <c r="L16" s="1021">
        <f ca="1">J16-K16</f>
        <v>4025000</v>
      </c>
    </row>
    <row r="17" spans="1:200" s="4" customFormat="1" x14ac:dyDescent="0.3">
      <c r="A17" s="1123" t="s">
        <v>11883</v>
      </c>
      <c r="B17" s="1020">
        <v>76247089.599999994</v>
      </c>
      <c r="C17" s="1099">
        <v>0.12</v>
      </c>
      <c r="D17" s="1020">
        <f>C17*B17</f>
        <v>9149650.7519999985</v>
      </c>
      <c r="E17" s="1020">
        <f t="shared" si="43"/>
        <v>67097438.847999997</v>
      </c>
      <c r="F17" s="1021"/>
      <c r="G17" s="1021"/>
      <c r="H17" s="1021">
        <f>E17</f>
        <v>67097438.847999997</v>
      </c>
      <c r="I17" s="1020">
        <f t="shared" si="45"/>
        <v>3019384.74816</v>
      </c>
      <c r="J17" s="1020">
        <f t="shared" si="46"/>
        <v>70116823.596159995</v>
      </c>
      <c r="K17" s="1021">
        <f ca="1">SUMIF(Posting!$B:$F,A17,Posting!$F:$F)</f>
        <v>55737381</v>
      </c>
      <c r="L17" s="1021">
        <f t="shared" ca="1" si="47"/>
        <v>14379442.596159995</v>
      </c>
    </row>
    <row r="18" spans="1:200" s="4" customFormat="1" x14ac:dyDescent="0.3">
      <c r="A18" s="1123" t="s">
        <v>9659</v>
      </c>
      <c r="B18" s="1020">
        <v>19265070</v>
      </c>
      <c r="C18" s="1099"/>
      <c r="D18" s="1020"/>
      <c r="E18" s="1020">
        <f t="shared" si="43"/>
        <v>19265070</v>
      </c>
      <c r="F18" s="1021">
        <v>12264875</v>
      </c>
      <c r="G18" s="1021">
        <f>[5]Sheet1!$C$20</f>
        <v>553023</v>
      </c>
      <c r="H18" s="1021">
        <f t="shared" si="44"/>
        <v>12817898</v>
      </c>
      <c r="I18" s="1020">
        <f t="shared" si="45"/>
        <v>576805.41</v>
      </c>
      <c r="J18" s="1020">
        <f t="shared" si="46"/>
        <v>13394703.41</v>
      </c>
      <c r="K18" s="1021">
        <f ca="1">SUMIF(Posting!$B:$F,A18,Posting!$F:$F)</f>
        <v>10021233</v>
      </c>
      <c r="L18" s="1021">
        <f t="shared" ca="1" si="47"/>
        <v>3373470.41</v>
      </c>
    </row>
    <row r="19" spans="1:200" s="1028" customFormat="1" x14ac:dyDescent="0.3">
      <c r="A19" s="1123" t="s">
        <v>10336</v>
      </c>
      <c r="B19" s="1020"/>
      <c r="C19" s="1099"/>
      <c r="D19" s="1020"/>
      <c r="E19" s="1020">
        <v>9265000</v>
      </c>
      <c r="F19" s="1021"/>
      <c r="G19" s="1021">
        <f>[6]Sheet1!$C$26</f>
        <v>1337650</v>
      </c>
      <c r="H19" s="1021">
        <f>G19+E19</f>
        <v>10602650</v>
      </c>
      <c r="I19" s="1020">
        <f t="shared" si="45"/>
        <v>477119.25</v>
      </c>
      <c r="J19" s="1020">
        <f t="shared" si="46"/>
        <v>11079769.25</v>
      </c>
      <c r="K19" s="1021">
        <f ca="1">SUMIF(Posting!$B:$F,A19,Posting!$F:$F)</f>
        <v>7705250</v>
      </c>
      <c r="L19" s="1021">
        <f t="shared" ca="1" si="47"/>
        <v>3374519.25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8" customFormat="1" x14ac:dyDescent="0.3">
      <c r="A20" s="1123" t="s">
        <v>9400</v>
      </c>
      <c r="B20" s="1020">
        <v>9435400</v>
      </c>
      <c r="C20" s="1099"/>
      <c r="D20" s="1020"/>
      <c r="E20" s="1020">
        <f t="shared" si="43"/>
        <v>9435400</v>
      </c>
      <c r="F20" s="1021">
        <v>7634180.5</v>
      </c>
      <c r="G20" s="1021">
        <f>[7]Sheet1!$C$23</f>
        <v>1335898.3032</v>
      </c>
      <c r="H20" s="1021">
        <f t="shared" si="44"/>
        <v>8970078.803199999</v>
      </c>
      <c r="I20" s="1020">
        <f t="shared" si="45"/>
        <v>403653.54614399996</v>
      </c>
      <c r="J20" s="1020">
        <f t="shared" si="46"/>
        <v>9373732.3493439984</v>
      </c>
      <c r="K20" s="1021">
        <f ca="1">SUMIF(Posting!$B:$F,A20,Posting!$F:$F)</f>
        <v>6590400</v>
      </c>
      <c r="L20" s="1021">
        <f t="shared" ca="1" si="47"/>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8" customFormat="1" x14ac:dyDescent="0.3">
      <c r="A21" s="1123" t="s">
        <v>8874</v>
      </c>
      <c r="B21" s="1020">
        <v>14110484</v>
      </c>
      <c r="C21" s="1099">
        <v>7.0000000000000007E-2</v>
      </c>
      <c r="D21" s="1020">
        <f>C21*B21</f>
        <v>987733.88000000012</v>
      </c>
      <c r="E21" s="1020">
        <f t="shared" ref="E21" si="48">B21-D21</f>
        <v>13122750.119999999</v>
      </c>
      <c r="F21" s="1021">
        <v>15743818.6</v>
      </c>
      <c r="G21" s="1021">
        <f>[8]Sheet1!$D$26</f>
        <v>3091025.3200000003</v>
      </c>
      <c r="H21" s="1021">
        <f t="shared" si="44"/>
        <v>18834843.920000002</v>
      </c>
      <c r="I21" s="1020">
        <f t="shared" si="45"/>
        <v>847567.97640000004</v>
      </c>
      <c r="J21" s="1020">
        <f t="shared" si="46"/>
        <v>19682411.896400001</v>
      </c>
      <c r="K21" s="1021">
        <f ca="1">SUMIF(Posting!$B:$F,A21,Posting!$F:$F)+1300000</f>
        <v>15775224</v>
      </c>
      <c r="L21" s="1021">
        <f t="shared" ca="1" si="47"/>
        <v>3907187.8964000009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8" customFormat="1" x14ac:dyDescent="0.3">
      <c r="A22" s="1123" t="s">
        <v>9505</v>
      </c>
      <c r="B22" s="1020">
        <f>[9]Summary!$C$14</f>
        <v>7767350</v>
      </c>
      <c r="C22" s="1099"/>
      <c r="D22" s="1020"/>
      <c r="E22" s="1020">
        <f t="shared" si="43"/>
        <v>7767350</v>
      </c>
      <c r="F22" s="1021">
        <v>4180000</v>
      </c>
      <c r="G22" s="1021">
        <v>657480</v>
      </c>
      <c r="H22" s="1021">
        <f t="shared" si="44"/>
        <v>4837480</v>
      </c>
      <c r="I22" s="1020">
        <f t="shared" si="45"/>
        <v>217686.6</v>
      </c>
      <c r="J22" s="1020">
        <f t="shared" si="46"/>
        <v>5055166.5999999996</v>
      </c>
      <c r="K22" s="1021">
        <f ca="1">SUMIF(Posting!$B:$F,A22,Posting!$F:$F)</f>
        <v>3185630</v>
      </c>
      <c r="L22" s="1021">
        <f t="shared" ca="1" si="47"/>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8" customFormat="1" x14ac:dyDescent="0.3">
      <c r="A23" s="1123" t="s">
        <v>7919</v>
      </c>
      <c r="B23" s="1020">
        <v>22948040</v>
      </c>
      <c r="C23" s="1124">
        <v>6.3E-2</v>
      </c>
      <c r="D23" s="1020">
        <v>1445726.52</v>
      </c>
      <c r="E23" s="1020">
        <f t="shared" si="43"/>
        <v>21502313.48</v>
      </c>
      <c r="F23" s="1021">
        <v>22717925.745000001</v>
      </c>
      <c r="G23" s="1021">
        <v>1010566</v>
      </c>
      <c r="H23" s="1021">
        <f t="shared" si="44"/>
        <v>23728491.745000001</v>
      </c>
      <c r="I23" s="1020">
        <f t="shared" si="45"/>
        <v>1067782.1285250001</v>
      </c>
      <c r="J23" s="1020">
        <f t="shared" si="46"/>
        <v>24796273.873525001</v>
      </c>
      <c r="K23" s="1021">
        <f ca="1">SUMIF(Posting!$B:$F,A23,Posting!$F:$F)</f>
        <v>26037593</v>
      </c>
      <c r="L23" s="1021">
        <f t="shared" ca="1" si="47"/>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8" customFormat="1" x14ac:dyDescent="0.3">
      <c r="A24" s="1123" t="s">
        <v>8337</v>
      </c>
      <c r="B24" s="1020">
        <v>12161762</v>
      </c>
      <c r="C24" s="1099"/>
      <c r="D24" s="1020"/>
      <c r="E24" s="1020">
        <f t="shared" si="43"/>
        <v>12161762</v>
      </c>
      <c r="F24" s="1021">
        <v>12508883.5</v>
      </c>
      <c r="G24" s="1021">
        <f>[10]Sheet1!$C$26</f>
        <v>1879892</v>
      </c>
      <c r="H24" s="1021">
        <f t="shared" si="44"/>
        <v>14388775.5</v>
      </c>
      <c r="I24" s="1020">
        <f t="shared" si="45"/>
        <v>647494.89749999996</v>
      </c>
      <c r="J24" s="1020">
        <f t="shared" si="46"/>
        <v>15036270.397500001</v>
      </c>
      <c r="K24" s="1021">
        <f ca="1">SUMIF(Posting!$B:$F,A24,Posting!$F:$F)</f>
        <v>14204081</v>
      </c>
      <c r="L24" s="1021">
        <f t="shared" ca="1" si="47"/>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8" customFormat="1" x14ac:dyDescent="0.3">
      <c r="A25" s="1123" t="s">
        <v>8041</v>
      </c>
      <c r="B25" s="1020">
        <v>24512695</v>
      </c>
      <c r="C25" s="1099"/>
      <c r="D25" s="1020"/>
      <c r="E25" s="1020">
        <f>B25-D25</f>
        <v>24512695</v>
      </c>
      <c r="F25" s="1021">
        <v>26121171.999999996</v>
      </c>
      <c r="G25" s="1021">
        <f>[11]Sheet1!$E$24</f>
        <v>3571369.0625</v>
      </c>
      <c r="H25" s="1021">
        <f t="shared" si="44"/>
        <v>29692541.062499996</v>
      </c>
      <c r="I25" s="1020">
        <f t="shared" si="45"/>
        <v>1336164.3478124999</v>
      </c>
      <c r="J25" s="1020">
        <f>I25+H25</f>
        <v>31028705.410312496</v>
      </c>
      <c r="K25" s="1103">
        <f ca="1">SUMIF(Posting!$B:$F,A25,Posting!$F:$F)-835500</f>
        <v>27744816</v>
      </c>
      <c r="L25" s="1021">
        <f t="shared" ca="1" si="47"/>
        <v>3283889.4103124961</v>
      </c>
      <c r="M25" s="104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8" customFormat="1" x14ac:dyDescent="0.3">
      <c r="A26" s="1123" t="s">
        <v>8866</v>
      </c>
      <c r="B26" s="1020">
        <v>5842450</v>
      </c>
      <c r="C26" s="1020"/>
      <c r="D26" s="1020">
        <v>188450</v>
      </c>
      <c r="E26" s="1020">
        <f t="shared" si="43"/>
        <v>5654000</v>
      </c>
      <c r="F26" s="1021">
        <v>5866320</v>
      </c>
      <c r="G26" s="1021">
        <f>[12]Sheet1!$C$23</f>
        <v>1099464.3999999999</v>
      </c>
      <c r="H26" s="1021">
        <f t="shared" si="44"/>
        <v>6965784.4000000004</v>
      </c>
      <c r="I26" s="1020">
        <f t="shared" si="45"/>
        <v>313460.29800000001</v>
      </c>
      <c r="J26" s="1020">
        <f>I26+H26</f>
        <v>7279244.6980000008</v>
      </c>
      <c r="K26" s="1021">
        <f ca="1">SUMIF(Posting!$B:$F,A26,Posting!$F:$F)</f>
        <v>4000000</v>
      </c>
      <c r="L26" s="1021">
        <f t="shared" ca="1" si="47"/>
        <v>3279244.6980000008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130" customFormat="1" ht="23.25" customHeight="1" x14ac:dyDescent="0.25">
      <c r="A27" s="1125"/>
      <c r="B27" s="1021"/>
      <c r="C27" s="1126"/>
      <c r="D27" s="1021"/>
      <c r="E27" s="1021"/>
      <c r="F27" s="1127"/>
      <c r="G27" s="1127"/>
      <c r="H27" s="1127"/>
      <c r="I27" s="1021"/>
      <c r="J27" s="1127">
        <f>SUM(J6:J26)</f>
        <v>224415821.48124149</v>
      </c>
      <c r="K27" s="1127">
        <f ca="1">SUM(K6:K26)</f>
        <v>194309133</v>
      </c>
      <c r="L27" s="1104">
        <f ca="1">SUM(L6:L26)</f>
        <v>41359813.481241487</v>
      </c>
      <c r="M27" s="1128"/>
      <c r="N27" s="1129"/>
      <c r="O27" s="1129"/>
      <c r="P27" s="1129"/>
      <c r="Q27" s="1129"/>
      <c r="R27" s="1129"/>
      <c r="S27" s="1129"/>
      <c r="T27" s="1129"/>
      <c r="U27" s="1129"/>
      <c r="V27" s="1129"/>
      <c r="W27" s="1129"/>
      <c r="X27" s="1129"/>
      <c r="Y27" s="1129"/>
      <c r="Z27" s="1129"/>
      <c r="AA27" s="1129"/>
      <c r="AB27" s="1129"/>
      <c r="AC27" s="1129"/>
      <c r="AD27" s="1129"/>
      <c r="AE27" s="1129"/>
      <c r="AF27" s="1129"/>
      <c r="AG27" s="1129"/>
      <c r="AH27" s="1129"/>
      <c r="AI27" s="1129"/>
      <c r="AJ27" s="1129"/>
      <c r="AK27" s="1129"/>
      <c r="AL27" s="1129"/>
      <c r="AM27" s="1129"/>
      <c r="AN27" s="1129"/>
      <c r="AO27" s="1129"/>
      <c r="AP27" s="1129"/>
      <c r="AQ27" s="1129"/>
      <c r="AR27" s="1129"/>
      <c r="AS27" s="1129"/>
      <c r="AT27" s="1129"/>
      <c r="AU27" s="1129"/>
      <c r="AV27" s="1129"/>
      <c r="AW27" s="1129"/>
      <c r="AX27" s="1129"/>
      <c r="AY27" s="1129"/>
      <c r="AZ27" s="1129"/>
      <c r="BA27" s="1129"/>
      <c r="BB27" s="1129"/>
      <c r="BC27" s="1129"/>
      <c r="BD27" s="1129"/>
      <c r="BE27" s="1129"/>
      <c r="BF27" s="1129"/>
      <c r="BG27" s="1129"/>
      <c r="BH27" s="1129"/>
      <c r="BI27" s="1129"/>
      <c r="BJ27" s="1129"/>
      <c r="BK27" s="1129"/>
      <c r="BL27" s="1129"/>
      <c r="BM27" s="1129"/>
      <c r="BN27" s="1129"/>
      <c r="BO27" s="1129"/>
      <c r="BP27" s="1129"/>
      <c r="BQ27" s="1129"/>
      <c r="BR27" s="1129"/>
      <c r="BS27" s="1129"/>
      <c r="BT27" s="1129"/>
      <c r="BU27" s="1129"/>
      <c r="BV27" s="1129"/>
      <c r="BW27" s="1129"/>
      <c r="BX27" s="1129"/>
      <c r="BY27" s="1129"/>
      <c r="BZ27" s="1129"/>
      <c r="CA27" s="1129"/>
      <c r="CB27" s="1129"/>
      <c r="CC27" s="1129"/>
      <c r="CD27" s="1129"/>
      <c r="CE27" s="1129"/>
      <c r="CF27" s="1129"/>
      <c r="CG27" s="1129"/>
      <c r="CH27" s="1129"/>
      <c r="CI27" s="1129"/>
      <c r="CJ27" s="1129"/>
      <c r="CK27" s="1129"/>
      <c r="CL27" s="1129"/>
      <c r="CM27" s="1129"/>
      <c r="CN27" s="1129"/>
      <c r="CO27" s="1129"/>
      <c r="CP27" s="1129"/>
      <c r="CQ27" s="1129"/>
      <c r="CR27" s="1129"/>
      <c r="CS27" s="1129"/>
      <c r="CT27" s="1129"/>
      <c r="CU27" s="1129"/>
      <c r="CV27" s="1129"/>
      <c r="CW27" s="1129"/>
      <c r="CX27" s="1129"/>
      <c r="CY27" s="1129"/>
      <c r="CZ27" s="1129"/>
      <c r="DA27" s="1129"/>
      <c r="DB27" s="1129"/>
      <c r="DC27" s="1129"/>
      <c r="DD27" s="1129"/>
      <c r="DE27" s="1129"/>
      <c r="DF27" s="1129"/>
      <c r="DG27" s="1129"/>
      <c r="DH27" s="1129"/>
      <c r="DI27" s="1129"/>
      <c r="DJ27" s="1129"/>
      <c r="DK27" s="1129"/>
      <c r="DL27" s="1129"/>
      <c r="DM27" s="1129"/>
      <c r="DN27" s="1129"/>
      <c r="DO27" s="1129"/>
      <c r="DP27" s="1129"/>
      <c r="DQ27" s="1129"/>
      <c r="DR27" s="1129"/>
      <c r="DS27" s="1129"/>
      <c r="DT27" s="1129"/>
      <c r="DU27" s="1129"/>
      <c r="DV27" s="1129"/>
      <c r="DW27" s="1129"/>
      <c r="DX27" s="1129"/>
      <c r="DY27" s="1129"/>
      <c r="DZ27" s="1129"/>
      <c r="EA27" s="1129"/>
      <c r="EB27" s="1129"/>
      <c r="EC27" s="1129"/>
      <c r="ED27" s="1129"/>
      <c r="EE27" s="1129"/>
      <c r="EF27" s="1129"/>
      <c r="EG27" s="1129"/>
      <c r="EH27" s="1129"/>
      <c r="EI27" s="1129"/>
      <c r="EJ27" s="1129"/>
      <c r="EK27" s="1129"/>
      <c r="EL27" s="1129"/>
      <c r="EM27" s="1129"/>
      <c r="EN27" s="1129"/>
      <c r="EO27" s="1129"/>
      <c r="EP27" s="1129"/>
      <c r="EQ27" s="1129"/>
      <c r="ER27" s="1129"/>
      <c r="ES27" s="1129"/>
      <c r="ET27" s="1129"/>
      <c r="EU27" s="1129"/>
      <c r="EV27" s="1129"/>
      <c r="EW27" s="1129"/>
      <c r="EX27" s="1129"/>
      <c r="EY27" s="1129"/>
      <c r="EZ27" s="1129"/>
      <c r="FA27" s="1129"/>
      <c r="FB27" s="1129"/>
      <c r="FC27" s="1129"/>
      <c r="FD27" s="1129"/>
      <c r="FE27" s="1129"/>
      <c r="FF27" s="1129"/>
      <c r="FG27" s="1129"/>
      <c r="FH27" s="1129"/>
      <c r="FI27" s="1129"/>
      <c r="FJ27" s="1129"/>
      <c r="FK27" s="1129"/>
      <c r="FL27" s="1129"/>
      <c r="FM27" s="1129"/>
      <c r="FN27" s="1129"/>
      <c r="FO27" s="1129"/>
      <c r="FP27" s="1129"/>
      <c r="FQ27" s="1129"/>
      <c r="FR27" s="1129"/>
      <c r="FS27" s="1129"/>
      <c r="FT27" s="1129"/>
      <c r="FU27" s="1129"/>
      <c r="FV27" s="1129"/>
      <c r="FW27" s="1129"/>
      <c r="FX27" s="1129"/>
      <c r="FY27" s="1129"/>
      <c r="FZ27" s="1129"/>
      <c r="GA27" s="1129"/>
      <c r="GB27" s="1129"/>
      <c r="GC27" s="1129"/>
      <c r="GD27" s="1129"/>
      <c r="GE27" s="1129"/>
      <c r="GF27" s="1129"/>
      <c r="GG27" s="1129"/>
      <c r="GH27" s="1129"/>
      <c r="GI27" s="1129"/>
      <c r="GJ27" s="1129"/>
      <c r="GK27" s="1129"/>
      <c r="GL27" s="1129"/>
      <c r="GM27" s="1129"/>
      <c r="GN27" s="1129"/>
      <c r="GO27" s="1129"/>
      <c r="GP27" s="1129"/>
      <c r="GQ27" s="1129"/>
      <c r="GR27" s="1129"/>
    </row>
    <row r="28" spans="1:200" s="1028" customFormat="1" x14ac:dyDescent="0.3">
      <c r="A28" s="4"/>
      <c r="B28" s="1032"/>
      <c r="C28" s="1032"/>
      <c r="D28" s="1032"/>
      <c r="E28" s="1032"/>
      <c r="F28" s="1032"/>
      <c r="G28" s="1032"/>
      <c r="H28" s="1032"/>
      <c r="I28" s="1032"/>
      <c r="J28" s="1032"/>
      <c r="K28" s="1032"/>
      <c r="L28" s="1032"/>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ageMargins left="0.7" right="0.7" top="0.75" bottom="0.75" header="0.3" footer="0.3"/>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98"/>
  <sheetViews>
    <sheetView zoomScale="120" zoomScaleNormal="120" workbookViewId="0">
      <pane ySplit="1" topLeftCell="A3795" activePane="bottomLeft" state="frozen"/>
      <selection activeCell="D26" sqref="D26"/>
      <selection pane="bottomLeft" activeCell="C3822" sqref="C382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10858</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236" t="s">
        <v>518</v>
      </c>
    </row>
    <row r="52" spans="1:8" x14ac:dyDescent="0.25">
      <c r="A52" s="17">
        <v>42426</v>
      </c>
      <c r="B52" s="21" t="s">
        <v>129</v>
      </c>
      <c r="C52" s="13" t="s">
        <v>161</v>
      </c>
      <c r="D52" s="765"/>
      <c r="E52" s="22"/>
      <c r="F52" s="19">
        <v>60000</v>
      </c>
      <c r="G52" s="14">
        <f t="shared" si="4"/>
        <v>-60000</v>
      </c>
      <c r="H52" s="1236"/>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70" t="s">
        <v>517</v>
      </c>
    </row>
    <row r="64" spans="1:8" x14ac:dyDescent="0.25">
      <c r="A64" s="17">
        <v>42430</v>
      </c>
      <c r="B64" s="21" t="s">
        <v>40</v>
      </c>
      <c r="C64" s="13" t="s">
        <v>164</v>
      </c>
      <c r="D64" s="765">
        <v>8707</v>
      </c>
      <c r="E64" s="22">
        <v>9826</v>
      </c>
      <c r="F64" s="19"/>
      <c r="G64" s="14">
        <f t="shared" si="6"/>
        <v>9826</v>
      </c>
      <c r="H64" s="1233"/>
    </row>
    <row r="65" spans="1:8" x14ac:dyDescent="0.25">
      <c r="A65" s="17">
        <v>42432</v>
      </c>
      <c r="B65" s="21" t="s">
        <v>130</v>
      </c>
      <c r="C65" s="13" t="s">
        <v>164</v>
      </c>
      <c r="D65" s="765">
        <v>8822</v>
      </c>
      <c r="E65" s="22">
        <v>10294</v>
      </c>
      <c r="F65" s="19"/>
      <c r="G65" s="14">
        <f t="shared" si="6"/>
        <v>10294</v>
      </c>
      <c r="H65" s="1233"/>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42" t="s">
        <v>2192</v>
      </c>
    </row>
    <row r="441" spans="1:8" x14ac:dyDescent="0.25">
      <c r="A441" s="17">
        <v>42740</v>
      </c>
      <c r="B441" s="10" t="s">
        <v>1399</v>
      </c>
      <c r="C441" s="11" t="s">
        <v>1802</v>
      </c>
      <c r="F441" s="9">
        <v>433634</v>
      </c>
      <c r="G441" s="6">
        <f t="shared" si="11"/>
        <v>-433634</v>
      </c>
      <c r="H441" s="1243"/>
    </row>
    <row r="442" spans="1:8" x14ac:dyDescent="0.25">
      <c r="A442" s="17">
        <v>42740</v>
      </c>
      <c r="B442" s="10" t="s">
        <v>1675</v>
      </c>
      <c r="C442" s="11" t="s">
        <v>1802</v>
      </c>
      <c r="F442" s="9">
        <v>32908</v>
      </c>
      <c r="G442" s="6">
        <f t="shared" si="11"/>
        <v>-32908</v>
      </c>
      <c r="H442" s="1243"/>
    </row>
    <row r="443" spans="1:8" x14ac:dyDescent="0.25">
      <c r="A443" s="17">
        <v>42740</v>
      </c>
      <c r="B443" s="10" t="s">
        <v>32</v>
      </c>
      <c r="C443" s="11" t="s">
        <v>1802</v>
      </c>
      <c r="F443" s="9">
        <v>30468</v>
      </c>
      <c r="G443" s="6">
        <f t="shared" si="11"/>
        <v>-30468</v>
      </c>
      <c r="H443" s="1244"/>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42" t="s">
        <v>2193</v>
      </c>
    </row>
    <row r="459" spans="1:8" x14ac:dyDescent="0.25">
      <c r="A459" s="17">
        <v>42804</v>
      </c>
      <c r="B459" s="10" t="s">
        <v>1396</v>
      </c>
      <c r="C459" s="11" t="s">
        <v>1802</v>
      </c>
      <c r="F459" s="9">
        <v>100000</v>
      </c>
      <c r="G459" s="6">
        <f t="shared" si="11"/>
        <v>-100000</v>
      </c>
      <c r="H459" s="1243"/>
    </row>
    <row r="460" spans="1:8" x14ac:dyDescent="0.25">
      <c r="A460" s="17">
        <v>42804</v>
      </c>
      <c r="B460" s="10" t="s">
        <v>32</v>
      </c>
      <c r="C460" s="11" t="s">
        <v>1802</v>
      </c>
      <c r="F460" s="9">
        <v>100000</v>
      </c>
      <c r="G460" s="6">
        <f t="shared" si="11"/>
        <v>-100000</v>
      </c>
      <c r="H460" s="1244"/>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42" t="s">
        <v>2411</v>
      </c>
    </row>
    <row r="541" spans="1:8" x14ac:dyDescent="0.25">
      <c r="A541" s="17">
        <v>42875</v>
      </c>
      <c r="B541" s="10" t="s">
        <v>1396</v>
      </c>
      <c r="C541" s="11" t="s">
        <v>161</v>
      </c>
      <c r="F541" s="9">
        <v>99093</v>
      </c>
      <c r="G541" s="6">
        <f t="shared" si="16"/>
        <v>-99093</v>
      </c>
      <c r="H541" s="1244"/>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242" t="s">
        <v>2419</v>
      </c>
    </row>
    <row r="559" spans="1:8" x14ac:dyDescent="0.25">
      <c r="A559" s="17">
        <v>42880</v>
      </c>
      <c r="B559" s="148" t="s">
        <v>32</v>
      </c>
      <c r="C559" s="149" t="s">
        <v>1802</v>
      </c>
      <c r="D559" s="771"/>
      <c r="E559" s="150"/>
      <c r="F559" s="151">
        <v>100000</v>
      </c>
      <c r="G559" s="152">
        <f t="shared" si="16"/>
        <v>-100000</v>
      </c>
      <c r="H559" s="1244"/>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45" t="s">
        <v>2980</v>
      </c>
    </row>
    <row r="750" spans="1:8" x14ac:dyDescent="0.25">
      <c r="A750" s="17">
        <v>43081</v>
      </c>
      <c r="B750" s="10" t="s">
        <v>2786</v>
      </c>
      <c r="C750" s="11" t="s">
        <v>166</v>
      </c>
      <c r="F750" s="9">
        <v>183600</v>
      </c>
      <c r="G750" s="6">
        <f t="shared" si="20"/>
        <v>-183600</v>
      </c>
      <c r="H750" s="1246"/>
    </row>
    <row r="751" spans="1:8" x14ac:dyDescent="0.25">
      <c r="A751" s="17">
        <v>43081</v>
      </c>
      <c r="B751" s="10" t="s">
        <v>40</v>
      </c>
      <c r="C751" s="11" t="s">
        <v>166</v>
      </c>
      <c r="F751" s="9">
        <v>69900</v>
      </c>
      <c r="G751" s="6">
        <f t="shared" si="20"/>
        <v>-69900</v>
      </c>
      <c r="H751" s="1246"/>
    </row>
    <row r="752" spans="1:8" x14ac:dyDescent="0.25">
      <c r="A752" s="17">
        <v>43081</v>
      </c>
      <c r="B752" s="10" t="s">
        <v>1399</v>
      </c>
      <c r="C752" s="11" t="s">
        <v>166</v>
      </c>
      <c r="F752" s="9">
        <v>84000</v>
      </c>
      <c r="G752" s="6">
        <f t="shared" si="20"/>
        <v>-84000</v>
      </c>
      <c r="H752" s="1246"/>
    </row>
    <row r="753" spans="1:8" x14ac:dyDescent="0.25">
      <c r="A753" s="17">
        <v>43081</v>
      </c>
      <c r="B753" s="10" t="s">
        <v>2226</v>
      </c>
      <c r="C753" s="11" t="s">
        <v>166</v>
      </c>
      <c r="F753" s="9">
        <v>35709</v>
      </c>
      <c r="G753" s="6">
        <f t="shared" si="20"/>
        <v>-35709</v>
      </c>
      <c r="H753" s="1246"/>
    </row>
    <row r="754" spans="1:8" x14ac:dyDescent="0.25">
      <c r="A754" s="17">
        <v>43081</v>
      </c>
      <c r="B754" s="10" t="s">
        <v>1396</v>
      </c>
      <c r="C754" s="11" t="s">
        <v>166</v>
      </c>
      <c r="F754" s="9">
        <v>3823</v>
      </c>
      <c r="G754" s="6">
        <f t="shared" si="20"/>
        <v>-3823</v>
      </c>
      <c r="H754" s="1247"/>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48" t="s">
        <v>3051</v>
      </c>
    </row>
    <row r="767" spans="1:8" x14ac:dyDescent="0.25">
      <c r="A767" s="17">
        <v>43122</v>
      </c>
      <c r="B767" s="10" t="s">
        <v>2786</v>
      </c>
      <c r="C767" s="11" t="s">
        <v>166</v>
      </c>
      <c r="F767" s="9">
        <f>500000-F766</f>
        <v>443523</v>
      </c>
      <c r="G767" s="6">
        <f t="shared" si="20"/>
        <v>-443523</v>
      </c>
      <c r="H767" s="1249"/>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8364</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8806</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8966</v>
      </c>
      <c r="E1798" s="8">
        <v>17000</v>
      </c>
      <c r="G1798" s="6">
        <f t="shared" si="31"/>
        <v>17000</v>
      </c>
    </row>
    <row r="1799" spans="1:8" x14ac:dyDescent="0.25">
      <c r="A1799" s="112">
        <v>44261</v>
      </c>
      <c r="B1799" s="10" t="s">
        <v>6407</v>
      </c>
      <c r="C1799" s="11" t="s">
        <v>166</v>
      </c>
      <c r="F1799" s="9">
        <v>150000</v>
      </c>
      <c r="G1799" s="6">
        <f t="shared" si="31"/>
        <v>-150000</v>
      </c>
      <c r="H1799" s="1255" t="s">
        <v>6676</v>
      </c>
    </row>
    <row r="1800" spans="1:8" x14ac:dyDescent="0.25">
      <c r="A1800" s="112">
        <v>44261</v>
      </c>
      <c r="B1800" s="10" t="s">
        <v>1399</v>
      </c>
      <c r="C1800" s="11" t="s">
        <v>166</v>
      </c>
      <c r="F1800" s="9">
        <v>50000</v>
      </c>
      <c r="G1800" s="6">
        <f t="shared" ref="G1800" si="32">E1800-F1800</f>
        <v>-50000</v>
      </c>
      <c r="H1800" s="1255"/>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8967</v>
      </c>
      <c r="E1850" s="8">
        <v>18600</v>
      </c>
      <c r="G1850" s="6">
        <f t="shared" si="34"/>
        <v>18600</v>
      </c>
    </row>
    <row r="1851" spans="1:7" ht="16.5" thickBot="1" x14ac:dyDescent="0.3">
      <c r="A1851" s="112">
        <v>44274</v>
      </c>
      <c r="B1851" s="10" t="s">
        <v>1399</v>
      </c>
      <c r="C1851" s="11" t="s">
        <v>5680</v>
      </c>
      <c r="D1851" s="767" t="s">
        <v>9244</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6" t="s">
        <v>6971</v>
      </c>
    </row>
    <row r="1877" spans="1:8" ht="24" customHeight="1" x14ac:dyDescent="0.25">
      <c r="A1877" s="112">
        <v>44288</v>
      </c>
      <c r="B1877" s="10" t="s">
        <v>6407</v>
      </c>
      <c r="C1877" s="11" t="s">
        <v>437</v>
      </c>
      <c r="F1877" s="9">
        <v>7970</v>
      </c>
      <c r="G1877" s="6">
        <f t="shared" si="34"/>
        <v>-7970</v>
      </c>
      <c r="H1877" s="1256"/>
    </row>
    <row r="1878" spans="1:8" ht="24" customHeight="1" x14ac:dyDescent="0.25">
      <c r="A1878" s="112">
        <v>44288</v>
      </c>
      <c r="B1878" s="10" t="s">
        <v>1399</v>
      </c>
      <c r="C1878" s="11" t="s">
        <v>437</v>
      </c>
      <c r="F1878" s="9">
        <v>21500</v>
      </c>
      <c r="G1878" s="6">
        <f t="shared" si="34"/>
        <v>-21500</v>
      </c>
      <c r="H1878" s="1256"/>
    </row>
    <row r="1879" spans="1:8" ht="24" customHeight="1" x14ac:dyDescent="0.25">
      <c r="A1879" s="112">
        <v>44288</v>
      </c>
      <c r="B1879" s="10" t="s">
        <v>6407</v>
      </c>
      <c r="C1879" s="11" t="s">
        <v>437</v>
      </c>
      <c r="F1879" s="9">
        <v>2900</v>
      </c>
      <c r="G1879" s="6">
        <f t="shared" si="34"/>
        <v>-2900</v>
      </c>
      <c r="H1879" s="1256"/>
    </row>
    <row r="1880" spans="1:8" ht="24" customHeight="1" x14ac:dyDescent="0.25">
      <c r="A1880" s="112">
        <v>44280</v>
      </c>
      <c r="B1880" s="10" t="s">
        <v>1399</v>
      </c>
      <c r="C1880" s="11" t="s">
        <v>437</v>
      </c>
      <c r="F1880" s="9">
        <v>24225</v>
      </c>
      <c r="G1880" s="6">
        <f t="shared" si="34"/>
        <v>-24225</v>
      </c>
      <c r="H1880" s="1256"/>
    </row>
    <row r="1881" spans="1:8" ht="24" customHeight="1" x14ac:dyDescent="0.25">
      <c r="A1881" s="112">
        <v>44331</v>
      </c>
      <c r="B1881" s="10" t="s">
        <v>6407</v>
      </c>
      <c r="C1881" s="11" t="s">
        <v>437</v>
      </c>
      <c r="F1881" s="9">
        <v>54720</v>
      </c>
      <c r="G1881" s="6">
        <f t="shared" si="34"/>
        <v>-54720</v>
      </c>
      <c r="H1881" s="1256"/>
    </row>
    <row r="1882" spans="1:8" ht="24" customHeight="1" x14ac:dyDescent="0.25">
      <c r="A1882" s="112">
        <v>44341</v>
      </c>
      <c r="B1882" s="10" t="s">
        <v>6509</v>
      </c>
      <c r="C1882" s="11" t="s">
        <v>437</v>
      </c>
      <c r="F1882" s="9">
        <v>22415</v>
      </c>
      <c r="G1882" s="6">
        <f t="shared" si="34"/>
        <v>-22415</v>
      </c>
      <c r="H1882" s="1256"/>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50" t="s">
        <v>6908</v>
      </c>
    </row>
    <row r="1886" spans="1:8" x14ac:dyDescent="0.25">
      <c r="A1886" s="112">
        <v>44291</v>
      </c>
      <c r="B1886" s="10" t="s">
        <v>6516</v>
      </c>
      <c r="C1886" s="11" t="s">
        <v>1802</v>
      </c>
      <c r="E1886" s="108"/>
      <c r="F1886" s="110">
        <v>82220</v>
      </c>
      <c r="G1886" s="6">
        <f t="shared" si="34"/>
        <v>-82220</v>
      </c>
      <c r="H1886" s="1177"/>
    </row>
    <row r="1887" spans="1:8" x14ac:dyDescent="0.25">
      <c r="A1887" s="112">
        <v>44291</v>
      </c>
      <c r="B1887" s="10" t="s">
        <v>6509</v>
      </c>
      <c r="C1887" s="11" t="s">
        <v>1802</v>
      </c>
      <c r="E1887" s="108"/>
      <c r="F1887" s="110">
        <f>16101+25620</f>
        <v>41721</v>
      </c>
      <c r="G1887" s="6">
        <f t="shared" si="34"/>
        <v>-41721</v>
      </c>
      <c r="H1887" s="1177"/>
    </row>
    <row r="1888" spans="1:8" x14ac:dyDescent="0.25">
      <c r="A1888" s="112">
        <v>44291</v>
      </c>
      <c r="B1888" s="10" t="s">
        <v>6718</v>
      </c>
      <c r="C1888" s="11" t="s">
        <v>1802</v>
      </c>
      <c r="E1888" s="108"/>
      <c r="F1888" s="111">
        <v>200000</v>
      </c>
      <c r="G1888" s="6">
        <f t="shared" si="34"/>
        <v>-200000</v>
      </c>
      <c r="H1888" s="1251"/>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9283</v>
      </c>
      <c r="E1895" s="8">
        <v>36700</v>
      </c>
      <c r="G1895" s="6">
        <f t="shared" si="34"/>
        <v>36700</v>
      </c>
    </row>
    <row r="1896" spans="1:8" x14ac:dyDescent="0.25">
      <c r="A1896" s="112">
        <v>44308</v>
      </c>
      <c r="B1896" s="10" t="s">
        <v>1399</v>
      </c>
      <c r="C1896" s="11" t="s">
        <v>5680</v>
      </c>
      <c r="D1896" s="767" t="s">
        <v>9282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8310</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9280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52" t="s">
        <v>7137</v>
      </c>
    </row>
    <row r="1996" spans="1:8" x14ac:dyDescent="0.25">
      <c r="A1996" s="658">
        <v>44392</v>
      </c>
      <c r="B1996" s="659" t="s">
        <v>6953</v>
      </c>
      <c r="C1996" s="660" t="s">
        <v>166</v>
      </c>
      <c r="E1996" s="661"/>
      <c r="F1996" s="664">
        <v>34800</v>
      </c>
      <c r="G1996" s="663">
        <f t="shared" si="36"/>
        <v>-34800</v>
      </c>
      <c r="H1996" s="1253"/>
    </row>
    <row r="1997" spans="1:8" ht="16.5" thickBot="1" x14ac:dyDescent="0.3">
      <c r="A1997" s="658">
        <v>44392</v>
      </c>
      <c r="B1997" s="659" t="s">
        <v>1399</v>
      </c>
      <c r="C1997" s="660" t="s">
        <v>166</v>
      </c>
      <c r="E1997" s="661"/>
      <c r="F1997" s="665">
        <v>23022</v>
      </c>
      <c r="G1997" s="663">
        <f t="shared" si="36"/>
        <v>-23022</v>
      </c>
      <c r="H1997" s="1254"/>
    </row>
    <row r="1998" spans="1:8" x14ac:dyDescent="0.25">
      <c r="A1998" s="651">
        <v>44392</v>
      </c>
      <c r="B1998" s="652" t="s">
        <v>6509</v>
      </c>
      <c r="C1998" s="653" t="s">
        <v>437</v>
      </c>
      <c r="E1998" s="654"/>
      <c r="F1998" s="655">
        <f>480791-39410</f>
        <v>441381</v>
      </c>
      <c r="G1998" s="656">
        <f t="shared" si="36"/>
        <v>-441381</v>
      </c>
      <c r="H1998" s="1257" t="s">
        <v>7139</v>
      </c>
    </row>
    <row r="1999" spans="1:8" x14ac:dyDescent="0.25">
      <c r="A1999" s="651">
        <v>44392</v>
      </c>
      <c r="B1999" s="652" t="s">
        <v>6953</v>
      </c>
      <c r="C1999" s="653" t="s">
        <v>437</v>
      </c>
      <c r="E1999" s="654"/>
      <c r="F1999" s="672">
        <v>39410</v>
      </c>
      <c r="G1999" s="656">
        <f t="shared" si="36"/>
        <v>-39410</v>
      </c>
      <c r="H1999" s="1258"/>
    </row>
    <row r="2000" spans="1:8" ht="16.5" thickBot="1" x14ac:dyDescent="0.3">
      <c r="A2000" s="651">
        <v>44392</v>
      </c>
      <c r="B2000" s="652" t="s">
        <v>6407</v>
      </c>
      <c r="C2000" s="653" t="s">
        <v>437</v>
      </c>
      <c r="E2000" s="654"/>
      <c r="F2000" s="657">
        <v>40445</v>
      </c>
      <c r="G2000" s="656">
        <f t="shared" si="36"/>
        <v>-40445</v>
      </c>
      <c r="H2000" s="1259"/>
    </row>
    <row r="2001" spans="1:8" x14ac:dyDescent="0.25">
      <c r="A2001" s="658">
        <v>44392</v>
      </c>
      <c r="B2001" s="659" t="s">
        <v>6953</v>
      </c>
      <c r="C2001" s="660" t="s">
        <v>437</v>
      </c>
      <c r="E2001" s="661"/>
      <c r="F2001" s="662">
        <v>134360</v>
      </c>
      <c r="G2001" s="663">
        <f t="shared" si="36"/>
        <v>-134360</v>
      </c>
      <c r="H2001" s="1229" t="s">
        <v>7140</v>
      </c>
    </row>
    <row r="2002" spans="1:8" x14ac:dyDescent="0.25">
      <c r="A2002" s="658">
        <v>44392</v>
      </c>
      <c r="B2002" s="659" t="s">
        <v>1399</v>
      </c>
      <c r="C2002" s="660" t="s">
        <v>437</v>
      </c>
      <c r="E2002" s="661"/>
      <c r="F2002" s="664">
        <v>79000</v>
      </c>
      <c r="G2002" s="663">
        <f t="shared" si="36"/>
        <v>-79000</v>
      </c>
      <c r="H2002" s="1230"/>
    </row>
    <row r="2003" spans="1:8" x14ac:dyDescent="0.25">
      <c r="A2003" s="658">
        <v>44392</v>
      </c>
      <c r="B2003" s="659" t="s">
        <v>6407</v>
      </c>
      <c r="C2003" s="660" t="s">
        <v>437</v>
      </c>
      <c r="E2003" s="661"/>
      <c r="F2003" s="664">
        <v>35561</v>
      </c>
      <c r="G2003" s="663">
        <f t="shared" si="36"/>
        <v>-35561</v>
      </c>
      <c r="H2003" s="1230"/>
    </row>
    <row r="2004" spans="1:8" x14ac:dyDescent="0.25">
      <c r="A2004" s="658">
        <v>44392</v>
      </c>
      <c r="B2004" s="659" t="s">
        <v>3945</v>
      </c>
      <c r="C2004" s="660" t="s">
        <v>437</v>
      </c>
      <c r="E2004" s="661"/>
      <c r="F2004" s="664">
        <v>252800</v>
      </c>
      <c r="G2004" s="663">
        <f t="shared" si="36"/>
        <v>-252800</v>
      </c>
      <c r="H2004" s="1230"/>
    </row>
    <row r="2005" spans="1:8" ht="16.5" thickBot="1" x14ac:dyDescent="0.3">
      <c r="A2005" s="658">
        <v>44392</v>
      </c>
      <c r="B2005" s="659" t="s">
        <v>7065</v>
      </c>
      <c r="C2005" s="660" t="s">
        <v>437</v>
      </c>
      <c r="E2005" s="661"/>
      <c r="F2005" s="665">
        <v>209</v>
      </c>
      <c r="G2005" s="663">
        <f t="shared" si="36"/>
        <v>-209</v>
      </c>
      <c r="H2005" s="1230"/>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9279</v>
      </c>
      <c r="E2021" s="8">
        <v>3000</v>
      </c>
      <c r="G2021" s="6">
        <f t="shared" ref="G2021:G2054" si="37">E2021-F2021</f>
        <v>3000</v>
      </c>
    </row>
    <row r="2022" spans="1:8" x14ac:dyDescent="0.25">
      <c r="A2022" s="112">
        <v>44419</v>
      </c>
      <c r="B2022" s="10" t="s">
        <v>6407</v>
      </c>
      <c r="C2022" s="11" t="s">
        <v>5680</v>
      </c>
      <c r="D2022" s="767" t="s">
        <v>9278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62" t="s">
        <v>7251</v>
      </c>
    </row>
    <row r="2035" spans="1:8" x14ac:dyDescent="0.25">
      <c r="A2035" s="112">
        <v>44431</v>
      </c>
      <c r="B2035" s="10" t="s">
        <v>7110</v>
      </c>
      <c r="C2035" s="11" t="s">
        <v>7240</v>
      </c>
      <c r="F2035" s="9">
        <v>50000</v>
      </c>
      <c r="G2035" s="6">
        <f t="shared" si="37"/>
        <v>-50000</v>
      </c>
      <c r="H2035" s="126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86" t="s">
        <v>7298</v>
      </c>
    </row>
    <row r="2060" spans="1:8" x14ac:dyDescent="0.25">
      <c r="A2060" s="112">
        <v>44456</v>
      </c>
      <c r="B2060" s="10" t="s">
        <v>6509</v>
      </c>
      <c r="C2060" s="11" t="s">
        <v>437</v>
      </c>
      <c r="F2060" s="9">
        <v>137800</v>
      </c>
      <c r="G2060" s="6">
        <f t="shared" si="38"/>
        <v>-137800</v>
      </c>
      <c r="H2060" s="1187"/>
    </row>
    <row r="2061" spans="1:8" x14ac:dyDescent="0.25">
      <c r="A2061" s="112">
        <v>44456</v>
      </c>
      <c r="B2061" s="10" t="s">
        <v>7065</v>
      </c>
      <c r="C2061" s="11" t="s">
        <v>437</v>
      </c>
      <c r="F2061" s="9">
        <v>29791</v>
      </c>
      <c r="G2061" s="6">
        <f t="shared" si="38"/>
        <v>-29791</v>
      </c>
      <c r="H2061" s="1187"/>
    </row>
    <row r="2062" spans="1:8" x14ac:dyDescent="0.25">
      <c r="A2062" s="112">
        <v>44456</v>
      </c>
      <c r="B2062" s="10" t="s">
        <v>6407</v>
      </c>
      <c r="C2062" s="11" t="s">
        <v>437</v>
      </c>
      <c r="F2062" s="9">
        <v>87105</v>
      </c>
      <c r="G2062" s="6">
        <f t="shared" si="38"/>
        <v>-87105</v>
      </c>
      <c r="H2062" s="1187"/>
    </row>
    <row r="2063" spans="1:8" x14ac:dyDescent="0.25">
      <c r="A2063" s="112">
        <v>44456</v>
      </c>
      <c r="B2063" s="10" t="s">
        <v>1399</v>
      </c>
      <c r="C2063" s="11" t="s">
        <v>437</v>
      </c>
      <c r="F2063" s="9">
        <v>3014</v>
      </c>
      <c r="G2063" s="6">
        <f t="shared" si="38"/>
        <v>-3014</v>
      </c>
      <c r="H2063" s="1188"/>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63" t="s">
        <v>7312</v>
      </c>
    </row>
    <row r="2077" spans="1:8" x14ac:dyDescent="0.25">
      <c r="A2077" s="112">
        <v>44460</v>
      </c>
      <c r="B2077" s="10" t="s">
        <v>6953</v>
      </c>
      <c r="C2077" s="11" t="s">
        <v>166</v>
      </c>
      <c r="F2077" s="9">
        <v>123680</v>
      </c>
      <c r="G2077" s="6">
        <f t="shared" si="38"/>
        <v>-123680</v>
      </c>
      <c r="H2077" s="1263"/>
    </row>
    <row r="2078" spans="1:8" x14ac:dyDescent="0.25">
      <c r="A2078" s="112">
        <v>44460</v>
      </c>
      <c r="B2078" s="10" t="s">
        <v>6407</v>
      </c>
      <c r="C2078" s="11" t="s">
        <v>166</v>
      </c>
      <c r="F2078" s="9">
        <v>13600</v>
      </c>
      <c r="G2078" s="6">
        <f t="shared" si="38"/>
        <v>-13600</v>
      </c>
      <c r="H2078" s="1263"/>
    </row>
    <row r="2079" spans="1:8" x14ac:dyDescent="0.25">
      <c r="A2079" s="112">
        <v>44460</v>
      </c>
      <c r="B2079" s="10" t="s">
        <v>6509</v>
      </c>
      <c r="C2079" s="11" t="s">
        <v>166</v>
      </c>
      <c r="F2079" s="9">
        <v>6755</v>
      </c>
      <c r="G2079" s="6">
        <f t="shared" si="38"/>
        <v>-6755</v>
      </c>
      <c r="H2079" s="1263"/>
    </row>
    <row r="2080" spans="1:8" x14ac:dyDescent="0.25">
      <c r="A2080" s="112">
        <v>44460</v>
      </c>
      <c r="B2080" s="10" t="s">
        <v>1399</v>
      </c>
      <c r="C2080" s="11" t="s">
        <v>166</v>
      </c>
      <c r="F2080" s="9">
        <v>9165</v>
      </c>
      <c r="G2080" s="6">
        <f t="shared" si="38"/>
        <v>-9165</v>
      </c>
      <c r="H2080" s="126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62" t="s">
        <v>7361</v>
      </c>
    </row>
    <row r="2085" spans="1:8" x14ac:dyDescent="0.25">
      <c r="A2085" s="112">
        <v>44476</v>
      </c>
      <c r="B2085" s="10" t="s">
        <v>6407</v>
      </c>
      <c r="C2085" s="660" t="s">
        <v>7240</v>
      </c>
      <c r="E2085" s="661"/>
      <c r="F2085" s="664">
        <v>2404</v>
      </c>
      <c r="G2085" s="663">
        <f t="shared" si="38"/>
        <v>-2404</v>
      </c>
      <c r="H2085" s="1262"/>
    </row>
    <row r="2086" spans="1:8" x14ac:dyDescent="0.25">
      <c r="A2086" s="112">
        <v>44476</v>
      </c>
      <c r="B2086" s="10" t="s">
        <v>6953</v>
      </c>
      <c r="C2086" s="660" t="s">
        <v>7240</v>
      </c>
      <c r="E2086" s="661"/>
      <c r="F2086" s="664">
        <v>14457</v>
      </c>
      <c r="G2086" s="663">
        <f t="shared" si="38"/>
        <v>-14457</v>
      </c>
      <c r="H2086" s="1262"/>
    </row>
    <row r="2087" spans="1:8" x14ac:dyDescent="0.25">
      <c r="A2087" s="112">
        <v>44476</v>
      </c>
      <c r="B2087" s="10" t="s">
        <v>7110</v>
      </c>
      <c r="C2087" s="660" t="s">
        <v>7240</v>
      </c>
      <c r="E2087" s="661"/>
      <c r="F2087" s="664">
        <v>3866</v>
      </c>
      <c r="G2087" s="663">
        <f t="shared" si="38"/>
        <v>-3866</v>
      </c>
      <c r="H2087" s="126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235" t="s">
        <v>7428</v>
      </c>
    </row>
    <row r="2105" spans="1:8" x14ac:dyDescent="0.25">
      <c r="A2105" s="112">
        <v>44495</v>
      </c>
      <c r="B2105" s="21" t="s">
        <v>5810</v>
      </c>
      <c r="C2105" s="745" t="s">
        <v>437</v>
      </c>
      <c r="D2105" s="765"/>
      <c r="E2105" s="746"/>
      <c r="F2105" s="747">
        <v>63000</v>
      </c>
      <c r="G2105" s="14">
        <f t="shared" si="39"/>
        <v>-63000</v>
      </c>
      <c r="H2105" s="1235"/>
    </row>
    <row r="2106" spans="1:8" x14ac:dyDescent="0.25">
      <c r="A2106" s="112">
        <v>44495</v>
      </c>
      <c r="B2106" s="21" t="s">
        <v>3945</v>
      </c>
      <c r="C2106" s="745" t="s">
        <v>437</v>
      </c>
      <c r="D2106" s="765"/>
      <c r="E2106" s="746"/>
      <c r="F2106" s="747">
        <v>161200</v>
      </c>
      <c r="G2106" s="14">
        <f t="shared" si="39"/>
        <v>-161200</v>
      </c>
      <c r="H2106" s="1235"/>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236" t="s">
        <v>7466</v>
      </c>
    </row>
    <row r="2124" spans="1:8" x14ac:dyDescent="0.25">
      <c r="A2124" s="112">
        <v>44510</v>
      </c>
      <c r="B2124" s="21" t="s">
        <v>7110</v>
      </c>
      <c r="C2124" s="13" t="s">
        <v>7465</v>
      </c>
      <c r="D2124" s="765"/>
      <c r="E2124" s="22"/>
      <c r="F2124" s="19">
        <v>30988</v>
      </c>
      <c r="G2124" s="14">
        <f t="shared" si="39"/>
        <v>-30988</v>
      </c>
      <c r="H2124" s="1236"/>
    </row>
    <row r="2125" spans="1:8" x14ac:dyDescent="0.25">
      <c r="A2125" s="112">
        <v>44510</v>
      </c>
      <c r="B2125" s="21" t="s">
        <v>6953</v>
      </c>
      <c r="C2125" s="13" t="s">
        <v>7465</v>
      </c>
      <c r="D2125" s="765"/>
      <c r="E2125" s="22"/>
      <c r="F2125" s="19">
        <v>21999</v>
      </c>
      <c r="G2125" s="14">
        <f t="shared" si="39"/>
        <v>-21999</v>
      </c>
      <c r="H2125" s="1236"/>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235" t="s">
        <v>7521</v>
      </c>
    </row>
    <row r="2140" spans="1:8" x14ac:dyDescent="0.25">
      <c r="A2140" s="112">
        <v>44529</v>
      </c>
      <c r="B2140" s="21" t="s">
        <v>6506</v>
      </c>
      <c r="C2140" s="13" t="s">
        <v>180</v>
      </c>
      <c r="D2140" s="765"/>
      <c r="E2140" s="22"/>
      <c r="F2140" s="19">
        <v>27915</v>
      </c>
      <c r="G2140" s="14">
        <f t="shared" si="39"/>
        <v>-27915</v>
      </c>
      <c r="H2140" s="1235"/>
    </row>
    <row r="2141" spans="1:8" x14ac:dyDescent="0.25">
      <c r="A2141" s="112">
        <v>44532</v>
      </c>
      <c r="B2141" s="21" t="s">
        <v>6407</v>
      </c>
      <c r="C2141" s="13" t="s">
        <v>1802</v>
      </c>
      <c r="D2141" s="765"/>
      <c r="E2141" s="22"/>
      <c r="F2141" s="19">
        <v>110233</v>
      </c>
      <c r="G2141" s="14">
        <f t="shared" si="39"/>
        <v>-110233</v>
      </c>
      <c r="H2141" s="1261" t="s">
        <v>7535</v>
      </c>
    </row>
    <row r="2142" spans="1:8" x14ac:dyDescent="0.25">
      <c r="A2142" s="112">
        <v>44532</v>
      </c>
      <c r="B2142" s="21" t="s">
        <v>6506</v>
      </c>
      <c r="C2142" s="13" t="s">
        <v>1802</v>
      </c>
      <c r="D2142" s="765"/>
      <c r="E2142" s="22"/>
      <c r="F2142" s="19">
        <v>230169</v>
      </c>
      <c r="G2142" s="14">
        <f t="shared" si="39"/>
        <v>-230169</v>
      </c>
      <c r="H2142" s="1261"/>
    </row>
    <row r="2143" spans="1:8" x14ac:dyDescent="0.25">
      <c r="A2143" s="112">
        <v>44532</v>
      </c>
      <c r="B2143" s="21" t="s">
        <v>6509</v>
      </c>
      <c r="C2143" s="13" t="s">
        <v>1802</v>
      </c>
      <c r="D2143" s="765"/>
      <c r="E2143" s="22"/>
      <c r="F2143" s="19">
        <v>136986</v>
      </c>
      <c r="G2143" s="14">
        <f t="shared" si="39"/>
        <v>-136986</v>
      </c>
      <c r="H2143" s="1261"/>
    </row>
    <row r="2144" spans="1:8" x14ac:dyDescent="0.25">
      <c r="A2144" s="112">
        <v>44532</v>
      </c>
      <c r="B2144" s="21" t="s">
        <v>6718</v>
      </c>
      <c r="C2144" s="13" t="s">
        <v>1802</v>
      </c>
      <c r="D2144" s="765"/>
      <c r="E2144" s="22"/>
      <c r="F2144" s="19">
        <v>10112</v>
      </c>
      <c r="G2144" s="14">
        <f t="shared" si="39"/>
        <v>-10112</v>
      </c>
      <c r="H2144" s="1261"/>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260" t="s">
        <v>7554</v>
      </c>
    </row>
    <row r="2148" spans="1:8" x14ac:dyDescent="0.25">
      <c r="A2148" s="112">
        <v>44538</v>
      </c>
      <c r="B2148" s="21" t="s">
        <v>2651</v>
      </c>
      <c r="C2148" s="13" t="s">
        <v>5680</v>
      </c>
      <c r="D2148" s="765"/>
      <c r="E2148" s="22"/>
      <c r="F2148" s="19">
        <v>72300</v>
      </c>
      <c r="G2148" s="14">
        <f t="shared" ref="G2148:G2190" si="40">E2148-F2148</f>
        <v>-72300</v>
      </c>
      <c r="H2148" s="1260"/>
    </row>
    <row r="2149" spans="1:8" x14ac:dyDescent="0.25">
      <c r="A2149" s="112">
        <v>44538</v>
      </c>
      <c r="B2149" s="21" t="s">
        <v>6407</v>
      </c>
      <c r="C2149" s="13" t="s">
        <v>5680</v>
      </c>
      <c r="D2149" s="765"/>
      <c r="E2149" s="22"/>
      <c r="F2149" s="19">
        <v>9500</v>
      </c>
      <c r="G2149" s="14">
        <f t="shared" si="40"/>
        <v>-9500</v>
      </c>
      <c r="H2149" s="1260"/>
    </row>
    <row r="2150" spans="1:8" x14ac:dyDescent="0.25">
      <c r="A2150" s="112">
        <v>44538</v>
      </c>
      <c r="B2150" s="21" t="s">
        <v>6509</v>
      </c>
      <c r="C2150" s="13" t="s">
        <v>5680</v>
      </c>
      <c r="D2150" s="765"/>
      <c r="E2150" s="22"/>
      <c r="F2150" s="19">
        <v>59100</v>
      </c>
      <c r="G2150" s="14">
        <f t="shared" si="40"/>
        <v>-59100</v>
      </c>
      <c r="H2150" s="1260"/>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231" t="s">
        <v>7674</v>
      </c>
    </row>
    <row r="2175" spans="1:8" x14ac:dyDescent="0.25">
      <c r="A2175" s="112">
        <v>44610</v>
      </c>
      <c r="B2175" s="21" t="s">
        <v>6953</v>
      </c>
      <c r="C2175" s="745" t="s">
        <v>7465</v>
      </c>
      <c r="D2175" s="765"/>
      <c r="E2175" s="746"/>
      <c r="F2175" s="747">
        <f>50900+252</f>
        <v>51152</v>
      </c>
      <c r="G2175" s="746">
        <f t="shared" si="40"/>
        <v>-51152</v>
      </c>
      <c r="H2175" s="1231"/>
    </row>
    <row r="2176" spans="1:8" x14ac:dyDescent="0.25">
      <c r="A2176" s="112">
        <v>44610</v>
      </c>
      <c r="B2176" s="21" t="s">
        <v>7065</v>
      </c>
      <c r="C2176" s="745" t="s">
        <v>7465</v>
      </c>
      <c r="D2176" s="765"/>
      <c r="E2176" s="746"/>
      <c r="F2176" s="747">
        <v>30105</v>
      </c>
      <c r="G2176" s="746">
        <f t="shared" si="40"/>
        <v>-30105</v>
      </c>
      <c r="H2176" s="1231"/>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236" t="s">
        <v>7894</v>
      </c>
    </row>
    <row r="2189" spans="1:8" x14ac:dyDescent="0.25">
      <c r="A2189" s="112">
        <v>44627</v>
      </c>
      <c r="B2189" s="21" t="s">
        <v>37</v>
      </c>
      <c r="C2189" s="13" t="s">
        <v>7240</v>
      </c>
      <c r="D2189" s="765"/>
      <c r="E2189" s="22"/>
      <c r="F2189" s="19">
        <v>66360</v>
      </c>
      <c r="G2189" s="14">
        <f t="shared" si="40"/>
        <v>-66360</v>
      </c>
      <c r="H2189" s="1236"/>
    </row>
    <row r="2190" spans="1:8" x14ac:dyDescent="0.25">
      <c r="A2190" s="112">
        <v>44627</v>
      </c>
      <c r="B2190" s="21" t="s">
        <v>1399</v>
      </c>
      <c r="C2190" s="745" t="s">
        <v>166</v>
      </c>
      <c r="D2190" s="765"/>
      <c r="E2190" s="746"/>
      <c r="F2190" s="746">
        <v>204468</v>
      </c>
      <c r="G2190" s="746">
        <f t="shared" si="40"/>
        <v>-204468</v>
      </c>
      <c r="H2190" s="1237" t="s">
        <v>7784</v>
      </c>
    </row>
    <row r="2191" spans="1:8" x14ac:dyDescent="0.25">
      <c r="A2191" s="112">
        <v>44627</v>
      </c>
      <c r="B2191" s="21" t="s">
        <v>7065</v>
      </c>
      <c r="C2191" s="745" t="s">
        <v>166</v>
      </c>
      <c r="D2191" s="765"/>
      <c r="E2191" s="746"/>
      <c r="F2191" s="746">
        <v>12627</v>
      </c>
      <c r="G2191" s="746">
        <f t="shared" ref="G2191:G2311" si="41">E2191-F2191</f>
        <v>-12627</v>
      </c>
      <c r="H2191" s="1237"/>
    </row>
    <row r="2192" spans="1:8" x14ac:dyDescent="0.25">
      <c r="A2192" s="112">
        <v>44627</v>
      </c>
      <c r="B2192" s="21" t="s">
        <v>7655</v>
      </c>
      <c r="C2192" s="745" t="s">
        <v>166</v>
      </c>
      <c r="D2192" s="765"/>
      <c r="E2192" s="746"/>
      <c r="F2192" s="746">
        <v>80000</v>
      </c>
      <c r="G2192" s="746">
        <f t="shared" si="41"/>
        <v>-80000</v>
      </c>
      <c r="H2192" s="1237"/>
    </row>
    <row r="2193" spans="1:8" x14ac:dyDescent="0.25">
      <c r="A2193" s="112">
        <v>44627</v>
      </c>
      <c r="B2193" s="21" t="s">
        <v>6953</v>
      </c>
      <c r="C2193" s="745" t="s">
        <v>166</v>
      </c>
      <c r="D2193" s="765"/>
      <c r="E2193" s="746"/>
      <c r="F2193" s="746">
        <v>2905</v>
      </c>
      <c r="G2193" s="746">
        <f t="shared" si="41"/>
        <v>-2905</v>
      </c>
      <c r="H2193" s="1237"/>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238" t="s">
        <v>7703</v>
      </c>
    </row>
    <row r="2201" spans="1:8" x14ac:dyDescent="0.25">
      <c r="A2201" s="112">
        <v>44627</v>
      </c>
      <c r="B2201" s="21" t="s">
        <v>7655</v>
      </c>
      <c r="C2201" s="13" t="s">
        <v>7240</v>
      </c>
      <c r="D2201" s="777" t="s">
        <v>7702</v>
      </c>
      <c r="E2201" s="22">
        <v>19800</v>
      </c>
      <c r="F2201" s="19"/>
      <c r="G2201" s="20">
        <f t="shared" si="41"/>
        <v>19800</v>
      </c>
      <c r="H2201" s="1238"/>
    </row>
    <row r="2202" spans="1:8" x14ac:dyDescent="0.25">
      <c r="A2202" s="112">
        <v>44637</v>
      </c>
      <c r="B2202" s="21" t="s">
        <v>7655</v>
      </c>
      <c r="C2202" s="13" t="s">
        <v>5680</v>
      </c>
      <c r="D2202" s="765">
        <v>35</v>
      </c>
      <c r="E2202" s="22">
        <f>11300+8400+7000+11700+2500</f>
        <v>40900</v>
      </c>
      <c r="F2202" s="19"/>
      <c r="G2202" s="20">
        <f t="shared" si="41"/>
        <v>40900</v>
      </c>
      <c r="H2202" s="1238" t="s">
        <v>7703</v>
      </c>
    </row>
    <row r="2203" spans="1:8" x14ac:dyDescent="0.25">
      <c r="A2203" s="112">
        <v>44637</v>
      </c>
      <c r="B2203" s="21" t="s">
        <v>7553</v>
      </c>
      <c r="C2203" s="13" t="s">
        <v>5680</v>
      </c>
      <c r="D2203" s="765">
        <v>35</v>
      </c>
      <c r="E2203" s="22">
        <f>7600+3500</f>
        <v>11100</v>
      </c>
      <c r="F2203" s="19"/>
      <c r="G2203" s="20">
        <f t="shared" si="41"/>
        <v>11100</v>
      </c>
      <c r="H2203" s="1238"/>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232" t="s">
        <v>7746</v>
      </c>
    </row>
    <row r="2219" spans="1:8" x14ac:dyDescent="0.25">
      <c r="A2219" s="112">
        <v>44645</v>
      </c>
      <c r="B2219" s="21" t="s">
        <v>6503</v>
      </c>
      <c r="C2219" s="13" t="s">
        <v>166</v>
      </c>
      <c r="D2219" s="765"/>
      <c r="E2219" s="22"/>
      <c r="F2219" s="19">
        <v>51585</v>
      </c>
      <c r="G2219" s="14">
        <f t="shared" si="41"/>
        <v>-51585</v>
      </c>
      <c r="H2219" s="1232"/>
    </row>
    <row r="2220" spans="1:8" x14ac:dyDescent="0.25">
      <c r="A2220" s="112">
        <v>44645</v>
      </c>
      <c r="B2220" s="21" t="s">
        <v>7655</v>
      </c>
      <c r="C2220" s="13" t="s">
        <v>166</v>
      </c>
      <c r="D2220" s="765"/>
      <c r="E2220" s="22"/>
      <c r="F2220" s="19">
        <v>122000</v>
      </c>
      <c r="G2220" s="14">
        <f t="shared" si="41"/>
        <v>-122000</v>
      </c>
      <c r="H2220" s="1232"/>
    </row>
    <row r="2221" spans="1:8" x14ac:dyDescent="0.25">
      <c r="A2221" s="112">
        <v>44645</v>
      </c>
      <c r="B2221" s="21" t="s">
        <v>37</v>
      </c>
      <c r="C2221" s="13" t="s">
        <v>166</v>
      </c>
      <c r="D2221" s="765"/>
      <c r="E2221" s="22"/>
      <c r="F2221" s="19">
        <v>8000</v>
      </c>
      <c r="G2221" s="14">
        <f t="shared" si="41"/>
        <v>-8000</v>
      </c>
      <c r="H2221" s="1232"/>
    </row>
    <row r="2222" spans="1:8" x14ac:dyDescent="0.25">
      <c r="A2222" s="112">
        <v>44645</v>
      </c>
      <c r="B2222" s="21" t="s">
        <v>7553</v>
      </c>
      <c r="C2222" s="13" t="s">
        <v>166</v>
      </c>
      <c r="D2222" s="765"/>
      <c r="E2222" s="22"/>
      <c r="F2222" s="19">
        <v>7857</v>
      </c>
      <c r="G2222" s="14">
        <f t="shared" si="41"/>
        <v>-7857</v>
      </c>
      <c r="H2222" s="1232"/>
    </row>
    <row r="2223" spans="1:8" x14ac:dyDescent="0.25">
      <c r="A2223" s="112">
        <v>44651</v>
      </c>
      <c r="B2223" s="21" t="s">
        <v>7065</v>
      </c>
      <c r="C2223" s="13" t="s">
        <v>164</v>
      </c>
      <c r="D2223" s="765"/>
      <c r="E2223" s="22"/>
      <c r="F2223" s="19">
        <v>100000</v>
      </c>
      <c r="G2223" s="14">
        <f t="shared" si="41"/>
        <v>-100000</v>
      </c>
      <c r="H2223" s="1237" t="s">
        <v>7748</v>
      </c>
    </row>
    <row r="2224" spans="1:8" x14ac:dyDescent="0.25">
      <c r="A2224" s="112">
        <v>44651</v>
      </c>
      <c r="B2224" s="21" t="s">
        <v>7110</v>
      </c>
      <c r="C2224" s="13" t="s">
        <v>164</v>
      </c>
      <c r="D2224" s="765"/>
      <c r="E2224" s="22"/>
      <c r="F2224" s="19">
        <v>100000</v>
      </c>
      <c r="G2224" s="14">
        <f t="shared" si="41"/>
        <v>-100000</v>
      </c>
      <c r="H2224" s="1237"/>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240" t="s">
        <v>7752</v>
      </c>
    </row>
    <row r="2231" spans="1:8" x14ac:dyDescent="0.25">
      <c r="A2231" s="112">
        <v>44651</v>
      </c>
      <c r="B2231" s="21" t="s">
        <v>7730</v>
      </c>
      <c r="C2231" s="13" t="s">
        <v>180</v>
      </c>
      <c r="D2231" s="765" t="s">
        <v>3917</v>
      </c>
      <c r="E2231" s="22"/>
      <c r="F2231" s="19">
        <v>710</v>
      </c>
      <c r="G2231" s="14">
        <f t="shared" si="41"/>
        <v>-710</v>
      </c>
      <c r="H2231" s="1240"/>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240" t="s">
        <v>7811</v>
      </c>
    </row>
    <row r="2242" spans="1:8" x14ac:dyDescent="0.25">
      <c r="A2242" s="112">
        <v>44669</v>
      </c>
      <c r="B2242" s="21" t="s">
        <v>7655</v>
      </c>
      <c r="C2242" s="13" t="s">
        <v>7240</v>
      </c>
      <c r="D2242" s="765"/>
      <c r="E2242" s="22"/>
      <c r="F2242" s="19">
        <v>14740</v>
      </c>
      <c r="G2242" s="14">
        <f t="shared" si="41"/>
        <v>-14740</v>
      </c>
      <c r="H2242" s="1240"/>
    </row>
    <row r="2243" spans="1:8" x14ac:dyDescent="0.25">
      <c r="A2243" s="112">
        <v>44669</v>
      </c>
      <c r="B2243" s="21" t="s">
        <v>7110</v>
      </c>
      <c r="C2243" s="13" t="s">
        <v>7240</v>
      </c>
      <c r="D2243" s="765"/>
      <c r="E2243" s="22"/>
      <c r="F2243" s="19">
        <v>12000</v>
      </c>
      <c r="G2243" s="14">
        <f t="shared" si="41"/>
        <v>-12000</v>
      </c>
      <c r="H2243" s="1240"/>
    </row>
    <row r="2244" spans="1:8" x14ac:dyDescent="0.25">
      <c r="A2244" s="112">
        <v>44669</v>
      </c>
      <c r="B2244" s="21" t="s">
        <v>7553</v>
      </c>
      <c r="C2244" s="13" t="s">
        <v>7240</v>
      </c>
      <c r="D2244" s="765"/>
      <c r="E2244" s="22"/>
      <c r="F2244" s="19">
        <v>14230</v>
      </c>
      <c r="G2244" s="14">
        <f t="shared" si="41"/>
        <v>-14230</v>
      </c>
      <c r="H2244" s="1240"/>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264" t="s">
        <v>7843</v>
      </c>
    </row>
    <row r="2250" spans="1:8" x14ac:dyDescent="0.25">
      <c r="A2250" s="715">
        <v>44676</v>
      </c>
      <c r="B2250" s="716" t="s">
        <v>3945</v>
      </c>
      <c r="C2250" s="717" t="s">
        <v>437</v>
      </c>
      <c r="D2250" s="765"/>
      <c r="E2250" s="718"/>
      <c r="F2250" s="719">
        <v>2600</v>
      </c>
      <c r="G2250" s="718">
        <f t="shared" si="41"/>
        <v>-2600</v>
      </c>
      <c r="H2250" s="1264"/>
    </row>
    <row r="2251" spans="1:8" x14ac:dyDescent="0.25">
      <c r="A2251" s="715">
        <v>44676</v>
      </c>
      <c r="B2251" s="716" t="s">
        <v>7110</v>
      </c>
      <c r="C2251" s="717" t="s">
        <v>437</v>
      </c>
      <c r="D2251" s="765"/>
      <c r="E2251" s="718"/>
      <c r="F2251" s="719">
        <v>24420</v>
      </c>
      <c r="G2251" s="718">
        <f t="shared" si="41"/>
        <v>-24420</v>
      </c>
      <c r="H2251" s="1264"/>
    </row>
    <row r="2252" spans="1:8" x14ac:dyDescent="0.25">
      <c r="A2252" s="715">
        <v>44676</v>
      </c>
      <c r="B2252" s="716" t="s">
        <v>1399</v>
      </c>
      <c r="C2252" s="717" t="s">
        <v>437</v>
      </c>
      <c r="D2252" s="765"/>
      <c r="E2252" s="718"/>
      <c r="F2252" s="719">
        <v>57690</v>
      </c>
      <c r="G2252" s="718">
        <f t="shared" si="41"/>
        <v>-57690</v>
      </c>
      <c r="H2252" s="1264"/>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8382</v>
      </c>
      <c r="E2256" s="22">
        <v>18000</v>
      </c>
      <c r="F2256" s="19"/>
      <c r="G2256" s="14">
        <f t="shared" si="41"/>
        <v>18000</v>
      </c>
      <c r="H2256" s="13" t="s">
        <v>8381</v>
      </c>
    </row>
    <row r="2257" spans="1:8" x14ac:dyDescent="0.25">
      <c r="A2257" s="112">
        <v>44690</v>
      </c>
      <c r="B2257" s="21" t="s">
        <v>7815</v>
      </c>
      <c r="C2257" s="13" t="s">
        <v>162</v>
      </c>
      <c r="D2257" s="765" t="s">
        <v>8383</v>
      </c>
      <c r="E2257" s="22">
        <v>36000</v>
      </c>
      <c r="F2257" s="19"/>
      <c r="G2257" s="14">
        <f t="shared" si="41"/>
        <v>36000</v>
      </c>
      <c r="H2257" s="13" t="s">
        <v>8385</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265" t="s">
        <v>7990</v>
      </c>
    </row>
    <row r="2267" spans="1:8" x14ac:dyDescent="0.25">
      <c r="A2267" s="112">
        <v>44695</v>
      </c>
      <c r="B2267" s="21" t="s">
        <v>7110</v>
      </c>
      <c r="C2267" s="13" t="s">
        <v>166</v>
      </c>
      <c r="D2267" s="765"/>
      <c r="E2267" s="22"/>
      <c r="F2267" s="19">
        <v>3880</v>
      </c>
      <c r="G2267" s="14">
        <f t="shared" si="41"/>
        <v>-3880</v>
      </c>
      <c r="H2267" s="1265"/>
    </row>
    <row r="2268" spans="1:8" x14ac:dyDescent="0.25">
      <c r="A2268" s="112">
        <v>44695</v>
      </c>
      <c r="B2268" s="21" t="s">
        <v>7553</v>
      </c>
      <c r="C2268" s="13" t="s">
        <v>166</v>
      </c>
      <c r="D2268" s="765"/>
      <c r="E2268" s="22"/>
      <c r="F2268" s="19">
        <v>25143</v>
      </c>
      <c r="G2268" s="14">
        <f t="shared" si="41"/>
        <v>-25143</v>
      </c>
      <c r="H2268" s="1265"/>
    </row>
    <row r="2269" spans="1:8" x14ac:dyDescent="0.25">
      <c r="A2269" s="112">
        <v>44695</v>
      </c>
      <c r="B2269" s="21" t="s">
        <v>1399</v>
      </c>
      <c r="C2269" s="13" t="s">
        <v>166</v>
      </c>
      <c r="D2269" s="765"/>
      <c r="E2269" s="22"/>
      <c r="F2269" s="19">
        <v>116480</v>
      </c>
      <c r="G2269" s="14">
        <f t="shared" si="41"/>
        <v>-116480</v>
      </c>
      <c r="H2269" s="1265"/>
    </row>
    <row r="2270" spans="1:8" x14ac:dyDescent="0.25">
      <c r="A2270" s="112">
        <v>44695</v>
      </c>
      <c r="B2270" s="21" t="s">
        <v>7744</v>
      </c>
      <c r="C2270" s="13" t="s">
        <v>166</v>
      </c>
      <c r="D2270" s="765"/>
      <c r="E2270" s="22"/>
      <c r="F2270" s="19">
        <v>24000</v>
      </c>
      <c r="G2270" s="14">
        <f t="shared" si="41"/>
        <v>-24000</v>
      </c>
      <c r="H2270" s="1265"/>
    </row>
    <row r="2271" spans="1:8" x14ac:dyDescent="0.25">
      <c r="A2271" s="112">
        <v>44695</v>
      </c>
      <c r="B2271" s="21" t="s">
        <v>7815</v>
      </c>
      <c r="C2271" s="13" t="s">
        <v>166</v>
      </c>
      <c r="D2271" s="765"/>
      <c r="E2271" s="22"/>
      <c r="F2271" s="19">
        <v>15820</v>
      </c>
      <c r="G2271" s="14">
        <f t="shared" si="41"/>
        <v>-15820</v>
      </c>
      <c r="H2271" s="1265"/>
    </row>
    <row r="2272" spans="1:8" x14ac:dyDescent="0.25">
      <c r="A2272" s="112">
        <v>44695</v>
      </c>
      <c r="B2272" s="21" t="s">
        <v>3944</v>
      </c>
      <c r="C2272" s="13" t="s">
        <v>166</v>
      </c>
      <c r="D2272" s="765"/>
      <c r="E2272" s="22"/>
      <c r="F2272" s="19">
        <v>5200</v>
      </c>
      <c r="G2272" s="14">
        <f t="shared" si="41"/>
        <v>-5200</v>
      </c>
      <c r="H2272" s="1265"/>
    </row>
    <row r="2273" spans="1:8" x14ac:dyDescent="0.25">
      <c r="A2273" s="112">
        <v>44695</v>
      </c>
      <c r="B2273" s="21" t="s">
        <v>1399</v>
      </c>
      <c r="C2273" s="13" t="s">
        <v>166</v>
      </c>
      <c r="D2273" s="765"/>
      <c r="E2273" s="22"/>
      <c r="F2273" s="19">
        <v>84852</v>
      </c>
      <c r="G2273" s="14">
        <f t="shared" si="41"/>
        <v>-84852</v>
      </c>
      <c r="H2273" s="1265"/>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234" t="s">
        <v>7898</v>
      </c>
    </row>
    <row r="2278" spans="1:8" x14ac:dyDescent="0.25">
      <c r="A2278" s="112">
        <v>44709</v>
      </c>
      <c r="B2278" s="21" t="s">
        <v>7065</v>
      </c>
      <c r="C2278" s="13" t="s">
        <v>164</v>
      </c>
      <c r="D2278" s="765"/>
      <c r="E2278" s="22"/>
      <c r="F2278" s="19">
        <v>49174</v>
      </c>
      <c r="G2278" s="14">
        <f t="shared" si="41"/>
        <v>-49174</v>
      </c>
      <c r="H2278" s="1234"/>
    </row>
    <row r="2279" spans="1:8" x14ac:dyDescent="0.25">
      <c r="A2279" s="112">
        <v>44709</v>
      </c>
      <c r="B2279" s="21" t="s">
        <v>7110</v>
      </c>
      <c r="C2279" s="13" t="s">
        <v>164</v>
      </c>
      <c r="D2279" s="765"/>
      <c r="E2279" s="22"/>
      <c r="F2279" s="19">
        <v>36997</v>
      </c>
      <c r="G2279" s="14">
        <f t="shared" si="41"/>
        <v>-36997</v>
      </c>
      <c r="H2279" s="1234"/>
    </row>
    <row r="2280" spans="1:8" x14ac:dyDescent="0.25">
      <c r="A2280" s="112">
        <v>44709</v>
      </c>
      <c r="B2280" s="21" t="s">
        <v>7553</v>
      </c>
      <c r="C2280" s="13" t="s">
        <v>164</v>
      </c>
      <c r="D2280" s="765"/>
      <c r="E2280" s="22"/>
      <c r="F2280" s="19">
        <v>4174</v>
      </c>
      <c r="G2280" s="14">
        <f t="shared" si="41"/>
        <v>-4174</v>
      </c>
      <c r="H2280" s="1234"/>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234" t="s">
        <v>7899</v>
      </c>
    </row>
    <row r="2284" spans="1:8" x14ac:dyDescent="0.25">
      <c r="A2284" s="112">
        <v>44711</v>
      </c>
      <c r="B2284" s="21" t="s">
        <v>7553</v>
      </c>
      <c r="C2284" s="13" t="s">
        <v>5680</v>
      </c>
      <c r="D2284" s="765"/>
      <c r="E2284" s="22"/>
      <c r="F2284" s="19">
        <v>5700</v>
      </c>
      <c r="G2284" s="14">
        <f t="shared" si="41"/>
        <v>-5700</v>
      </c>
      <c r="H2284" s="1234"/>
    </row>
    <row r="2285" spans="1:8" x14ac:dyDescent="0.25">
      <c r="A2285" s="112">
        <v>44711</v>
      </c>
      <c r="B2285" s="21" t="s">
        <v>7744</v>
      </c>
      <c r="C2285" s="13" t="s">
        <v>5680</v>
      </c>
      <c r="D2285" s="765"/>
      <c r="E2285" s="22"/>
      <c r="F2285" s="19">
        <v>74800</v>
      </c>
      <c r="G2285" s="14">
        <f t="shared" si="41"/>
        <v>-74800</v>
      </c>
      <c r="H2285" s="1234"/>
    </row>
    <row r="2286" spans="1:8" x14ac:dyDescent="0.25">
      <c r="A2286" s="112">
        <v>44711</v>
      </c>
      <c r="B2286" s="21" t="s">
        <v>7553</v>
      </c>
      <c r="C2286" s="13" t="s">
        <v>7240</v>
      </c>
      <c r="D2286" s="765"/>
      <c r="E2286" s="22"/>
      <c r="F2286" s="19">
        <v>50320</v>
      </c>
      <c r="G2286" s="14">
        <f t="shared" si="41"/>
        <v>-50320</v>
      </c>
      <c r="H2286" s="1234" t="s">
        <v>7900</v>
      </c>
    </row>
    <row r="2287" spans="1:8" x14ac:dyDescent="0.25">
      <c r="A2287" s="112">
        <v>44711</v>
      </c>
      <c r="B2287" s="21" t="s">
        <v>7655</v>
      </c>
      <c r="C2287" s="13" t="s">
        <v>7240</v>
      </c>
      <c r="D2287" s="765"/>
      <c r="E2287" s="22"/>
      <c r="F2287" s="19">
        <v>8180</v>
      </c>
      <c r="G2287" s="14">
        <f t="shared" si="41"/>
        <v>-8180</v>
      </c>
      <c r="H2287" s="1234"/>
    </row>
    <row r="2288" spans="1:8" x14ac:dyDescent="0.25">
      <c r="A2288" s="112">
        <v>44711</v>
      </c>
      <c r="B2288" s="21" t="s">
        <v>7815</v>
      </c>
      <c r="C2288" s="13" t="s">
        <v>7240</v>
      </c>
      <c r="D2288" s="765"/>
      <c r="E2288" s="22"/>
      <c r="F2288" s="19">
        <v>17000</v>
      </c>
      <c r="G2288" s="14">
        <f t="shared" si="41"/>
        <v>-17000</v>
      </c>
      <c r="H2288" s="1234"/>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234" t="s">
        <v>1156</v>
      </c>
    </row>
    <row r="2292" spans="1:8" x14ac:dyDescent="0.25">
      <c r="A2292" s="112">
        <v>44712</v>
      </c>
      <c r="B2292" s="21" t="s">
        <v>6407</v>
      </c>
      <c r="C2292" s="13" t="s">
        <v>3010</v>
      </c>
      <c r="D2292" s="765"/>
      <c r="E2292" s="22"/>
      <c r="F2292" s="19">
        <v>28567</v>
      </c>
      <c r="G2292" s="14">
        <f t="shared" si="41"/>
        <v>-28567</v>
      </c>
      <c r="H2292" s="1234"/>
    </row>
    <row r="2293" spans="1:8" x14ac:dyDescent="0.25">
      <c r="A2293" s="112">
        <v>44712</v>
      </c>
      <c r="B2293" s="21" t="s">
        <v>6509</v>
      </c>
      <c r="C2293" s="13" t="s">
        <v>3010</v>
      </c>
      <c r="D2293" s="765"/>
      <c r="E2293" s="22"/>
      <c r="F2293" s="19">
        <v>3053</v>
      </c>
      <c r="G2293" s="14">
        <f t="shared" si="41"/>
        <v>-3053</v>
      </c>
      <c r="H2293" s="1234"/>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8449</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239" t="s">
        <v>7993</v>
      </c>
    </row>
    <row r="2304" spans="1:8" x14ac:dyDescent="0.25">
      <c r="A2304" s="112">
        <v>44726</v>
      </c>
      <c r="B2304" s="21" t="s">
        <v>7919</v>
      </c>
      <c r="C2304" s="13" t="s">
        <v>166</v>
      </c>
      <c r="D2304" s="765"/>
      <c r="E2304" s="22"/>
      <c r="F2304" s="19">
        <v>132000</v>
      </c>
      <c r="G2304" s="14">
        <f t="shared" si="41"/>
        <v>-132000</v>
      </c>
      <c r="H2304" s="1239"/>
    </row>
    <row r="2305" spans="1:8" x14ac:dyDescent="0.25">
      <c r="A2305" s="112">
        <v>44726</v>
      </c>
      <c r="B2305" s="21" t="s">
        <v>7919</v>
      </c>
      <c r="C2305" s="13" t="s">
        <v>166</v>
      </c>
      <c r="D2305" s="765"/>
      <c r="E2305" s="22"/>
      <c r="F2305" s="19">
        <v>151650</v>
      </c>
      <c r="G2305" s="14">
        <f t="shared" si="41"/>
        <v>-151650</v>
      </c>
      <c r="H2305" s="1239"/>
    </row>
    <row r="2306" spans="1:8" x14ac:dyDescent="0.25">
      <c r="A2306" s="112">
        <v>44726</v>
      </c>
      <c r="B2306" s="21" t="s">
        <v>7919</v>
      </c>
      <c r="C2306" s="13" t="s">
        <v>166</v>
      </c>
      <c r="D2306" s="765"/>
      <c r="E2306" s="22"/>
      <c r="F2306" s="19">
        <f>500000-F2305-F2304-F2303</f>
        <v>60560</v>
      </c>
      <c r="G2306" s="14">
        <f t="shared" si="41"/>
        <v>-60560</v>
      </c>
      <c r="H2306" s="1239"/>
    </row>
    <row r="2307" spans="1:8" ht="15.75" customHeight="1" x14ac:dyDescent="0.25">
      <c r="A2307" s="112">
        <v>44726</v>
      </c>
      <c r="B2307" s="21" t="s">
        <v>2932</v>
      </c>
      <c r="C2307" s="13" t="s">
        <v>161</v>
      </c>
      <c r="D2307" s="765"/>
      <c r="E2307" s="22"/>
      <c r="F2307" s="19">
        <v>21337</v>
      </c>
      <c r="G2307" s="14">
        <f t="shared" si="41"/>
        <v>-21337</v>
      </c>
      <c r="H2307" s="1241" t="s">
        <v>7962</v>
      </c>
    </row>
    <row r="2308" spans="1:8" ht="15.75" customHeight="1" x14ac:dyDescent="0.25">
      <c r="A2308" s="112">
        <v>44726</v>
      </c>
      <c r="B2308" s="21" t="s">
        <v>7730</v>
      </c>
      <c r="C2308" s="13" t="s">
        <v>161</v>
      </c>
      <c r="D2308" s="765"/>
      <c r="E2308" s="22"/>
      <c r="F2308" s="19">
        <v>44651</v>
      </c>
      <c r="G2308" s="14">
        <f t="shared" si="41"/>
        <v>-44651</v>
      </c>
      <c r="H2308" s="1241"/>
    </row>
    <row r="2309" spans="1:8" ht="15.75" customHeight="1" x14ac:dyDescent="0.25">
      <c r="A2309" s="112">
        <v>44726</v>
      </c>
      <c r="B2309" s="21" t="s">
        <v>7744</v>
      </c>
      <c r="C2309" s="13" t="s">
        <v>161</v>
      </c>
      <c r="D2309" s="765"/>
      <c r="E2309" s="22"/>
      <c r="F2309" s="19">
        <v>33179</v>
      </c>
      <c r="G2309" s="14">
        <f t="shared" si="41"/>
        <v>-33179</v>
      </c>
      <c r="H2309" s="1241"/>
    </row>
    <row r="2310" spans="1:8" ht="16.5" customHeight="1" x14ac:dyDescent="0.25">
      <c r="A2310" s="112">
        <v>44726</v>
      </c>
      <c r="B2310" s="21" t="s">
        <v>7815</v>
      </c>
      <c r="C2310" s="13" t="s">
        <v>161</v>
      </c>
      <c r="D2310" s="765"/>
      <c r="E2310" s="22"/>
      <c r="F2310" s="19">
        <v>58530</v>
      </c>
      <c r="G2310" s="14">
        <f t="shared" si="41"/>
        <v>-58530</v>
      </c>
      <c r="H2310" s="1241"/>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8450</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8685</v>
      </c>
      <c r="E2333" s="22">
        <v>17400</v>
      </c>
      <c r="F2333" s="19"/>
      <c r="G2333" s="752">
        <f t="shared" si="43"/>
        <v>17400</v>
      </c>
      <c r="H2333" s="753"/>
    </row>
    <row r="2334" spans="1:8" s="730" customFormat="1" x14ac:dyDescent="0.25">
      <c r="A2334" s="112">
        <v>44770</v>
      </c>
      <c r="B2334" s="21" t="s">
        <v>6503</v>
      </c>
      <c r="C2334" s="13" t="s">
        <v>166</v>
      </c>
      <c r="D2334" s="777" t="s">
        <v>8684</v>
      </c>
      <c r="E2334" s="22">
        <v>4000</v>
      </c>
      <c r="F2334" s="19"/>
      <c r="G2334" s="752">
        <f t="shared" si="43"/>
        <v>4000</v>
      </c>
      <c r="H2334" s="753"/>
    </row>
    <row r="2335" spans="1:8" x14ac:dyDescent="0.25">
      <c r="A2335" s="112">
        <v>44768</v>
      </c>
      <c r="B2335" s="21" t="s">
        <v>8041</v>
      </c>
      <c r="C2335" s="13" t="s">
        <v>8454</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8300</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8310</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8327</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8301</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8328</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10149</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8311</v>
      </c>
      <c r="E2381" s="22">
        <v>59395</v>
      </c>
      <c r="F2381" s="19"/>
      <c r="G2381" s="14">
        <f t="shared" si="44"/>
        <v>59395</v>
      </c>
      <c r="H2381" s="13"/>
    </row>
    <row r="2382" spans="1:8" x14ac:dyDescent="0.25">
      <c r="A2382" s="112">
        <v>44809</v>
      </c>
      <c r="B2382" s="21" t="s">
        <v>8041</v>
      </c>
      <c r="C2382" s="13" t="s">
        <v>7465</v>
      </c>
      <c r="D2382" s="765" t="s">
        <v>8312</v>
      </c>
      <c r="E2382" s="22">
        <v>935180</v>
      </c>
      <c r="F2382" s="19"/>
      <c r="G2382" s="14">
        <f t="shared" si="44"/>
        <v>935180</v>
      </c>
      <c r="H2382" s="13"/>
    </row>
    <row r="2383" spans="1:8" x14ac:dyDescent="0.25">
      <c r="A2383" s="112">
        <v>44809</v>
      </c>
      <c r="B2383" s="21" t="s">
        <v>8041</v>
      </c>
      <c r="C2383" s="13" t="s">
        <v>7465</v>
      </c>
      <c r="D2383" s="765" t="s">
        <v>8313</v>
      </c>
      <c r="E2383" s="22">
        <v>28800</v>
      </c>
      <c r="F2383" s="19"/>
      <c r="G2383" s="14">
        <f t="shared" si="44"/>
        <v>28800</v>
      </c>
      <c r="H2383" s="13"/>
    </row>
    <row r="2384" spans="1:8" x14ac:dyDescent="0.25">
      <c r="A2384" s="112">
        <v>44809</v>
      </c>
      <c r="B2384" s="21" t="s">
        <v>8041</v>
      </c>
      <c r="C2384" s="13" t="s">
        <v>7465</v>
      </c>
      <c r="D2384" s="765" t="s">
        <v>8314</v>
      </c>
      <c r="E2384" s="22">
        <v>421212</v>
      </c>
      <c r="F2384" s="19"/>
      <c r="G2384" s="14">
        <f t="shared" ref="G2384:G2406" si="45">E2384-F2384</f>
        <v>421212</v>
      </c>
      <c r="H2384" s="13"/>
    </row>
    <row r="2385" spans="1:8" x14ac:dyDescent="0.25">
      <c r="A2385" s="112">
        <v>44809</v>
      </c>
      <c r="B2385" s="21" t="s">
        <v>8041</v>
      </c>
      <c r="C2385" s="13" t="s">
        <v>7465</v>
      </c>
      <c r="D2385" s="765" t="s">
        <v>8315</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8454</v>
      </c>
      <c r="D2387" s="765" t="s">
        <v>8455</v>
      </c>
      <c r="E2387" s="22">
        <v>200000</v>
      </c>
      <c r="F2387" s="19"/>
      <c r="G2387" s="14">
        <f t="shared" si="45"/>
        <v>200000</v>
      </c>
      <c r="H2387" s="13" t="s">
        <v>8518</v>
      </c>
    </row>
    <row r="2388" spans="1:8" x14ac:dyDescent="0.25">
      <c r="A2388" s="112">
        <v>44811</v>
      </c>
      <c r="B2388" s="21" t="s">
        <v>1399</v>
      </c>
      <c r="C2388" s="13" t="s">
        <v>7240</v>
      </c>
      <c r="D2388" s="765" t="s">
        <v>8364</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8401</v>
      </c>
      <c r="E2390" s="22">
        <v>20800</v>
      </c>
      <c r="F2390" s="19"/>
      <c r="G2390" s="14">
        <f t="shared" si="45"/>
        <v>20800</v>
      </c>
      <c r="H2390" s="13"/>
    </row>
    <row r="2391" spans="1:8" x14ac:dyDescent="0.25">
      <c r="A2391" s="112">
        <v>44818</v>
      </c>
      <c r="B2391" s="21" t="s">
        <v>8041</v>
      </c>
      <c r="C2391" s="13" t="s">
        <v>180</v>
      </c>
      <c r="D2391" s="765" t="s">
        <v>8365</v>
      </c>
      <c r="E2391" s="22">
        <v>100800</v>
      </c>
      <c r="F2391" s="19"/>
      <c r="G2391" s="14">
        <f t="shared" si="45"/>
        <v>100800</v>
      </c>
      <c r="H2391" s="13"/>
    </row>
    <row r="2392" spans="1:8" x14ac:dyDescent="0.25">
      <c r="A2392" s="112">
        <v>44818</v>
      </c>
      <c r="B2392" s="21" t="s">
        <v>8041</v>
      </c>
      <c r="C2392" s="13" t="s">
        <v>7465</v>
      </c>
      <c r="D2392" s="765" t="s">
        <v>8316</v>
      </c>
      <c r="E2392" s="22">
        <v>274016</v>
      </c>
      <c r="F2392" s="19"/>
      <c r="G2392" s="14">
        <f t="shared" si="45"/>
        <v>274016</v>
      </c>
      <c r="H2392" s="13"/>
    </row>
    <row r="2393" spans="1:8" x14ac:dyDescent="0.25">
      <c r="A2393" s="112">
        <v>44819</v>
      </c>
      <c r="B2393" s="21" t="s">
        <v>7951</v>
      </c>
      <c r="C2393" s="13" t="s">
        <v>7465</v>
      </c>
      <c r="D2393" s="765" t="s">
        <v>8317</v>
      </c>
      <c r="E2393" s="22">
        <v>111043</v>
      </c>
      <c r="F2393" s="19"/>
      <c r="G2393" s="14">
        <f t="shared" si="45"/>
        <v>111043</v>
      </c>
      <c r="H2393" s="13"/>
    </row>
    <row r="2394" spans="1:8" x14ac:dyDescent="0.25">
      <c r="A2394" s="112">
        <v>44819</v>
      </c>
      <c r="B2394" s="21" t="s">
        <v>7919</v>
      </c>
      <c r="C2394" s="13" t="s">
        <v>8392</v>
      </c>
      <c r="D2394" s="765" t="s">
        <v>8393</v>
      </c>
      <c r="E2394" s="22">
        <v>455186</v>
      </c>
      <c r="F2394" s="19"/>
      <c r="G2394" s="14">
        <f t="shared" si="45"/>
        <v>455186</v>
      </c>
      <c r="H2394" s="13"/>
    </row>
    <row r="2395" spans="1:8" x14ac:dyDescent="0.25">
      <c r="A2395" s="112">
        <v>44819</v>
      </c>
      <c r="B2395" s="21" t="s">
        <v>8041</v>
      </c>
      <c r="C2395" s="13" t="s">
        <v>8392</v>
      </c>
      <c r="D2395" s="765" t="s">
        <v>8394</v>
      </c>
      <c r="E2395" s="22">
        <v>47092</v>
      </c>
      <c r="F2395" s="19"/>
      <c r="G2395" s="14">
        <f t="shared" si="45"/>
        <v>47092</v>
      </c>
      <c r="H2395" s="13"/>
    </row>
    <row r="2396" spans="1:8" x14ac:dyDescent="0.25">
      <c r="A2396" s="112">
        <v>44820</v>
      </c>
      <c r="B2396" s="21" t="s">
        <v>8075</v>
      </c>
      <c r="C2396" s="13" t="s">
        <v>166</v>
      </c>
      <c r="D2396" s="765" t="s">
        <v>8362</v>
      </c>
      <c r="E2396" s="22">
        <v>31200</v>
      </c>
      <c r="F2396" s="19"/>
      <c r="G2396" s="14">
        <f t="shared" si="45"/>
        <v>31200</v>
      </c>
      <c r="H2396" s="13"/>
    </row>
    <row r="2397" spans="1:8" x14ac:dyDescent="0.25">
      <c r="A2397" s="112">
        <v>44820</v>
      </c>
      <c r="B2397" s="21" t="s">
        <v>7919</v>
      </c>
      <c r="C2397" s="13" t="s">
        <v>180</v>
      </c>
      <c r="D2397" s="765" t="s">
        <v>8366</v>
      </c>
      <c r="E2397" s="22">
        <v>59880</v>
      </c>
      <c r="F2397" s="19"/>
      <c r="G2397" s="14">
        <f t="shared" si="45"/>
        <v>59880</v>
      </c>
      <c r="H2397" s="13"/>
    </row>
    <row r="2398" spans="1:8" x14ac:dyDescent="0.25">
      <c r="A2398" s="112">
        <v>44823</v>
      </c>
      <c r="B2398" s="21" t="s">
        <v>2932</v>
      </c>
      <c r="C2398" s="13" t="s">
        <v>6765</v>
      </c>
      <c r="D2398" s="765" t="s">
        <v>8399</v>
      </c>
      <c r="E2398" s="22">
        <v>76350</v>
      </c>
      <c r="F2398" s="19"/>
      <c r="G2398" s="14">
        <f t="shared" si="45"/>
        <v>76350</v>
      </c>
      <c r="H2398" s="13"/>
    </row>
    <row r="2399" spans="1:8" x14ac:dyDescent="0.25">
      <c r="A2399" s="112">
        <v>44827</v>
      </c>
      <c r="B2399" s="21" t="s">
        <v>8041</v>
      </c>
      <c r="C2399" s="13" t="s">
        <v>7465</v>
      </c>
      <c r="D2399" s="765" t="s">
        <v>8451</v>
      </c>
      <c r="E2399" s="22">
        <v>41600</v>
      </c>
      <c r="F2399" s="19"/>
      <c r="G2399" s="14">
        <f t="shared" si="45"/>
        <v>41600</v>
      </c>
      <c r="H2399" s="13"/>
    </row>
    <row r="2400" spans="1:8" x14ac:dyDescent="0.25">
      <c r="A2400" s="112">
        <v>44827</v>
      </c>
      <c r="B2400" s="21" t="s">
        <v>8041</v>
      </c>
      <c r="C2400" s="13" t="s">
        <v>7465</v>
      </c>
      <c r="D2400" s="765" t="s">
        <v>8452</v>
      </c>
      <c r="E2400" s="22">
        <v>255657</v>
      </c>
      <c r="F2400" s="19"/>
      <c r="G2400" s="14">
        <f t="shared" si="45"/>
        <v>255657</v>
      </c>
      <c r="H2400" s="13"/>
    </row>
    <row r="2401" spans="1:8" x14ac:dyDescent="0.25">
      <c r="A2401" s="112">
        <v>44827</v>
      </c>
      <c r="B2401" s="21" t="s">
        <v>8075</v>
      </c>
      <c r="C2401" s="13" t="s">
        <v>162</v>
      </c>
      <c r="D2401" s="765" t="s">
        <v>8384</v>
      </c>
      <c r="E2401" s="22">
        <v>17510</v>
      </c>
      <c r="F2401" s="19"/>
      <c r="G2401" s="14">
        <f t="shared" si="45"/>
        <v>17510</v>
      </c>
      <c r="H2401" s="13" t="s">
        <v>8386</v>
      </c>
    </row>
    <row r="2402" spans="1:8" x14ac:dyDescent="0.25">
      <c r="A2402" s="112">
        <v>44828</v>
      </c>
      <c r="B2402" s="21" t="s">
        <v>3945</v>
      </c>
      <c r="C2402" s="13" t="s">
        <v>437</v>
      </c>
      <c r="D2402" s="765" t="s">
        <v>8363</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8368</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8453</v>
      </c>
      <c r="E2405" s="22">
        <v>232416</v>
      </c>
      <c r="F2405" s="19"/>
      <c r="G2405" s="14">
        <f t="shared" si="45"/>
        <v>232416</v>
      </c>
      <c r="H2405" s="756"/>
    </row>
    <row r="2406" spans="1:8" x14ac:dyDescent="0.25">
      <c r="A2406" s="112">
        <v>44835</v>
      </c>
      <c r="B2406" s="21" t="s">
        <v>7919</v>
      </c>
      <c r="C2406" s="13" t="s">
        <v>7465</v>
      </c>
      <c r="D2406" s="765" t="s">
        <v>8402</v>
      </c>
      <c r="E2406" s="22">
        <v>651281</v>
      </c>
      <c r="F2406" s="19"/>
      <c r="G2406" s="14">
        <f t="shared" si="45"/>
        <v>651281</v>
      </c>
      <c r="H2406" s="13"/>
    </row>
    <row r="2407" spans="1:8" x14ac:dyDescent="0.25">
      <c r="A2407" s="112">
        <v>44835</v>
      </c>
      <c r="B2407" s="21" t="s">
        <v>7919</v>
      </c>
      <c r="C2407" s="13" t="s">
        <v>437</v>
      </c>
      <c r="D2407" s="765" t="s">
        <v>8403</v>
      </c>
      <c r="E2407" s="22">
        <v>42000</v>
      </c>
      <c r="F2407" s="19"/>
      <c r="G2407" s="14">
        <f t="shared" ref="G2407:G2429" si="46">E2407-F2407</f>
        <v>42000</v>
      </c>
      <c r="H2407" s="13"/>
    </row>
    <row r="2408" spans="1:8" x14ac:dyDescent="0.25">
      <c r="A2408" s="112">
        <v>44837</v>
      </c>
      <c r="B2408" s="21" t="s">
        <v>8075</v>
      </c>
      <c r="C2408" s="13" t="s">
        <v>8392</v>
      </c>
      <c r="D2408" s="765" t="s">
        <v>7681</v>
      </c>
      <c r="E2408" s="22">
        <v>9067</v>
      </c>
      <c r="F2408" s="19"/>
      <c r="G2408" s="14">
        <f t="shared" si="46"/>
        <v>9067</v>
      </c>
      <c r="H2408" s="13"/>
    </row>
    <row r="2409" spans="1:8" x14ac:dyDescent="0.25">
      <c r="A2409" s="112">
        <v>44837</v>
      </c>
      <c r="B2409" s="21" t="s">
        <v>8041</v>
      </c>
      <c r="C2409" s="13" t="s">
        <v>8392</v>
      </c>
      <c r="D2409" s="765" t="s">
        <v>8102</v>
      </c>
      <c r="E2409" s="22">
        <v>154641</v>
      </c>
      <c r="F2409" s="19"/>
      <c r="G2409" s="14">
        <f t="shared" si="46"/>
        <v>154641</v>
      </c>
      <c r="H2409" s="13"/>
    </row>
    <row r="2410" spans="1:8" x14ac:dyDescent="0.25">
      <c r="A2410" s="112">
        <v>44837</v>
      </c>
      <c r="B2410" s="21" t="s">
        <v>7919</v>
      </c>
      <c r="C2410" s="13" t="s">
        <v>8392</v>
      </c>
      <c r="D2410" s="765" t="s">
        <v>8395</v>
      </c>
      <c r="E2410" s="22">
        <v>118082</v>
      </c>
      <c r="F2410" s="19"/>
      <c r="G2410" s="14">
        <f t="shared" si="46"/>
        <v>118082</v>
      </c>
      <c r="H2410" s="13"/>
    </row>
    <row r="2411" spans="1:8" s="730" customFormat="1" ht="31.5" x14ac:dyDescent="0.25">
      <c r="A2411" s="112">
        <v>44837</v>
      </c>
      <c r="B2411" s="742" t="s">
        <v>7919</v>
      </c>
      <c r="C2411" s="749" t="s">
        <v>8392</v>
      </c>
      <c r="D2411" s="778"/>
      <c r="E2411" s="750"/>
      <c r="F2411" s="751">
        <v>343867</v>
      </c>
      <c r="G2411" s="752">
        <f t="shared" si="46"/>
        <v>-343867</v>
      </c>
      <c r="H2411" s="755" t="s">
        <v>8396</v>
      </c>
    </row>
    <row r="2412" spans="1:8" x14ac:dyDescent="0.25">
      <c r="A2412" s="112">
        <v>44837</v>
      </c>
      <c r="B2412" s="21" t="s">
        <v>8041</v>
      </c>
      <c r="C2412" s="749" t="s">
        <v>8392</v>
      </c>
      <c r="D2412" s="765"/>
      <c r="E2412" s="22"/>
      <c r="F2412" s="19">
        <v>167000</v>
      </c>
      <c r="G2412" s="752">
        <f t="shared" si="46"/>
        <v>-167000</v>
      </c>
      <c r="H2412" s="13" t="s">
        <v>8397</v>
      </c>
    </row>
    <row r="2413" spans="1:8" x14ac:dyDescent="0.25">
      <c r="A2413" s="112">
        <v>44838</v>
      </c>
      <c r="B2413" s="21" t="s">
        <v>7919</v>
      </c>
      <c r="C2413" s="13" t="s">
        <v>169</v>
      </c>
      <c r="D2413" s="765" t="s">
        <v>8410</v>
      </c>
      <c r="E2413" s="22">
        <v>2400</v>
      </c>
      <c r="F2413" s="19"/>
      <c r="G2413" s="752">
        <f t="shared" si="46"/>
        <v>2400</v>
      </c>
      <c r="H2413" s="13" t="s">
        <v>8411</v>
      </c>
    </row>
    <row r="2414" spans="1:8" x14ac:dyDescent="0.25">
      <c r="A2414" s="112">
        <v>44838</v>
      </c>
      <c r="B2414" s="21" t="s">
        <v>7919</v>
      </c>
      <c r="C2414" s="13" t="s">
        <v>7465</v>
      </c>
      <c r="D2414" s="765" t="s">
        <v>8493</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8420</v>
      </c>
    </row>
    <row r="2416" spans="1:8" x14ac:dyDescent="0.25">
      <c r="A2416" s="112">
        <v>44841</v>
      </c>
      <c r="B2416" s="21" t="s">
        <v>8041</v>
      </c>
      <c r="C2416" s="13" t="s">
        <v>8454</v>
      </c>
      <c r="D2416" s="765" t="s">
        <v>8456</v>
      </c>
      <c r="E2416" s="22">
        <v>120000</v>
      </c>
      <c r="F2416" s="19"/>
      <c r="G2416" s="752">
        <f t="shared" si="46"/>
        <v>120000</v>
      </c>
      <c r="H2416" s="13" t="s">
        <v>8457</v>
      </c>
    </row>
    <row r="2417" spans="1:8" x14ac:dyDescent="0.25">
      <c r="A2417" s="112">
        <v>44845</v>
      </c>
      <c r="B2417" s="21" t="s">
        <v>8337</v>
      </c>
      <c r="C2417" s="13" t="s">
        <v>2195</v>
      </c>
      <c r="D2417" s="765" t="s">
        <v>8469</v>
      </c>
      <c r="E2417" s="22">
        <v>150728</v>
      </c>
      <c r="F2417" s="19"/>
      <c r="G2417" s="752">
        <f t="shared" si="46"/>
        <v>150728</v>
      </c>
      <c r="H2417" s="13" t="s">
        <v>8470</v>
      </c>
    </row>
    <row r="2418" spans="1:8" x14ac:dyDescent="0.25">
      <c r="A2418" s="112">
        <v>44846</v>
      </c>
      <c r="B2418" s="21" t="s">
        <v>8041</v>
      </c>
      <c r="C2418" s="13" t="s">
        <v>8454</v>
      </c>
      <c r="D2418" s="765" t="s">
        <v>8467</v>
      </c>
      <c r="E2418" s="22">
        <v>162000</v>
      </c>
      <c r="F2418" s="19"/>
      <c r="G2418" s="752">
        <f t="shared" si="46"/>
        <v>162000</v>
      </c>
      <c r="H2418" s="13" t="s">
        <v>8468</v>
      </c>
    </row>
    <row r="2419" spans="1:8" x14ac:dyDescent="0.25">
      <c r="A2419" s="112">
        <v>44847</v>
      </c>
      <c r="B2419" s="21" t="s">
        <v>8337</v>
      </c>
      <c r="C2419" s="13" t="s">
        <v>7240</v>
      </c>
      <c r="D2419" s="765"/>
      <c r="E2419" s="22"/>
      <c r="F2419" s="19">
        <v>300000</v>
      </c>
      <c r="G2419" s="752">
        <f t="shared" si="46"/>
        <v>-300000</v>
      </c>
      <c r="H2419" s="13" t="s">
        <v>8478</v>
      </c>
    </row>
    <row r="2420" spans="1:8" x14ac:dyDescent="0.25">
      <c r="A2420" s="112">
        <v>44848</v>
      </c>
      <c r="B2420" s="21" t="s">
        <v>8041</v>
      </c>
      <c r="C2420" s="13" t="s">
        <v>161</v>
      </c>
      <c r="D2420" s="765"/>
      <c r="E2420" s="22"/>
      <c r="F2420" s="19">
        <v>52499</v>
      </c>
      <c r="G2420" s="752">
        <f t="shared" si="46"/>
        <v>-52499</v>
      </c>
      <c r="H2420" s="13" t="s">
        <v>8475</v>
      </c>
    </row>
    <row r="2421" spans="1:8" x14ac:dyDescent="0.25">
      <c r="A2421" s="112">
        <v>44848</v>
      </c>
      <c r="B2421" s="21" t="s">
        <v>7919</v>
      </c>
      <c r="C2421" s="13" t="s">
        <v>169</v>
      </c>
      <c r="D2421" s="765"/>
      <c r="E2421" s="22"/>
      <c r="F2421" s="19">
        <v>224000</v>
      </c>
      <c r="G2421" s="752">
        <f t="shared" si="46"/>
        <v>-224000</v>
      </c>
      <c r="H2421" s="13" t="s">
        <v>8479</v>
      </c>
    </row>
    <row r="2422" spans="1:8" x14ac:dyDescent="0.25">
      <c r="A2422" s="112">
        <v>44848</v>
      </c>
      <c r="B2422" s="21" t="s">
        <v>8041</v>
      </c>
      <c r="C2422" s="13" t="s">
        <v>5186</v>
      </c>
      <c r="D2422" s="765" t="s">
        <v>8521</v>
      </c>
      <c r="E2422" s="22">
        <v>861760</v>
      </c>
      <c r="F2422" s="19"/>
      <c r="G2422" s="752">
        <f t="shared" si="46"/>
        <v>861760</v>
      </c>
      <c r="H2422" s="13"/>
    </row>
    <row r="2423" spans="1:8" x14ac:dyDescent="0.25">
      <c r="A2423" s="112">
        <v>44849</v>
      </c>
      <c r="B2423" s="21" t="s">
        <v>7919</v>
      </c>
      <c r="C2423" s="13" t="s">
        <v>169</v>
      </c>
      <c r="D2423" s="765" t="s">
        <v>8476</v>
      </c>
      <c r="E2423" s="22">
        <v>30588</v>
      </c>
      <c r="F2423" s="19"/>
      <c r="G2423" s="752">
        <f t="shared" si="46"/>
        <v>30588</v>
      </c>
      <c r="H2423" s="13" t="s">
        <v>8477</v>
      </c>
    </row>
    <row r="2424" spans="1:8" x14ac:dyDescent="0.25">
      <c r="A2424" s="112">
        <v>44851</v>
      </c>
      <c r="B2424" s="21" t="s">
        <v>7919</v>
      </c>
      <c r="C2424" s="13" t="s">
        <v>166</v>
      </c>
      <c r="D2424" s="765" t="s">
        <v>8519</v>
      </c>
      <c r="E2424" s="22">
        <v>46700</v>
      </c>
      <c r="F2424" s="19"/>
      <c r="G2424" s="752">
        <f t="shared" si="46"/>
        <v>46700</v>
      </c>
      <c r="H2424" s="13" t="s">
        <v>8520</v>
      </c>
    </row>
    <row r="2425" spans="1:8" x14ac:dyDescent="0.25">
      <c r="A2425" s="112">
        <v>44852</v>
      </c>
      <c r="B2425" s="21" t="s">
        <v>8075</v>
      </c>
      <c r="C2425" s="13" t="s">
        <v>5186</v>
      </c>
      <c r="D2425" s="765" t="s">
        <v>8522</v>
      </c>
      <c r="E2425" s="22">
        <v>63132</v>
      </c>
      <c r="F2425" s="19"/>
      <c r="G2425" s="752">
        <f t="shared" si="46"/>
        <v>63132</v>
      </c>
      <c r="H2425" s="13"/>
    </row>
    <row r="2426" spans="1:8" x14ac:dyDescent="0.25">
      <c r="A2426" s="112">
        <v>44852</v>
      </c>
      <c r="B2426" s="21" t="s">
        <v>8041</v>
      </c>
      <c r="C2426" s="13" t="s">
        <v>7465</v>
      </c>
      <c r="D2426" s="765" t="s">
        <v>8544</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8507</v>
      </c>
    </row>
    <row r="2428" spans="1:8" x14ac:dyDescent="0.25">
      <c r="A2428" s="112">
        <v>44854</v>
      </c>
      <c r="B2428" s="21" t="s">
        <v>8041</v>
      </c>
      <c r="C2428" s="13" t="s">
        <v>7465</v>
      </c>
      <c r="D2428" s="765"/>
      <c r="E2428" s="22"/>
      <c r="F2428" s="19">
        <v>460000</v>
      </c>
      <c r="G2428" s="752">
        <f t="shared" si="46"/>
        <v>-460000</v>
      </c>
      <c r="H2428" s="13" t="s">
        <v>8508</v>
      </c>
    </row>
    <row r="2429" spans="1:8" x14ac:dyDescent="0.25">
      <c r="A2429" s="112">
        <v>44854</v>
      </c>
      <c r="B2429" s="21" t="s">
        <v>8041</v>
      </c>
      <c r="C2429" s="13" t="s">
        <v>8454</v>
      </c>
      <c r="D2429" s="765"/>
      <c r="E2429" s="22"/>
      <c r="F2429" s="19">
        <v>200000</v>
      </c>
      <c r="G2429" s="14">
        <f t="shared" si="46"/>
        <v>-200000</v>
      </c>
      <c r="H2429" s="13" t="s">
        <v>8509</v>
      </c>
    </row>
    <row r="2430" spans="1:8" x14ac:dyDescent="0.25">
      <c r="A2430" s="112">
        <v>44854</v>
      </c>
      <c r="B2430" s="21" t="s">
        <v>8041</v>
      </c>
      <c r="C2430" s="13" t="s">
        <v>8392</v>
      </c>
      <c r="D2430" s="765" t="s">
        <v>7682</v>
      </c>
      <c r="E2430" s="22">
        <v>77950</v>
      </c>
      <c r="F2430" s="19"/>
      <c r="G2430" s="14">
        <f t="shared" ref="G2430:G2478" si="47">E2430-F2430</f>
        <v>77950</v>
      </c>
      <c r="H2430" s="13"/>
    </row>
    <row r="2431" spans="1:8" x14ac:dyDescent="0.25">
      <c r="A2431" s="112">
        <v>44854</v>
      </c>
      <c r="B2431" s="21" t="s">
        <v>7919</v>
      </c>
      <c r="C2431" s="13" t="s">
        <v>8392</v>
      </c>
      <c r="D2431" s="765" t="s">
        <v>8523</v>
      </c>
      <c r="E2431" s="22">
        <v>113397</v>
      </c>
      <c r="F2431" s="19"/>
      <c r="G2431" s="14">
        <f t="shared" si="47"/>
        <v>113397</v>
      </c>
      <c r="H2431" s="13"/>
    </row>
    <row r="2432" spans="1:8" x14ac:dyDescent="0.25">
      <c r="A2432" s="112">
        <v>44854</v>
      </c>
      <c r="B2432" s="21" t="s">
        <v>7919</v>
      </c>
      <c r="C2432" s="13" t="s">
        <v>169</v>
      </c>
      <c r="D2432" s="765" t="s">
        <v>8524</v>
      </c>
      <c r="E2432" s="22">
        <v>4000</v>
      </c>
      <c r="F2432" s="19"/>
      <c r="G2432" s="752">
        <f t="shared" si="47"/>
        <v>4000</v>
      </c>
      <c r="H2432" s="13" t="s">
        <v>8525</v>
      </c>
    </row>
    <row r="2433" spans="1:8" x14ac:dyDescent="0.25">
      <c r="A2433" s="112">
        <v>44855</v>
      </c>
      <c r="B2433" s="21" t="s">
        <v>8337</v>
      </c>
      <c r="C2433" s="13" t="s">
        <v>7465</v>
      </c>
      <c r="D2433" s="765" t="s">
        <v>8870</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8535</v>
      </c>
    </row>
    <row r="2435" spans="1:8" x14ac:dyDescent="0.25">
      <c r="A2435" s="112">
        <v>44859</v>
      </c>
      <c r="B2435" s="21" t="s">
        <v>7919</v>
      </c>
      <c r="C2435" s="13" t="s">
        <v>8392</v>
      </c>
      <c r="D2435" s="765"/>
      <c r="E2435" s="22"/>
      <c r="F2435" s="19">
        <v>200000</v>
      </c>
      <c r="G2435" s="14">
        <f t="shared" si="47"/>
        <v>-200000</v>
      </c>
      <c r="H2435" s="13" t="s">
        <v>8536</v>
      </c>
    </row>
    <row r="2436" spans="1:8" x14ac:dyDescent="0.25">
      <c r="A2436" s="112">
        <v>44859</v>
      </c>
      <c r="B2436" s="21" t="s">
        <v>7919</v>
      </c>
      <c r="C2436" s="13" t="s">
        <v>162</v>
      </c>
      <c r="D2436" s="765" t="s">
        <v>8554</v>
      </c>
      <c r="E2436" s="22">
        <v>27990</v>
      </c>
      <c r="F2436" s="19"/>
      <c r="G2436" s="14">
        <f t="shared" si="47"/>
        <v>27990</v>
      </c>
      <c r="H2436" s="13" t="s">
        <v>8555</v>
      </c>
    </row>
    <row r="2437" spans="1:8" x14ac:dyDescent="0.25">
      <c r="A2437" s="112">
        <v>44859</v>
      </c>
      <c r="B2437" s="21" t="s">
        <v>7919</v>
      </c>
      <c r="C2437" s="13" t="s">
        <v>166</v>
      </c>
      <c r="D2437" s="765"/>
      <c r="E2437" s="22"/>
      <c r="F2437" s="19">
        <v>147140</v>
      </c>
      <c r="G2437" s="14">
        <f t="shared" si="47"/>
        <v>-147140</v>
      </c>
      <c r="H2437" s="1233" t="s">
        <v>8539</v>
      </c>
    </row>
    <row r="2438" spans="1:8" x14ac:dyDescent="0.25">
      <c r="A2438" s="112">
        <v>44859</v>
      </c>
      <c r="B2438" s="21" t="s">
        <v>8075</v>
      </c>
      <c r="C2438" s="13" t="s">
        <v>166</v>
      </c>
      <c r="D2438" s="765"/>
      <c r="E2438" s="22"/>
      <c r="F2438" s="19">
        <v>31200</v>
      </c>
      <c r="G2438" s="14">
        <f t="shared" si="47"/>
        <v>-31200</v>
      </c>
      <c r="H2438" s="1233"/>
    </row>
    <row r="2439" spans="1:8" x14ac:dyDescent="0.25">
      <c r="A2439" s="112">
        <v>44859</v>
      </c>
      <c r="B2439" s="21" t="s">
        <v>8557</v>
      </c>
      <c r="C2439" s="13" t="s">
        <v>166</v>
      </c>
      <c r="D2439" s="765"/>
      <c r="E2439" s="22"/>
      <c r="F2439" s="19">
        <v>109718</v>
      </c>
      <c r="G2439" s="14">
        <f t="shared" si="47"/>
        <v>-109718</v>
      </c>
      <c r="H2439" s="1233"/>
    </row>
    <row r="2440" spans="1:8" x14ac:dyDescent="0.25">
      <c r="A2440" s="112">
        <v>44860</v>
      </c>
      <c r="B2440" s="21" t="s">
        <v>6503</v>
      </c>
      <c r="C2440" s="13" t="s">
        <v>2195</v>
      </c>
      <c r="D2440" s="765" t="s">
        <v>8582</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8337</v>
      </c>
      <c r="C2442" s="13" t="s">
        <v>2195</v>
      </c>
      <c r="D2442" s="765"/>
      <c r="E2442" s="22"/>
      <c r="F2442" s="19">
        <v>728</v>
      </c>
      <c r="G2442" s="14">
        <f t="shared" si="47"/>
        <v>-728</v>
      </c>
      <c r="H2442" s="13" t="s">
        <v>7874</v>
      </c>
    </row>
    <row r="2443" spans="1:8" x14ac:dyDescent="0.25">
      <c r="A2443" s="112">
        <v>44860</v>
      </c>
      <c r="B2443" s="21" t="s">
        <v>8337</v>
      </c>
      <c r="C2443" s="13" t="s">
        <v>2195</v>
      </c>
      <c r="D2443" s="765"/>
      <c r="E2443" s="22"/>
      <c r="F2443" s="19">
        <v>150000</v>
      </c>
      <c r="G2443" s="14">
        <f t="shared" si="47"/>
        <v>-150000</v>
      </c>
      <c r="H2443" s="1235" t="s">
        <v>8552</v>
      </c>
    </row>
    <row r="2444" spans="1:8" x14ac:dyDescent="0.25">
      <c r="A2444" s="112">
        <v>44860</v>
      </c>
      <c r="B2444" s="21" t="s">
        <v>6503</v>
      </c>
      <c r="C2444" s="13" t="s">
        <v>2195</v>
      </c>
      <c r="D2444" s="765"/>
      <c r="E2444" s="22"/>
      <c r="F2444" s="19">
        <v>23920</v>
      </c>
      <c r="G2444" s="14">
        <f t="shared" si="47"/>
        <v>-23920</v>
      </c>
      <c r="H2444" s="1235"/>
    </row>
    <row r="2445" spans="1:8" x14ac:dyDescent="0.25">
      <c r="A2445" s="112">
        <v>44860</v>
      </c>
      <c r="B2445" s="21" t="s">
        <v>8557</v>
      </c>
      <c r="C2445" s="13" t="s">
        <v>2195</v>
      </c>
      <c r="D2445" s="765"/>
      <c r="E2445" s="22"/>
      <c r="F2445" s="19">
        <v>11080</v>
      </c>
      <c r="G2445" s="14">
        <f t="shared" si="47"/>
        <v>-11080</v>
      </c>
      <c r="H2445" s="1235"/>
    </row>
    <row r="2446" spans="1:8" x14ac:dyDescent="0.25">
      <c r="A2446" s="112">
        <v>44860</v>
      </c>
      <c r="B2446" s="21" t="s">
        <v>8557</v>
      </c>
      <c r="C2446" s="13" t="s">
        <v>166</v>
      </c>
      <c r="D2446" s="765" t="s">
        <v>8578</v>
      </c>
      <c r="E2446" s="22">
        <v>125000</v>
      </c>
      <c r="F2446" s="19"/>
      <c r="G2446" s="14">
        <f t="shared" si="47"/>
        <v>125000</v>
      </c>
      <c r="H2446" s="756" t="s">
        <v>8580</v>
      </c>
    </row>
    <row r="2447" spans="1:8" x14ac:dyDescent="0.25">
      <c r="A2447" s="112">
        <v>44860</v>
      </c>
      <c r="B2447" s="21" t="s">
        <v>7919</v>
      </c>
      <c r="C2447" s="13" t="s">
        <v>8454</v>
      </c>
      <c r="D2447" s="765" t="s">
        <v>8739</v>
      </c>
      <c r="E2447" s="22">
        <v>42000</v>
      </c>
      <c r="F2447" s="19"/>
      <c r="G2447" s="14">
        <f t="shared" si="47"/>
        <v>42000</v>
      </c>
      <c r="H2447" s="756" t="s">
        <v>8740</v>
      </c>
    </row>
    <row r="2448" spans="1:8" x14ac:dyDescent="0.25">
      <c r="A2448" s="112">
        <v>44862</v>
      </c>
      <c r="B2448" s="21" t="s">
        <v>7919</v>
      </c>
      <c r="C2448" s="13" t="s">
        <v>166</v>
      </c>
      <c r="D2448" s="765" t="s">
        <v>8579</v>
      </c>
      <c r="E2448" s="22">
        <v>25000</v>
      </c>
      <c r="F2448" s="19"/>
      <c r="G2448" s="14">
        <f t="shared" si="47"/>
        <v>25000</v>
      </c>
      <c r="H2448" s="756" t="s">
        <v>8581</v>
      </c>
    </row>
    <row r="2449" spans="1:8" x14ac:dyDescent="0.25">
      <c r="A2449" s="112">
        <v>44861</v>
      </c>
      <c r="B2449" s="21" t="s">
        <v>7951</v>
      </c>
      <c r="C2449" s="13" t="s">
        <v>7952</v>
      </c>
      <c r="D2449" s="765"/>
      <c r="E2449" s="22"/>
      <c r="F2449" s="19">
        <v>495000</v>
      </c>
      <c r="G2449" s="14">
        <f t="shared" si="47"/>
        <v>-495000</v>
      </c>
      <c r="H2449" s="13" t="s">
        <v>8548</v>
      </c>
    </row>
    <row r="2450" spans="1:8" x14ac:dyDescent="0.25">
      <c r="A2450" s="112">
        <v>44861</v>
      </c>
      <c r="B2450" s="21" t="s">
        <v>8041</v>
      </c>
      <c r="C2450" s="13" t="s">
        <v>3010</v>
      </c>
      <c r="D2450" s="765"/>
      <c r="E2450" s="22"/>
      <c r="F2450" s="19">
        <v>150000</v>
      </c>
      <c r="G2450" s="14">
        <f t="shared" si="47"/>
        <v>-150000</v>
      </c>
      <c r="H2450" s="13" t="s">
        <v>8551</v>
      </c>
    </row>
    <row r="2451" spans="1:8" x14ac:dyDescent="0.25">
      <c r="A2451" s="112">
        <v>44862</v>
      </c>
      <c r="B2451" s="21" t="s">
        <v>8337</v>
      </c>
      <c r="C2451" s="13" t="s">
        <v>7240</v>
      </c>
      <c r="D2451" s="765"/>
      <c r="E2451" s="22"/>
      <c r="F2451" s="19">
        <v>192000</v>
      </c>
      <c r="G2451" s="14">
        <f t="shared" si="47"/>
        <v>-192000</v>
      </c>
      <c r="H2451" s="13" t="s">
        <v>8553</v>
      </c>
    </row>
    <row r="2452" spans="1:8" x14ac:dyDescent="0.25">
      <c r="A2452" s="112">
        <v>44863</v>
      </c>
      <c r="B2452" s="21" t="s">
        <v>8530</v>
      </c>
      <c r="C2452" s="13" t="s">
        <v>166</v>
      </c>
      <c r="D2452" s="765" t="s">
        <v>8652</v>
      </c>
      <c r="E2452" s="22">
        <v>24000</v>
      </c>
      <c r="F2452" s="19"/>
      <c r="G2452" s="14">
        <f t="shared" si="47"/>
        <v>24000</v>
      </c>
      <c r="H2452" s="13" t="s">
        <v>8651</v>
      </c>
    </row>
    <row r="2453" spans="1:8" x14ac:dyDescent="0.25">
      <c r="A2453" s="112">
        <v>44865</v>
      </c>
      <c r="B2453" s="21" t="s">
        <v>8557</v>
      </c>
      <c r="C2453" s="13" t="s">
        <v>8392</v>
      </c>
      <c r="D2453" s="765" t="s">
        <v>7749</v>
      </c>
      <c r="E2453" s="22">
        <v>315599</v>
      </c>
      <c r="F2453" s="19"/>
      <c r="G2453" s="14">
        <f t="shared" si="47"/>
        <v>315599</v>
      </c>
      <c r="H2453" s="13"/>
    </row>
    <row r="2454" spans="1:8" x14ac:dyDescent="0.25">
      <c r="A2454" s="112">
        <v>44865</v>
      </c>
      <c r="B2454" s="21" t="s">
        <v>8041</v>
      </c>
      <c r="C2454" s="13" t="s">
        <v>8392</v>
      </c>
      <c r="D2454" s="765" t="s">
        <v>7812</v>
      </c>
      <c r="E2454" s="22">
        <v>17676</v>
      </c>
      <c r="F2454" s="19"/>
      <c r="G2454" s="14">
        <f t="shared" si="47"/>
        <v>17676</v>
      </c>
      <c r="H2454" s="13"/>
    </row>
    <row r="2455" spans="1:8" x14ac:dyDescent="0.25">
      <c r="A2455" s="112">
        <v>44865</v>
      </c>
      <c r="B2455" s="21" t="s">
        <v>7919</v>
      </c>
      <c r="C2455" s="13" t="s">
        <v>8392</v>
      </c>
      <c r="D2455" s="765" t="s">
        <v>8589</v>
      </c>
      <c r="E2455" s="22">
        <v>8421</v>
      </c>
      <c r="F2455" s="19"/>
      <c r="G2455" s="14">
        <f t="shared" si="47"/>
        <v>8421</v>
      </c>
      <c r="H2455" s="13"/>
    </row>
    <row r="2456" spans="1:8" x14ac:dyDescent="0.25">
      <c r="A2456" s="112">
        <v>44865</v>
      </c>
      <c r="B2456" s="21" t="s">
        <v>8530</v>
      </c>
      <c r="C2456" s="13" t="s">
        <v>8392</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8557</v>
      </c>
      <c r="C2459" s="13" t="s">
        <v>2195</v>
      </c>
      <c r="D2459" s="765" t="s">
        <v>8585</v>
      </c>
      <c r="E2459" s="22">
        <v>27000</v>
      </c>
      <c r="F2459" s="19"/>
      <c r="G2459" s="14">
        <f t="shared" si="47"/>
        <v>27000</v>
      </c>
      <c r="H2459" s="13"/>
    </row>
    <row r="2460" spans="1:8" x14ac:dyDescent="0.25">
      <c r="A2460" s="112">
        <v>44867</v>
      </c>
      <c r="B2460" s="21" t="s">
        <v>8075</v>
      </c>
      <c r="C2460" s="13" t="s">
        <v>8392</v>
      </c>
      <c r="D2460" s="765" t="s">
        <v>8045</v>
      </c>
      <c r="E2460" s="22">
        <v>4429</v>
      </c>
      <c r="F2460" s="19"/>
      <c r="G2460" s="14">
        <f t="shared" si="47"/>
        <v>4429</v>
      </c>
      <c r="H2460" s="13"/>
    </row>
    <row r="2461" spans="1:8" x14ac:dyDescent="0.25">
      <c r="A2461" s="112">
        <v>44867</v>
      </c>
      <c r="B2461" s="21" t="s">
        <v>7919</v>
      </c>
      <c r="C2461" s="13" t="s">
        <v>5186</v>
      </c>
      <c r="D2461" s="765" t="s">
        <v>8587</v>
      </c>
      <c r="E2461" s="22">
        <v>37944</v>
      </c>
      <c r="F2461" s="19"/>
      <c r="G2461" s="14">
        <f t="shared" si="47"/>
        <v>37944</v>
      </c>
      <c r="H2461" s="13" t="s">
        <v>8588</v>
      </c>
    </row>
    <row r="2462" spans="1:8" x14ac:dyDescent="0.25">
      <c r="A2462" s="112">
        <v>44868</v>
      </c>
      <c r="B2462" s="21" t="s">
        <v>8337</v>
      </c>
      <c r="C2462" s="13" t="s">
        <v>7240</v>
      </c>
      <c r="D2462" s="765" t="s">
        <v>8586</v>
      </c>
      <c r="E2462" s="22">
        <v>1054245</v>
      </c>
      <c r="F2462" s="19"/>
      <c r="G2462" s="14">
        <f t="shared" si="47"/>
        <v>1054245</v>
      </c>
      <c r="H2462" s="13"/>
    </row>
    <row r="2463" spans="1:8" x14ac:dyDescent="0.25">
      <c r="A2463" s="112">
        <v>44870</v>
      </c>
      <c r="B2463" s="21" t="s">
        <v>8337</v>
      </c>
      <c r="C2463" s="13" t="s">
        <v>7240</v>
      </c>
      <c r="D2463" s="765"/>
      <c r="E2463" s="22"/>
      <c r="F2463" s="19">
        <v>200000</v>
      </c>
      <c r="G2463" s="14">
        <f t="shared" si="47"/>
        <v>-200000</v>
      </c>
      <c r="H2463" s="13" t="s">
        <v>8622</v>
      </c>
    </row>
    <row r="2464" spans="1:8" x14ac:dyDescent="0.25">
      <c r="A2464" s="112">
        <v>44870</v>
      </c>
      <c r="B2464" s="21" t="s">
        <v>8337</v>
      </c>
      <c r="C2464" s="13" t="s">
        <v>7240</v>
      </c>
      <c r="D2464" s="765"/>
      <c r="E2464" s="22"/>
      <c r="F2464" s="19">
        <v>100000</v>
      </c>
      <c r="G2464" s="14">
        <f t="shared" si="47"/>
        <v>-100000</v>
      </c>
      <c r="H2464" s="13" t="s">
        <v>8623</v>
      </c>
    </row>
    <row r="2465" spans="1:8" x14ac:dyDescent="0.25">
      <c r="A2465" s="112">
        <v>44870</v>
      </c>
      <c r="B2465" s="21" t="s">
        <v>8337</v>
      </c>
      <c r="C2465" s="13" t="s">
        <v>7240</v>
      </c>
      <c r="D2465" s="765"/>
      <c r="E2465" s="22"/>
      <c r="F2465" s="19">
        <v>278000</v>
      </c>
      <c r="G2465" s="14">
        <f t="shared" si="47"/>
        <v>-278000</v>
      </c>
      <c r="H2465" s="712" t="s">
        <v>8633</v>
      </c>
    </row>
    <row r="2466" spans="1:8" x14ac:dyDescent="0.25">
      <c r="A2466" s="112">
        <v>44872</v>
      </c>
      <c r="B2466" s="21" t="s">
        <v>8075</v>
      </c>
      <c r="C2466" s="13" t="s">
        <v>162</v>
      </c>
      <c r="D2466" s="765" t="s">
        <v>8624</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236" t="s">
        <v>8625</v>
      </c>
    </row>
    <row r="2468" spans="1:8" x14ac:dyDescent="0.25">
      <c r="A2468" s="112">
        <v>44872</v>
      </c>
      <c r="B2468" s="21" t="s">
        <v>7815</v>
      </c>
      <c r="C2468" s="13" t="s">
        <v>162</v>
      </c>
      <c r="D2468" s="765"/>
      <c r="E2468" s="22"/>
      <c r="F2468" s="19">
        <v>35000</v>
      </c>
      <c r="G2468" s="14">
        <f t="shared" si="47"/>
        <v>-35000</v>
      </c>
      <c r="H2468" s="1236"/>
    </row>
    <row r="2469" spans="1:8" x14ac:dyDescent="0.25">
      <c r="A2469" s="112">
        <v>44872</v>
      </c>
      <c r="B2469" s="21" t="s">
        <v>7919</v>
      </c>
      <c r="C2469" s="13" t="s">
        <v>162</v>
      </c>
      <c r="D2469" s="765"/>
      <c r="E2469" s="22"/>
      <c r="F2469" s="19">
        <v>26000</v>
      </c>
      <c r="G2469" s="14">
        <f t="shared" si="47"/>
        <v>-26000</v>
      </c>
      <c r="H2469" s="1236"/>
    </row>
    <row r="2470" spans="1:8" x14ac:dyDescent="0.25">
      <c r="A2470" s="112">
        <v>44872</v>
      </c>
      <c r="B2470" s="21" t="s">
        <v>8075</v>
      </c>
      <c r="C2470" s="13" t="s">
        <v>162</v>
      </c>
      <c r="D2470" s="765"/>
      <c r="E2470" s="22"/>
      <c r="F2470" s="19">
        <v>32000</v>
      </c>
      <c r="G2470" s="14">
        <f t="shared" si="47"/>
        <v>-32000</v>
      </c>
      <c r="H2470" s="1236"/>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8337</v>
      </c>
      <c r="C2475" s="13" t="s">
        <v>2195</v>
      </c>
      <c r="D2475" s="765" t="s">
        <v>8649</v>
      </c>
      <c r="E2475" s="22">
        <v>90000</v>
      </c>
      <c r="F2475" s="19"/>
      <c r="G2475" s="14">
        <f t="shared" si="47"/>
        <v>90000</v>
      </c>
      <c r="H2475" s="13" t="s">
        <v>8650</v>
      </c>
    </row>
    <row r="2476" spans="1:8" x14ac:dyDescent="0.25">
      <c r="A2476" s="112">
        <v>44876</v>
      </c>
      <c r="B2476" s="21" t="s">
        <v>7951</v>
      </c>
      <c r="C2476" s="13" t="s">
        <v>7952</v>
      </c>
      <c r="D2476" s="765"/>
      <c r="E2476" s="22"/>
      <c r="F2476" s="19">
        <v>300000</v>
      </c>
      <c r="G2476" s="14">
        <f t="shared" si="47"/>
        <v>-300000</v>
      </c>
      <c r="H2476" s="13" t="s">
        <v>8630</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8337</v>
      </c>
      <c r="C2478" s="13" t="s">
        <v>169</v>
      </c>
      <c r="D2478" s="765" t="s">
        <v>8653</v>
      </c>
      <c r="E2478" s="22">
        <v>57500</v>
      </c>
      <c r="F2478" s="19"/>
      <c r="G2478" s="14">
        <f t="shared" si="47"/>
        <v>57500</v>
      </c>
      <c r="H2478" s="13" t="s">
        <v>8654</v>
      </c>
    </row>
    <row r="2479" spans="1:8" x14ac:dyDescent="0.25">
      <c r="A2479" s="112">
        <v>44880</v>
      </c>
      <c r="B2479" s="21" t="s">
        <v>8557</v>
      </c>
      <c r="C2479" s="13" t="s">
        <v>2195</v>
      </c>
      <c r="D2479" s="765" t="s">
        <v>8681</v>
      </c>
      <c r="E2479" s="22">
        <v>2530</v>
      </c>
      <c r="F2479" s="19"/>
      <c r="G2479" s="14">
        <f t="shared" ref="G2479:G2709" si="48">E2479-F2479</f>
        <v>2530</v>
      </c>
      <c r="H2479" s="13" t="s">
        <v>8682</v>
      </c>
    </row>
    <row r="2480" spans="1:8" x14ac:dyDescent="0.25">
      <c r="A2480" s="112">
        <v>44881</v>
      </c>
      <c r="B2480" s="21" t="s">
        <v>8041</v>
      </c>
      <c r="C2480" s="13" t="s">
        <v>5186</v>
      </c>
      <c r="D2480" s="765" t="s">
        <v>8672</v>
      </c>
      <c r="E2480" s="22">
        <v>93600</v>
      </c>
      <c r="F2480" s="19"/>
      <c r="G2480" s="14">
        <f t="shared" si="48"/>
        <v>93600</v>
      </c>
      <c r="H2480" s="13" t="s">
        <v>8673</v>
      </c>
    </row>
    <row r="2481" spans="1:8" x14ac:dyDescent="0.25">
      <c r="A2481" s="112">
        <v>44881</v>
      </c>
      <c r="B2481" s="21" t="s">
        <v>8041</v>
      </c>
      <c r="C2481" s="13" t="s">
        <v>5186</v>
      </c>
      <c r="D2481" s="765"/>
      <c r="E2481" s="22"/>
      <c r="F2481" s="19">
        <v>93600</v>
      </c>
      <c r="G2481" s="14">
        <f t="shared" si="48"/>
        <v>-93600</v>
      </c>
      <c r="H2481" s="13" t="s">
        <v>8675</v>
      </c>
    </row>
    <row r="2482" spans="1:8" x14ac:dyDescent="0.25">
      <c r="A2482" s="112">
        <v>44881</v>
      </c>
      <c r="B2482" s="21" t="s">
        <v>8655</v>
      </c>
      <c r="C2482" s="13" t="s">
        <v>8392</v>
      </c>
      <c r="D2482" s="765" t="s">
        <v>8043</v>
      </c>
      <c r="E2482" s="22">
        <v>472224</v>
      </c>
      <c r="F2482" s="19"/>
      <c r="G2482" s="14">
        <f t="shared" si="48"/>
        <v>472224</v>
      </c>
      <c r="H2482" s="13"/>
    </row>
    <row r="2483" spans="1:8" x14ac:dyDescent="0.25">
      <c r="A2483" s="112">
        <v>44881</v>
      </c>
      <c r="B2483" s="21" t="s">
        <v>8337</v>
      </c>
      <c r="C2483" s="13" t="s">
        <v>169</v>
      </c>
      <c r="D2483" s="765" t="s">
        <v>8730</v>
      </c>
      <c r="E2483" s="22">
        <v>13900</v>
      </c>
      <c r="F2483" s="19"/>
      <c r="G2483" s="14">
        <f t="shared" si="48"/>
        <v>13900</v>
      </c>
      <c r="H2483" s="13" t="s">
        <v>8731</v>
      </c>
    </row>
    <row r="2484" spans="1:8" x14ac:dyDescent="0.25">
      <c r="A2484" s="112">
        <v>44882</v>
      </c>
      <c r="B2484" s="21" t="s">
        <v>8530</v>
      </c>
      <c r="C2484" s="13" t="s">
        <v>166</v>
      </c>
      <c r="D2484" s="765" t="s">
        <v>8800</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236" t="s">
        <v>8674</v>
      </c>
    </row>
    <row r="2486" spans="1:8" x14ac:dyDescent="0.25">
      <c r="A2486" s="112">
        <v>44882</v>
      </c>
      <c r="B2486" s="21" t="s">
        <v>8041</v>
      </c>
      <c r="C2486" s="13" t="s">
        <v>161</v>
      </c>
      <c r="D2486" s="765"/>
      <c r="E2486" s="22"/>
      <c r="F2486" s="19">
        <v>60000</v>
      </c>
      <c r="G2486" s="14">
        <f t="shared" si="48"/>
        <v>-60000</v>
      </c>
      <c r="H2486" s="1236"/>
    </row>
    <row r="2487" spans="1:8" x14ac:dyDescent="0.25">
      <c r="A2487" s="112">
        <v>44882</v>
      </c>
      <c r="B2487" s="21" t="s">
        <v>7815</v>
      </c>
      <c r="C2487" s="13" t="s">
        <v>161</v>
      </c>
      <c r="D2487" s="765"/>
      <c r="E2487" s="22"/>
      <c r="F2487" s="19">
        <v>95</v>
      </c>
      <c r="G2487" s="14">
        <f t="shared" si="48"/>
        <v>-95</v>
      </c>
      <c r="H2487" s="1236" t="s">
        <v>4976</v>
      </c>
    </row>
    <row r="2488" spans="1:8" x14ac:dyDescent="0.25">
      <c r="A2488" s="112">
        <v>44882</v>
      </c>
      <c r="B2488" s="21" t="s">
        <v>8041</v>
      </c>
      <c r="C2488" s="13" t="s">
        <v>161</v>
      </c>
      <c r="D2488" s="765"/>
      <c r="E2488" s="22"/>
      <c r="F2488" s="19">
        <v>383</v>
      </c>
      <c r="G2488" s="14">
        <f t="shared" si="48"/>
        <v>-383</v>
      </c>
      <c r="H2488" s="1236"/>
    </row>
    <row r="2489" spans="1:8" x14ac:dyDescent="0.25">
      <c r="A2489" s="112">
        <v>44882</v>
      </c>
      <c r="B2489" s="21" t="s">
        <v>7919</v>
      </c>
      <c r="C2489" s="13" t="s">
        <v>8392</v>
      </c>
      <c r="D2489" s="765"/>
      <c r="E2489" s="22"/>
      <c r="F2489" s="19">
        <v>100000</v>
      </c>
      <c r="G2489" s="14">
        <f t="shared" si="48"/>
        <v>-100000</v>
      </c>
      <c r="H2489" s="1266" t="s">
        <v>8633</v>
      </c>
    </row>
    <row r="2490" spans="1:8" x14ac:dyDescent="0.25">
      <c r="A2490" s="112">
        <v>44882</v>
      </c>
      <c r="B2490" s="21" t="s">
        <v>8041</v>
      </c>
      <c r="C2490" s="13" t="s">
        <v>8392</v>
      </c>
      <c r="D2490" s="765"/>
      <c r="E2490" s="22"/>
      <c r="F2490" s="19">
        <v>100000</v>
      </c>
      <c r="G2490" s="14">
        <f t="shared" si="48"/>
        <v>-100000</v>
      </c>
      <c r="H2490" s="1266"/>
    </row>
    <row r="2491" spans="1:8" x14ac:dyDescent="0.25">
      <c r="A2491" s="112">
        <v>44882</v>
      </c>
      <c r="B2491" s="21" t="s">
        <v>8557</v>
      </c>
      <c r="C2491" s="13" t="s">
        <v>8392</v>
      </c>
      <c r="D2491" s="765"/>
      <c r="E2491" s="22"/>
      <c r="F2491" s="19">
        <v>200000</v>
      </c>
      <c r="G2491" s="14">
        <f t="shared" si="48"/>
        <v>-200000</v>
      </c>
      <c r="H2491" s="1266"/>
    </row>
    <row r="2492" spans="1:8" x14ac:dyDescent="0.25">
      <c r="A2492" s="112">
        <v>44882</v>
      </c>
      <c r="B2492" s="21" t="s">
        <v>8530</v>
      </c>
      <c r="C2492" s="13" t="s">
        <v>8392</v>
      </c>
      <c r="D2492" s="765"/>
      <c r="E2492" s="22"/>
      <c r="F2492" s="19">
        <v>100000</v>
      </c>
      <c r="G2492" s="14">
        <f t="shared" si="48"/>
        <v>-100000</v>
      </c>
      <c r="H2492" s="1266"/>
    </row>
    <row r="2493" spans="1:8" x14ac:dyDescent="0.25">
      <c r="A2493" s="112">
        <v>44884</v>
      </c>
      <c r="B2493" s="21" t="s">
        <v>8655</v>
      </c>
      <c r="C2493" s="13" t="s">
        <v>8392</v>
      </c>
      <c r="D2493" s="765" t="s">
        <v>8694</v>
      </c>
      <c r="E2493" s="22">
        <v>259749</v>
      </c>
      <c r="F2493" s="19"/>
      <c r="G2493" s="14">
        <f t="shared" si="48"/>
        <v>259749</v>
      </c>
      <c r="H2493" s="13"/>
    </row>
    <row r="2494" spans="1:8" x14ac:dyDescent="0.25">
      <c r="A2494" s="112">
        <v>44884</v>
      </c>
      <c r="B2494" s="21" t="s">
        <v>8655</v>
      </c>
      <c r="C2494" s="13" t="s">
        <v>166</v>
      </c>
      <c r="D2494" s="765" t="s">
        <v>8733</v>
      </c>
      <c r="E2494" s="22">
        <v>602000</v>
      </c>
      <c r="F2494" s="19"/>
      <c r="G2494" s="14">
        <f t="shared" si="48"/>
        <v>602000</v>
      </c>
      <c r="H2494" s="13" t="s">
        <v>8734</v>
      </c>
    </row>
    <row r="2495" spans="1:8" x14ac:dyDescent="0.25">
      <c r="A2495" s="112">
        <v>44884</v>
      </c>
      <c r="B2495" s="21" t="s">
        <v>8530</v>
      </c>
      <c r="C2495" s="13" t="s">
        <v>8392</v>
      </c>
      <c r="D2495" s="765" t="s">
        <v>8695</v>
      </c>
      <c r="E2495" s="22">
        <v>60270</v>
      </c>
      <c r="F2495" s="19"/>
      <c r="G2495" s="14">
        <f t="shared" si="48"/>
        <v>60270</v>
      </c>
      <c r="H2495" s="13"/>
    </row>
    <row r="2496" spans="1:8" x14ac:dyDescent="0.25">
      <c r="A2496" s="112">
        <v>44884</v>
      </c>
      <c r="B2496" s="21" t="s">
        <v>8337</v>
      </c>
      <c r="C2496" s="13" t="s">
        <v>2195</v>
      </c>
      <c r="D2496" s="765" t="s">
        <v>8738</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8655</v>
      </c>
      <c r="C2498" s="13" t="s">
        <v>8392</v>
      </c>
      <c r="D2498" s="765" t="s">
        <v>8696</v>
      </c>
      <c r="E2498" s="22">
        <v>448149</v>
      </c>
      <c r="F2498" s="19"/>
      <c r="G2498" s="14">
        <f t="shared" si="48"/>
        <v>448149</v>
      </c>
      <c r="H2498" s="13"/>
    </row>
    <row r="2499" spans="1:8" x14ac:dyDescent="0.25">
      <c r="A2499" s="112">
        <v>44886</v>
      </c>
      <c r="B2499" s="21" t="s">
        <v>8041</v>
      </c>
      <c r="C2499" s="13" t="s">
        <v>8392</v>
      </c>
      <c r="D2499" s="765" t="s">
        <v>8364</v>
      </c>
      <c r="E2499" s="22">
        <v>20236</v>
      </c>
      <c r="F2499" s="19"/>
      <c r="G2499" s="14">
        <f t="shared" si="48"/>
        <v>20236</v>
      </c>
      <c r="H2499" s="13"/>
    </row>
    <row r="2500" spans="1:8" x14ac:dyDescent="0.25">
      <c r="A2500" s="112">
        <v>44887</v>
      </c>
      <c r="B2500" s="21" t="s">
        <v>8041</v>
      </c>
      <c r="C2500" s="13" t="s">
        <v>8454</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8704</v>
      </c>
    </row>
    <row r="2502" spans="1:8" x14ac:dyDescent="0.25">
      <c r="A2502" s="112">
        <v>44888</v>
      </c>
      <c r="B2502" s="21" t="s">
        <v>8337</v>
      </c>
      <c r="C2502" s="13" t="s">
        <v>8706</v>
      </c>
      <c r="D2502" s="765"/>
      <c r="E2502" s="22">
        <v>300000</v>
      </c>
      <c r="F2502" s="19"/>
      <c r="G2502" s="14">
        <f t="shared" si="48"/>
        <v>300000</v>
      </c>
      <c r="H2502" s="13" t="s">
        <v>8707</v>
      </c>
    </row>
    <row r="2503" spans="1:8" x14ac:dyDescent="0.25">
      <c r="A2503" s="112">
        <v>44888</v>
      </c>
      <c r="B2503" s="21" t="s">
        <v>8337</v>
      </c>
      <c r="C2503" s="13" t="s">
        <v>8706</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8716</v>
      </c>
    </row>
    <row r="2505" spans="1:8" x14ac:dyDescent="0.25">
      <c r="A2505" s="112">
        <v>44887</v>
      </c>
      <c r="B2505" s="21" t="s">
        <v>8557</v>
      </c>
      <c r="C2505" s="13" t="s">
        <v>7240</v>
      </c>
      <c r="D2505" s="765"/>
      <c r="E2505" s="22"/>
      <c r="F2505" s="19">
        <v>250000</v>
      </c>
      <c r="G2505" s="14">
        <f t="shared" si="48"/>
        <v>-250000</v>
      </c>
      <c r="H2505" s="13" t="s">
        <v>8717</v>
      </c>
    </row>
    <row r="2506" spans="1:8" x14ac:dyDescent="0.25">
      <c r="A2506" s="112">
        <v>44887</v>
      </c>
      <c r="B2506" s="21" t="s">
        <v>8041</v>
      </c>
      <c r="C2506" s="13" t="s">
        <v>5186</v>
      </c>
      <c r="D2506" s="765"/>
      <c r="E2506" s="22"/>
      <c r="F2506" s="19">
        <v>200000</v>
      </c>
      <c r="G2506" s="14">
        <f t="shared" si="48"/>
        <v>-200000</v>
      </c>
      <c r="H2506" s="13" t="s">
        <v>8718</v>
      </c>
    </row>
    <row r="2507" spans="1:8" x14ac:dyDescent="0.25">
      <c r="A2507" s="112">
        <v>44888</v>
      </c>
      <c r="B2507" s="21" t="s">
        <v>7919</v>
      </c>
      <c r="C2507" s="13" t="s">
        <v>180</v>
      </c>
      <c r="D2507" s="765"/>
      <c r="E2507" s="22"/>
      <c r="F2507" s="19">
        <v>59000</v>
      </c>
      <c r="G2507" s="14">
        <f t="shared" si="48"/>
        <v>-59000</v>
      </c>
      <c r="H2507" s="1234" t="s">
        <v>8719</v>
      </c>
    </row>
    <row r="2508" spans="1:8" x14ac:dyDescent="0.25">
      <c r="A2508" s="112">
        <v>44888</v>
      </c>
      <c r="B2508" s="21" t="s">
        <v>7951</v>
      </c>
      <c r="C2508" s="13" t="s">
        <v>180</v>
      </c>
      <c r="D2508" s="765"/>
      <c r="E2508" s="22"/>
      <c r="F2508" s="19">
        <v>28000</v>
      </c>
      <c r="G2508" s="14">
        <f t="shared" si="48"/>
        <v>-28000</v>
      </c>
      <c r="H2508" s="1234"/>
    </row>
    <row r="2509" spans="1:8" x14ac:dyDescent="0.25">
      <c r="A2509" s="112">
        <v>44888</v>
      </c>
      <c r="B2509" s="21" t="s">
        <v>8041</v>
      </c>
      <c r="C2509" s="13" t="s">
        <v>180</v>
      </c>
      <c r="D2509" s="765"/>
      <c r="E2509" s="22"/>
      <c r="F2509" s="19">
        <v>100000</v>
      </c>
      <c r="G2509" s="14">
        <f t="shared" si="48"/>
        <v>-100000</v>
      </c>
      <c r="H2509" s="1234"/>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8715</v>
      </c>
    </row>
    <row r="2514" spans="1:8" x14ac:dyDescent="0.25">
      <c r="A2514" s="112">
        <v>44888</v>
      </c>
      <c r="B2514" s="21" t="s">
        <v>8655</v>
      </c>
      <c r="C2514" s="13" t="s">
        <v>2195</v>
      </c>
      <c r="D2514" s="765" t="s">
        <v>8741</v>
      </c>
      <c r="E2514" s="22">
        <v>28000</v>
      </c>
      <c r="F2514" s="19"/>
      <c r="G2514" s="14">
        <f t="shared" si="48"/>
        <v>28000</v>
      </c>
      <c r="H2514" s="13" t="s">
        <v>8742</v>
      </c>
    </row>
    <row r="2515" spans="1:8" x14ac:dyDescent="0.25">
      <c r="A2515" s="112">
        <v>44888</v>
      </c>
      <c r="B2515" s="21" t="s">
        <v>8530</v>
      </c>
      <c r="C2515" s="13" t="s">
        <v>166</v>
      </c>
      <c r="D2515" s="765" t="s">
        <v>8797</v>
      </c>
      <c r="E2515" s="22">
        <v>8160</v>
      </c>
      <c r="F2515" s="19"/>
      <c r="G2515" s="14">
        <f t="shared" si="48"/>
        <v>8160</v>
      </c>
      <c r="H2515" s="13"/>
    </row>
    <row r="2516" spans="1:8" x14ac:dyDescent="0.25">
      <c r="A2516" s="112">
        <v>44888</v>
      </c>
      <c r="B2516" s="21" t="s">
        <v>8337</v>
      </c>
      <c r="C2516" s="13" t="s">
        <v>7465</v>
      </c>
      <c r="D2516" s="765" t="s">
        <v>8857</v>
      </c>
      <c r="E2516" s="22">
        <v>1450496</v>
      </c>
      <c r="F2516" s="19"/>
      <c r="G2516" s="14">
        <f t="shared" si="48"/>
        <v>1450496</v>
      </c>
      <c r="H2516" s="13"/>
    </row>
    <row r="2517" spans="1:8" x14ac:dyDescent="0.25">
      <c r="A2517" s="112">
        <v>44889</v>
      </c>
      <c r="B2517" s="21" t="s">
        <v>8655</v>
      </c>
      <c r="C2517" s="13" t="s">
        <v>8392</v>
      </c>
      <c r="D2517" s="765" t="s">
        <v>8586</v>
      </c>
      <c r="E2517" s="22">
        <v>451515</v>
      </c>
      <c r="F2517" s="19"/>
      <c r="G2517" s="14">
        <f t="shared" si="48"/>
        <v>451515</v>
      </c>
      <c r="H2517" s="13"/>
    </row>
    <row r="2518" spans="1:8" x14ac:dyDescent="0.25">
      <c r="A2518" s="112">
        <v>44889</v>
      </c>
      <c r="B2518" s="21" t="s">
        <v>8655</v>
      </c>
      <c r="C2518" s="13" t="s">
        <v>8392</v>
      </c>
      <c r="D2518" s="765" t="s">
        <v>8735</v>
      </c>
      <c r="E2518" s="22">
        <v>118979</v>
      </c>
      <c r="F2518" s="19"/>
      <c r="G2518" s="14">
        <f t="shared" si="48"/>
        <v>118979</v>
      </c>
      <c r="H2518" s="13"/>
    </row>
    <row r="2519" spans="1:8" x14ac:dyDescent="0.25">
      <c r="A2519" s="112">
        <v>44889</v>
      </c>
      <c r="B2519" s="21" t="s">
        <v>8655</v>
      </c>
      <c r="C2519" s="13" t="s">
        <v>166</v>
      </c>
      <c r="D2519" s="765" t="s">
        <v>8798</v>
      </c>
      <c r="E2519" s="22">
        <v>364000</v>
      </c>
      <c r="F2519" s="19"/>
      <c r="G2519" s="14">
        <f t="shared" si="48"/>
        <v>364000</v>
      </c>
      <c r="H2519" s="13"/>
    </row>
    <row r="2520" spans="1:8" x14ac:dyDescent="0.25">
      <c r="A2520" s="112">
        <v>44890</v>
      </c>
      <c r="B2520" s="21" t="s">
        <v>8655</v>
      </c>
      <c r="C2520" s="13" t="s">
        <v>8392</v>
      </c>
      <c r="D2520" s="765" t="s">
        <v>8736</v>
      </c>
      <c r="E2520" s="22">
        <v>206663</v>
      </c>
      <c r="F2520" s="19"/>
      <c r="G2520" s="14">
        <f t="shared" si="48"/>
        <v>206663</v>
      </c>
      <c r="H2520" s="13"/>
    </row>
    <row r="2521" spans="1:8" x14ac:dyDescent="0.25">
      <c r="A2521" s="112">
        <v>44890</v>
      </c>
      <c r="B2521" s="21" t="s">
        <v>8041</v>
      </c>
      <c r="C2521" s="13" t="s">
        <v>8392</v>
      </c>
      <c r="D2521" s="765" t="s">
        <v>8737</v>
      </c>
      <c r="E2521" s="22">
        <v>128076</v>
      </c>
      <c r="F2521" s="19"/>
      <c r="G2521" s="14">
        <f t="shared" si="48"/>
        <v>128076</v>
      </c>
      <c r="H2521" s="13"/>
    </row>
    <row r="2522" spans="1:8" x14ac:dyDescent="0.25">
      <c r="A2522" s="112">
        <v>44889</v>
      </c>
      <c r="B2522" s="21" t="s">
        <v>7919</v>
      </c>
      <c r="C2522" s="13" t="s">
        <v>8392</v>
      </c>
      <c r="D2522" s="765"/>
      <c r="E2522" s="22"/>
      <c r="F2522" s="19">
        <v>51219</v>
      </c>
      <c r="G2522" s="14">
        <f t="shared" si="48"/>
        <v>-51219</v>
      </c>
      <c r="H2522" s="1232" t="s">
        <v>8633</v>
      </c>
    </row>
    <row r="2523" spans="1:8" x14ac:dyDescent="0.25">
      <c r="A2523" s="112">
        <v>44889</v>
      </c>
      <c r="B2523" s="21" t="s">
        <v>8041</v>
      </c>
      <c r="C2523" s="13" t="s">
        <v>8392</v>
      </c>
      <c r="D2523" s="765"/>
      <c r="E2523" s="22"/>
      <c r="F2523" s="19">
        <v>50117</v>
      </c>
      <c r="G2523" s="14">
        <f t="shared" si="48"/>
        <v>-50117</v>
      </c>
      <c r="H2523" s="1232"/>
    </row>
    <row r="2524" spans="1:8" x14ac:dyDescent="0.25">
      <c r="A2524" s="112">
        <v>44889</v>
      </c>
      <c r="B2524" s="21" t="s">
        <v>8075</v>
      </c>
      <c r="C2524" s="13" t="s">
        <v>8392</v>
      </c>
      <c r="D2524" s="765"/>
      <c r="E2524" s="22"/>
      <c r="F2524" s="19">
        <v>13496</v>
      </c>
      <c r="G2524" s="14">
        <f t="shared" si="48"/>
        <v>-13496</v>
      </c>
      <c r="H2524" s="1232"/>
    </row>
    <row r="2525" spans="1:8" x14ac:dyDescent="0.25">
      <c r="A2525" s="112">
        <v>44889</v>
      </c>
      <c r="B2525" s="21" t="s">
        <v>8557</v>
      </c>
      <c r="C2525" s="13" t="s">
        <v>8392</v>
      </c>
      <c r="D2525" s="765"/>
      <c r="E2525" s="22"/>
      <c r="F2525" s="19">
        <v>115599</v>
      </c>
      <c r="G2525" s="14">
        <f t="shared" si="48"/>
        <v>-115599</v>
      </c>
      <c r="H2525" s="1232"/>
    </row>
    <row r="2526" spans="1:8" x14ac:dyDescent="0.25">
      <c r="A2526" s="112">
        <v>44889</v>
      </c>
      <c r="B2526" s="21" t="s">
        <v>8530</v>
      </c>
      <c r="C2526" s="13" t="s">
        <v>8392</v>
      </c>
      <c r="D2526" s="765"/>
      <c r="E2526" s="22"/>
      <c r="F2526" s="19">
        <v>72562</v>
      </c>
      <c r="G2526" s="14">
        <f t="shared" si="48"/>
        <v>-72562</v>
      </c>
      <c r="H2526" s="1232"/>
    </row>
    <row r="2527" spans="1:8" x14ac:dyDescent="0.25">
      <c r="A2527" s="112">
        <v>44889</v>
      </c>
      <c r="B2527" s="21" t="s">
        <v>8655</v>
      </c>
      <c r="C2527" s="13" t="s">
        <v>8392</v>
      </c>
      <c r="D2527" s="765"/>
      <c r="E2527" s="22"/>
      <c r="F2527" s="19">
        <f>500000-F2526-F2525-F2524-F2523-F2522</f>
        <v>197007</v>
      </c>
      <c r="G2527" s="14">
        <f t="shared" si="48"/>
        <v>-197007</v>
      </c>
      <c r="H2527" s="1232"/>
    </row>
    <row r="2528" spans="1:8" x14ac:dyDescent="0.25">
      <c r="A2528" s="112">
        <v>44891</v>
      </c>
      <c r="B2528" s="21" t="s">
        <v>8337</v>
      </c>
      <c r="C2528" s="13" t="s">
        <v>169</v>
      </c>
      <c r="D2528" s="765" t="s">
        <v>8732</v>
      </c>
      <c r="E2528" s="22">
        <v>4000</v>
      </c>
      <c r="F2528" s="19"/>
      <c r="G2528" s="14">
        <f t="shared" si="48"/>
        <v>4000</v>
      </c>
      <c r="H2528" s="13" t="s">
        <v>8729</v>
      </c>
    </row>
    <row r="2529" spans="1:8" x14ac:dyDescent="0.25">
      <c r="A2529" s="112">
        <v>44891</v>
      </c>
      <c r="B2529" s="21" t="s">
        <v>8337</v>
      </c>
      <c r="C2529" s="13" t="s">
        <v>2195</v>
      </c>
      <c r="D2529" s="765" t="s">
        <v>8743</v>
      </c>
      <c r="E2529" s="22">
        <v>15000</v>
      </c>
      <c r="F2529" s="19"/>
      <c r="G2529" s="14">
        <f t="shared" si="48"/>
        <v>15000</v>
      </c>
      <c r="H2529" s="13" t="s">
        <v>8745</v>
      </c>
    </row>
    <row r="2530" spans="1:8" x14ac:dyDescent="0.25">
      <c r="A2530" s="112">
        <v>44891</v>
      </c>
      <c r="B2530" s="21" t="s">
        <v>8337</v>
      </c>
      <c r="C2530" s="13" t="s">
        <v>2195</v>
      </c>
      <c r="D2530" s="765" t="s">
        <v>8744</v>
      </c>
      <c r="E2530" s="22">
        <v>25200</v>
      </c>
      <c r="F2530" s="19"/>
      <c r="G2530" s="14">
        <f t="shared" si="48"/>
        <v>25200</v>
      </c>
      <c r="H2530" s="13" t="s">
        <v>8746</v>
      </c>
    </row>
    <row r="2531" spans="1:8" x14ac:dyDescent="0.25">
      <c r="A2531" s="112">
        <v>44893</v>
      </c>
      <c r="B2531" s="50" t="s">
        <v>8337</v>
      </c>
      <c r="C2531" s="7" t="s">
        <v>166</v>
      </c>
      <c r="D2531" s="779" t="s">
        <v>8799</v>
      </c>
      <c r="E2531" s="299">
        <v>52000</v>
      </c>
      <c r="F2531" s="213"/>
      <c r="G2531" s="14">
        <f t="shared" si="48"/>
        <v>52000</v>
      </c>
    </row>
    <row r="2532" spans="1:8" x14ac:dyDescent="0.25">
      <c r="A2532" s="112">
        <v>44893</v>
      </c>
      <c r="B2532" s="50" t="s">
        <v>8655</v>
      </c>
      <c r="C2532" s="7" t="s">
        <v>8392</v>
      </c>
      <c r="D2532" s="779" t="s">
        <v>8805</v>
      </c>
      <c r="E2532" s="299">
        <v>295403</v>
      </c>
      <c r="F2532" s="213"/>
      <c r="G2532" s="14">
        <f t="shared" si="48"/>
        <v>295403</v>
      </c>
    </row>
    <row r="2533" spans="1:8" x14ac:dyDescent="0.25">
      <c r="A2533" s="112">
        <v>44895</v>
      </c>
      <c r="B2533" s="50" t="s">
        <v>8337</v>
      </c>
      <c r="C2533" s="13" t="s">
        <v>5186</v>
      </c>
      <c r="D2533" s="779" t="s">
        <v>8794</v>
      </c>
      <c r="E2533" s="299">
        <v>61900</v>
      </c>
      <c r="F2533" s="213"/>
      <c r="G2533" s="14">
        <f t="shared" si="48"/>
        <v>61900</v>
      </c>
    </row>
    <row r="2534" spans="1:8" x14ac:dyDescent="0.25">
      <c r="A2534" s="112">
        <v>44895</v>
      </c>
      <c r="B2534" s="50" t="s">
        <v>8041</v>
      </c>
      <c r="C2534" s="13" t="s">
        <v>5186</v>
      </c>
      <c r="D2534" s="779" t="s">
        <v>8793</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8715</v>
      </c>
    </row>
    <row r="2536" spans="1:8" x14ac:dyDescent="0.25">
      <c r="A2536" s="112">
        <v>44897</v>
      </c>
      <c r="B2536" s="50" t="s">
        <v>7919</v>
      </c>
      <c r="C2536" s="7" t="s">
        <v>437</v>
      </c>
      <c r="D2536" s="779"/>
      <c r="E2536" s="299"/>
      <c r="F2536" s="213">
        <v>100000</v>
      </c>
      <c r="G2536" s="14">
        <f t="shared" si="48"/>
        <v>-100000</v>
      </c>
      <c r="H2536" s="7" t="s">
        <v>8715</v>
      </c>
    </row>
    <row r="2537" spans="1:8" x14ac:dyDescent="0.25">
      <c r="A2537" s="112">
        <v>44896</v>
      </c>
      <c r="B2537" s="50" t="s">
        <v>8337</v>
      </c>
      <c r="C2537" s="7" t="s">
        <v>7465</v>
      </c>
      <c r="D2537" s="779" t="s">
        <v>8855</v>
      </c>
      <c r="E2537" s="299">
        <v>4000</v>
      </c>
      <c r="F2537" s="213"/>
      <c r="G2537" s="14">
        <f t="shared" si="48"/>
        <v>4000</v>
      </c>
    </row>
    <row r="2538" spans="1:8" x14ac:dyDescent="0.25">
      <c r="A2538" s="112">
        <v>44896</v>
      </c>
      <c r="B2538" s="50" t="s">
        <v>8337</v>
      </c>
      <c r="C2538" s="7" t="s">
        <v>7465</v>
      </c>
      <c r="D2538" s="779" t="s">
        <v>8856</v>
      </c>
      <c r="E2538" s="299">
        <v>100742</v>
      </c>
      <c r="F2538" s="213"/>
      <c r="G2538" s="14">
        <f t="shared" si="48"/>
        <v>100742</v>
      </c>
    </row>
    <row r="2539" spans="1:8" x14ac:dyDescent="0.25">
      <c r="A2539" s="112">
        <v>44896</v>
      </c>
      <c r="B2539" s="50" t="s">
        <v>8337</v>
      </c>
      <c r="C2539" s="7" t="s">
        <v>7465</v>
      </c>
      <c r="D2539" s="779" t="s">
        <v>8859</v>
      </c>
      <c r="E2539" s="299">
        <v>294393</v>
      </c>
      <c r="F2539" s="213"/>
      <c r="G2539" s="14">
        <f t="shared" si="48"/>
        <v>294393</v>
      </c>
    </row>
    <row r="2540" spans="1:8" x14ac:dyDescent="0.25">
      <c r="A2540" s="112">
        <v>44896</v>
      </c>
      <c r="B2540" s="50" t="s">
        <v>8655</v>
      </c>
      <c r="C2540" s="7" t="s">
        <v>2195</v>
      </c>
      <c r="D2540" s="779" t="s">
        <v>8801</v>
      </c>
      <c r="E2540" s="299">
        <v>42000</v>
      </c>
      <c r="F2540" s="213"/>
      <c r="G2540" s="14">
        <f t="shared" si="48"/>
        <v>42000</v>
      </c>
      <c r="H2540" s="13" t="s">
        <v>8803</v>
      </c>
    </row>
    <row r="2541" spans="1:8" x14ac:dyDescent="0.25">
      <c r="A2541" s="112">
        <v>44897</v>
      </c>
      <c r="B2541" s="50" t="s">
        <v>8655</v>
      </c>
      <c r="C2541" s="7" t="s">
        <v>2195</v>
      </c>
      <c r="D2541" s="779" t="s">
        <v>8802</v>
      </c>
      <c r="E2541" s="299">
        <v>10000</v>
      </c>
      <c r="F2541" s="213"/>
      <c r="G2541" s="14">
        <f t="shared" si="48"/>
        <v>10000</v>
      </c>
      <c r="H2541" s="7" t="s">
        <v>8804</v>
      </c>
    </row>
    <row r="2542" spans="1:8" x14ac:dyDescent="0.25">
      <c r="A2542" s="112">
        <v>44897</v>
      </c>
      <c r="B2542" s="50" t="s">
        <v>8557</v>
      </c>
      <c r="C2542" s="7" t="s">
        <v>7465</v>
      </c>
      <c r="D2542" s="779" t="s">
        <v>8860</v>
      </c>
      <c r="E2542" s="299">
        <v>157044</v>
      </c>
      <c r="F2542" s="213"/>
      <c r="G2542" s="14">
        <f t="shared" si="48"/>
        <v>157044</v>
      </c>
    </row>
    <row r="2543" spans="1:8" x14ac:dyDescent="0.25">
      <c r="A2543" s="112">
        <v>44897</v>
      </c>
      <c r="B2543" s="50" t="s">
        <v>8557</v>
      </c>
      <c r="C2543" s="7" t="s">
        <v>7465</v>
      </c>
      <c r="D2543" s="779" t="s">
        <v>8861</v>
      </c>
      <c r="E2543" s="299">
        <v>55248</v>
      </c>
      <c r="F2543" s="213"/>
      <c r="G2543" s="14">
        <f t="shared" si="48"/>
        <v>55248</v>
      </c>
    </row>
    <row r="2544" spans="1:8" x14ac:dyDescent="0.25">
      <c r="A2544" s="112">
        <v>44897</v>
      </c>
      <c r="B2544" s="50" t="s">
        <v>8337</v>
      </c>
      <c r="C2544" s="7" t="s">
        <v>7465</v>
      </c>
      <c r="D2544" s="779" t="s">
        <v>8862</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8863</v>
      </c>
      <c r="E2546" s="8">
        <v>350364</v>
      </c>
      <c r="G2546" s="14">
        <f t="shared" si="48"/>
        <v>350364</v>
      </c>
    </row>
    <row r="2547" spans="1:8" x14ac:dyDescent="0.25">
      <c r="A2547" s="112">
        <v>44898</v>
      </c>
      <c r="B2547" s="10" t="s">
        <v>8041</v>
      </c>
      <c r="C2547" s="11" t="s">
        <v>161</v>
      </c>
      <c r="D2547" s="767" t="s">
        <v>9049</v>
      </c>
      <c r="E2547" s="8">
        <v>33213</v>
      </c>
      <c r="G2547" s="14">
        <f t="shared" si="48"/>
        <v>33213</v>
      </c>
      <c r="H2547" s="7" t="s">
        <v>9050</v>
      </c>
    </row>
    <row r="2548" spans="1:8" x14ac:dyDescent="0.25">
      <c r="A2548" s="112">
        <v>44900</v>
      </c>
      <c r="B2548" s="10" t="s">
        <v>3945</v>
      </c>
      <c r="C2548" s="13" t="s">
        <v>5186</v>
      </c>
      <c r="D2548" s="767" t="s">
        <v>8795</v>
      </c>
      <c r="E2548" s="8">
        <v>21600</v>
      </c>
      <c r="G2548" s="14">
        <f t="shared" si="48"/>
        <v>21600</v>
      </c>
      <c r="H2548" s="7" t="s">
        <v>8796</v>
      </c>
    </row>
    <row r="2549" spans="1:8" x14ac:dyDescent="0.25">
      <c r="A2549" s="112">
        <v>44900</v>
      </c>
      <c r="B2549" s="10" t="s">
        <v>8655</v>
      </c>
      <c r="C2549" s="11" t="s">
        <v>8392</v>
      </c>
      <c r="D2549" s="767" t="s">
        <v>8806</v>
      </c>
      <c r="E2549" s="8">
        <v>333027</v>
      </c>
      <c r="G2549" s="6">
        <f t="shared" si="48"/>
        <v>333027</v>
      </c>
    </row>
    <row r="2550" spans="1:8" x14ac:dyDescent="0.25">
      <c r="A2550" s="112">
        <v>44901</v>
      </c>
      <c r="B2550" s="10" t="s">
        <v>1399</v>
      </c>
      <c r="C2550" s="11" t="s">
        <v>437</v>
      </c>
      <c r="D2550" s="767" t="s">
        <v>8853</v>
      </c>
      <c r="E2550" s="8">
        <v>1900</v>
      </c>
      <c r="G2550" s="6">
        <f t="shared" si="48"/>
        <v>1900</v>
      </c>
      <c r="H2550" s="7" t="s">
        <v>8854</v>
      </c>
    </row>
    <row r="2551" spans="1:8" x14ac:dyDescent="0.25">
      <c r="A2551" s="112">
        <v>44901</v>
      </c>
      <c r="B2551" s="10" t="s">
        <v>8337</v>
      </c>
      <c r="C2551" s="11" t="s">
        <v>7465</v>
      </c>
      <c r="D2551" s="767" t="s">
        <v>8858</v>
      </c>
      <c r="E2551" s="8">
        <v>100742</v>
      </c>
      <c r="G2551" s="6">
        <f t="shared" si="48"/>
        <v>100742</v>
      </c>
    </row>
    <row r="2552" spans="1:8" x14ac:dyDescent="0.25">
      <c r="A2552" s="112">
        <v>44901</v>
      </c>
      <c r="B2552" s="10" t="s">
        <v>8337</v>
      </c>
      <c r="C2552" s="11" t="s">
        <v>7465</v>
      </c>
      <c r="D2552" s="767" t="s">
        <v>8864</v>
      </c>
      <c r="E2552" s="8">
        <v>147250</v>
      </c>
      <c r="G2552" s="6">
        <f t="shared" si="48"/>
        <v>147250</v>
      </c>
    </row>
    <row r="2553" spans="1:8" x14ac:dyDescent="0.25">
      <c r="A2553" s="112">
        <v>44902</v>
      </c>
      <c r="B2553" s="10" t="s">
        <v>1399</v>
      </c>
      <c r="C2553" s="11" t="s">
        <v>2195</v>
      </c>
      <c r="F2553" s="9">
        <v>5940</v>
      </c>
      <c r="G2553" s="6">
        <f t="shared" si="48"/>
        <v>-5940</v>
      </c>
      <c r="H2553" s="1269" t="s">
        <v>8822</v>
      </c>
    </row>
    <row r="2554" spans="1:8" x14ac:dyDescent="0.25">
      <c r="A2554" s="112">
        <v>44902</v>
      </c>
      <c r="B2554" s="10" t="s">
        <v>8337</v>
      </c>
      <c r="C2554" s="11" t="s">
        <v>2195</v>
      </c>
      <c r="F2554" s="9">
        <v>39210</v>
      </c>
      <c r="G2554" s="6">
        <f t="shared" si="48"/>
        <v>-39210</v>
      </c>
      <c r="H2554" s="1269"/>
    </row>
    <row r="2555" spans="1:8" x14ac:dyDescent="0.25">
      <c r="A2555" s="112">
        <v>44902</v>
      </c>
      <c r="B2555" s="10" t="s">
        <v>8557</v>
      </c>
      <c r="C2555" s="11" t="s">
        <v>2195</v>
      </c>
      <c r="F2555" s="9">
        <v>18450</v>
      </c>
      <c r="G2555" s="6">
        <f t="shared" si="48"/>
        <v>-18450</v>
      </c>
      <c r="H2555" s="1269"/>
    </row>
    <row r="2556" spans="1:8" x14ac:dyDescent="0.25">
      <c r="A2556" s="112">
        <v>44902</v>
      </c>
      <c r="B2556" s="10" t="s">
        <v>8655</v>
      </c>
      <c r="C2556" s="11" t="s">
        <v>2195</v>
      </c>
      <c r="F2556" s="9">
        <v>80000</v>
      </c>
      <c r="G2556" s="6">
        <f t="shared" si="48"/>
        <v>-80000</v>
      </c>
      <c r="H2556" s="1269"/>
    </row>
    <row r="2557" spans="1:8" x14ac:dyDescent="0.25">
      <c r="A2557" s="112">
        <v>44904</v>
      </c>
      <c r="B2557" s="10" t="s">
        <v>8655</v>
      </c>
      <c r="C2557" s="11" t="s">
        <v>8392</v>
      </c>
      <c r="F2557" s="9">
        <v>468530</v>
      </c>
      <c r="G2557" s="6">
        <f t="shared" si="48"/>
        <v>-468530</v>
      </c>
      <c r="H2557" s="7" t="s">
        <v>8833</v>
      </c>
    </row>
    <row r="2558" spans="1:8" x14ac:dyDescent="0.25">
      <c r="A2558" s="112">
        <v>44904</v>
      </c>
      <c r="B2558" s="10" t="s">
        <v>8655</v>
      </c>
      <c r="C2558" s="11" t="s">
        <v>7240</v>
      </c>
      <c r="F2558" s="9">
        <v>790800</v>
      </c>
      <c r="G2558" s="6">
        <f t="shared" si="48"/>
        <v>-790800</v>
      </c>
      <c r="H2558" s="7" t="s">
        <v>8834</v>
      </c>
    </row>
    <row r="2559" spans="1:8" x14ac:dyDescent="0.25">
      <c r="A2559" s="112">
        <v>44904</v>
      </c>
      <c r="B2559" s="10" t="s">
        <v>8655</v>
      </c>
      <c r="C2559" s="11" t="s">
        <v>5680</v>
      </c>
      <c r="F2559" s="9">
        <v>500000</v>
      </c>
      <c r="G2559" s="6">
        <f t="shared" si="48"/>
        <v>-500000</v>
      </c>
      <c r="H2559" s="7" t="s">
        <v>8833</v>
      </c>
    </row>
    <row r="2560" spans="1:8" x14ac:dyDescent="0.25">
      <c r="A2560" s="112">
        <v>44904</v>
      </c>
      <c r="B2560" s="10" t="s">
        <v>8655</v>
      </c>
      <c r="C2560" s="11" t="s">
        <v>5680</v>
      </c>
      <c r="F2560" s="9">
        <v>350000</v>
      </c>
      <c r="G2560" s="6">
        <f t="shared" si="48"/>
        <v>-350000</v>
      </c>
      <c r="H2560" s="7" t="s">
        <v>8833</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265" t="s">
        <v>8849</v>
      </c>
    </row>
    <row r="2564" spans="1:8" x14ac:dyDescent="0.25">
      <c r="A2564" s="112">
        <v>44907</v>
      </c>
      <c r="B2564" s="742" t="s">
        <v>3945</v>
      </c>
      <c r="C2564" s="749" t="s">
        <v>437</v>
      </c>
      <c r="D2564" s="778"/>
      <c r="E2564" s="750"/>
      <c r="F2564" s="751">
        <v>68000</v>
      </c>
      <c r="G2564" s="752">
        <f t="shared" si="48"/>
        <v>-68000</v>
      </c>
      <c r="H2564" s="1265"/>
    </row>
    <row r="2565" spans="1:8" x14ac:dyDescent="0.25">
      <c r="A2565" s="112">
        <v>44907</v>
      </c>
      <c r="B2565" s="742" t="s">
        <v>1399</v>
      </c>
      <c r="C2565" s="749" t="s">
        <v>437</v>
      </c>
      <c r="D2565" s="778"/>
      <c r="E2565" s="750"/>
      <c r="F2565" s="751">
        <v>7600</v>
      </c>
      <c r="G2565" s="752">
        <f t="shared" si="48"/>
        <v>-7600</v>
      </c>
      <c r="H2565" s="1265"/>
    </row>
    <row r="2566" spans="1:8" x14ac:dyDescent="0.25">
      <c r="A2566" s="112">
        <v>44907</v>
      </c>
      <c r="B2566" s="742" t="s">
        <v>8337</v>
      </c>
      <c r="C2566" s="749" t="s">
        <v>7240</v>
      </c>
      <c r="D2566" s="778" t="s">
        <v>8735</v>
      </c>
      <c r="E2566" s="750">
        <v>1603139</v>
      </c>
      <c r="F2566" s="751"/>
      <c r="G2566" s="752">
        <f t="shared" si="48"/>
        <v>1603139</v>
      </c>
      <c r="H2566" s="749"/>
    </row>
    <row r="2567" spans="1:8" x14ac:dyDescent="0.25">
      <c r="A2567" s="112">
        <v>44907</v>
      </c>
      <c r="B2567" s="742" t="s">
        <v>1399</v>
      </c>
      <c r="C2567" s="749" t="s">
        <v>7240</v>
      </c>
      <c r="D2567" s="778" t="s">
        <v>8736</v>
      </c>
      <c r="E2567" s="750">
        <v>38000</v>
      </c>
      <c r="F2567" s="751"/>
      <c r="G2567" s="752">
        <f t="shared" si="48"/>
        <v>38000</v>
      </c>
      <c r="H2567" s="749"/>
    </row>
    <row r="2568" spans="1:8" x14ac:dyDescent="0.25">
      <c r="A2568" s="112">
        <v>44909</v>
      </c>
      <c r="B2568" s="742" t="s">
        <v>8337</v>
      </c>
      <c r="C2568" s="13" t="s">
        <v>5186</v>
      </c>
      <c r="D2568" s="778" t="s">
        <v>8852</v>
      </c>
      <c r="E2568" s="750">
        <v>29568</v>
      </c>
      <c r="F2568" s="751"/>
      <c r="G2568" s="752">
        <f t="shared" si="48"/>
        <v>29568</v>
      </c>
      <c r="H2568" s="749"/>
    </row>
    <row r="2569" spans="1:8" x14ac:dyDescent="0.25">
      <c r="A2569" s="112">
        <v>44909</v>
      </c>
      <c r="B2569" s="742" t="s">
        <v>8041</v>
      </c>
      <c r="C2569" s="13" t="s">
        <v>5186</v>
      </c>
      <c r="D2569" s="778" t="s">
        <v>8852</v>
      </c>
      <c r="E2569" s="750">
        <v>5040</v>
      </c>
      <c r="F2569" s="751"/>
      <c r="G2569" s="752">
        <f t="shared" si="48"/>
        <v>5040</v>
      </c>
      <c r="H2569" s="749"/>
    </row>
    <row r="2570" spans="1:8" x14ac:dyDescent="0.25">
      <c r="A2570" s="112">
        <v>44909</v>
      </c>
      <c r="B2570" s="742" t="s">
        <v>8655</v>
      </c>
      <c r="C2570" s="749" t="s">
        <v>166</v>
      </c>
      <c r="D2570" s="778" t="s">
        <v>8800</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8905</v>
      </c>
    </row>
    <row r="2572" spans="1:8" x14ac:dyDescent="0.25">
      <c r="A2572" s="112">
        <v>44910</v>
      </c>
      <c r="B2572" s="742" t="s">
        <v>8337</v>
      </c>
      <c r="C2572" s="749" t="s">
        <v>2195</v>
      </c>
      <c r="D2572" s="778"/>
      <c r="E2572" s="750"/>
      <c r="F2572" s="751">
        <v>100000</v>
      </c>
      <c r="G2572" s="752">
        <f t="shared" si="48"/>
        <v>-100000</v>
      </c>
      <c r="H2572" s="749" t="s">
        <v>8867</v>
      </c>
    </row>
    <row r="2573" spans="1:8" x14ac:dyDescent="0.25">
      <c r="A2573" s="112">
        <v>44910</v>
      </c>
      <c r="B2573" s="742" t="s">
        <v>7919</v>
      </c>
      <c r="C2573" s="749" t="s">
        <v>164</v>
      </c>
      <c r="D2573" s="778"/>
      <c r="E2573" s="750"/>
      <c r="F2573" s="751">
        <v>67349</v>
      </c>
      <c r="G2573" s="752">
        <f t="shared" si="48"/>
        <v>-67349</v>
      </c>
      <c r="H2573" s="1268" t="s">
        <v>8867</v>
      </c>
    </row>
    <row r="2574" spans="1:8" x14ac:dyDescent="0.25">
      <c r="A2574" s="112">
        <v>44910</v>
      </c>
      <c r="B2574" s="742" t="s">
        <v>6503</v>
      </c>
      <c r="C2574" s="749" t="s">
        <v>164</v>
      </c>
      <c r="D2574" s="778"/>
      <c r="E2574" s="750"/>
      <c r="F2574" s="751">
        <v>9328</v>
      </c>
      <c r="G2574" s="752">
        <f t="shared" si="48"/>
        <v>-9328</v>
      </c>
      <c r="H2574" s="1268"/>
    </row>
    <row r="2575" spans="1:8" x14ac:dyDescent="0.25">
      <c r="A2575" s="112">
        <v>44910</v>
      </c>
      <c r="B2575" s="742" t="s">
        <v>7065</v>
      </c>
      <c r="C2575" s="749" t="s">
        <v>164</v>
      </c>
      <c r="D2575" s="778"/>
      <c r="E2575" s="750"/>
      <c r="F2575" s="751">
        <v>247</v>
      </c>
      <c r="G2575" s="752">
        <f t="shared" si="48"/>
        <v>-247</v>
      </c>
      <c r="H2575" s="1268"/>
    </row>
    <row r="2576" spans="1:8" x14ac:dyDescent="0.25">
      <c r="A2576" s="112">
        <v>44910</v>
      </c>
      <c r="B2576" s="742" t="s">
        <v>1399</v>
      </c>
      <c r="C2576" s="749" t="s">
        <v>164</v>
      </c>
      <c r="D2576" s="778"/>
      <c r="E2576" s="750"/>
      <c r="F2576" s="751">
        <v>23076</v>
      </c>
      <c r="G2576" s="752">
        <f t="shared" si="48"/>
        <v>-23076</v>
      </c>
      <c r="H2576" s="1268"/>
    </row>
    <row r="2577" spans="1:8" x14ac:dyDescent="0.25">
      <c r="A2577" s="112">
        <v>44910</v>
      </c>
      <c r="B2577" s="742" t="s">
        <v>8041</v>
      </c>
      <c r="C2577" s="749" t="s">
        <v>7465</v>
      </c>
      <c r="D2577" s="778"/>
      <c r="E2577" s="750"/>
      <c r="F2577" s="751">
        <v>300000</v>
      </c>
      <c r="G2577" s="752">
        <f t="shared" si="48"/>
        <v>-300000</v>
      </c>
      <c r="H2577" s="749" t="s">
        <v>8867</v>
      </c>
    </row>
    <row r="2578" spans="1:8" x14ac:dyDescent="0.25">
      <c r="A2578" s="112">
        <v>44910</v>
      </c>
      <c r="B2578" s="742" t="s">
        <v>8041</v>
      </c>
      <c r="C2578" s="749" t="s">
        <v>7465</v>
      </c>
      <c r="D2578" s="778"/>
      <c r="E2578" s="750"/>
      <c r="F2578" s="751">
        <v>300000</v>
      </c>
      <c r="G2578" s="752">
        <f t="shared" si="48"/>
        <v>-300000</v>
      </c>
      <c r="H2578" s="749" t="s">
        <v>8867</v>
      </c>
    </row>
    <row r="2579" spans="1:8" x14ac:dyDescent="0.25">
      <c r="A2579" s="112">
        <v>44911</v>
      </c>
      <c r="B2579" s="742" t="s">
        <v>8337</v>
      </c>
      <c r="C2579" s="749" t="s">
        <v>2195</v>
      </c>
      <c r="D2579" s="778" t="s">
        <v>8906</v>
      </c>
      <c r="E2579" s="750">
        <v>17800</v>
      </c>
      <c r="F2579" s="751"/>
      <c r="G2579" s="752">
        <f t="shared" si="48"/>
        <v>17800</v>
      </c>
      <c r="H2579" s="749" t="s">
        <v>8907</v>
      </c>
    </row>
    <row r="2580" spans="1:8" x14ac:dyDescent="0.25">
      <c r="A2580" s="112">
        <v>44911</v>
      </c>
      <c r="B2580" s="742" t="s">
        <v>8655</v>
      </c>
      <c r="C2580" s="13" t="s">
        <v>5186</v>
      </c>
      <c r="D2580" s="778"/>
      <c r="E2580" s="750"/>
      <c r="F2580" s="751">
        <v>216700</v>
      </c>
      <c r="G2580" s="752">
        <f t="shared" si="48"/>
        <v>-216700</v>
      </c>
      <c r="H2580" s="749" t="s">
        <v>9328</v>
      </c>
    </row>
    <row r="2581" spans="1:8" x14ac:dyDescent="0.25">
      <c r="A2581" s="112">
        <v>44914</v>
      </c>
      <c r="B2581" s="742" t="s">
        <v>1399</v>
      </c>
      <c r="C2581" s="749" t="s">
        <v>3010</v>
      </c>
      <c r="D2581" s="778"/>
      <c r="E2581" s="750"/>
      <c r="F2581" s="751">
        <v>14000</v>
      </c>
      <c r="G2581" s="752">
        <f t="shared" si="48"/>
        <v>-14000</v>
      </c>
      <c r="H2581" s="1267" t="s">
        <v>8894</v>
      </c>
    </row>
    <row r="2582" spans="1:8" x14ac:dyDescent="0.25">
      <c r="A2582" s="112">
        <v>44914</v>
      </c>
      <c r="B2582" s="742" t="s">
        <v>6509</v>
      </c>
      <c r="C2582" s="749" t="s">
        <v>3010</v>
      </c>
      <c r="D2582" s="778"/>
      <c r="E2582" s="750"/>
      <c r="F2582" s="751">
        <v>11000</v>
      </c>
      <c r="G2582" s="752">
        <f t="shared" si="48"/>
        <v>-11000</v>
      </c>
      <c r="H2582" s="1267"/>
    </row>
    <row r="2583" spans="1:8" x14ac:dyDescent="0.25">
      <c r="A2583" s="112">
        <v>44914</v>
      </c>
      <c r="B2583" s="742" t="s">
        <v>8041</v>
      </c>
      <c r="C2583" s="749" t="s">
        <v>3010</v>
      </c>
      <c r="D2583" s="778"/>
      <c r="E2583" s="750"/>
      <c r="F2583" s="751">
        <v>25000</v>
      </c>
      <c r="G2583" s="752">
        <f t="shared" si="48"/>
        <v>-25000</v>
      </c>
      <c r="H2583" s="1267"/>
    </row>
    <row r="2584" spans="1:8" x14ac:dyDescent="0.25">
      <c r="A2584" s="112">
        <v>44917</v>
      </c>
      <c r="B2584" s="742" t="s">
        <v>8866</v>
      </c>
      <c r="C2584" s="749" t="s">
        <v>166</v>
      </c>
      <c r="D2584" s="778" t="s">
        <v>8908</v>
      </c>
      <c r="E2584" s="750">
        <v>78000</v>
      </c>
      <c r="F2584" s="751"/>
      <c r="G2584" s="752">
        <f t="shared" si="48"/>
        <v>78000</v>
      </c>
      <c r="H2584" s="749" t="s">
        <v>8909</v>
      </c>
    </row>
    <row r="2585" spans="1:8" x14ac:dyDescent="0.25">
      <c r="A2585" s="112">
        <v>44917</v>
      </c>
      <c r="B2585" s="742" t="s">
        <v>8874</v>
      </c>
      <c r="C2585" s="749" t="s">
        <v>180</v>
      </c>
      <c r="D2585" s="778" t="s">
        <v>8937</v>
      </c>
      <c r="E2585" s="750">
        <v>247080</v>
      </c>
      <c r="F2585" s="751"/>
      <c r="G2585" s="752">
        <f t="shared" si="48"/>
        <v>247080</v>
      </c>
      <c r="H2585" s="749"/>
    </row>
    <row r="2586" spans="1:8" x14ac:dyDescent="0.25">
      <c r="A2586" s="112">
        <v>44919</v>
      </c>
      <c r="B2586" s="742" t="s">
        <v>8655</v>
      </c>
      <c r="C2586" s="749" t="s">
        <v>8392</v>
      </c>
      <c r="D2586" s="778" t="s">
        <v>8966</v>
      </c>
      <c r="E2586" s="750">
        <v>118318</v>
      </c>
      <c r="F2586" s="751"/>
      <c r="G2586" s="752">
        <f t="shared" si="48"/>
        <v>118318</v>
      </c>
      <c r="H2586" s="749"/>
    </row>
    <row r="2587" spans="1:8" x14ac:dyDescent="0.25">
      <c r="A2587" s="112">
        <v>44919</v>
      </c>
      <c r="B2587" s="742" t="s">
        <v>8866</v>
      </c>
      <c r="C2587" s="749" t="s">
        <v>180</v>
      </c>
      <c r="D2587" s="778" t="s">
        <v>8938</v>
      </c>
      <c r="E2587" s="750">
        <v>164160</v>
      </c>
      <c r="F2587" s="751"/>
      <c r="G2587" s="752">
        <f t="shared" si="48"/>
        <v>164160</v>
      </c>
      <c r="H2587" s="749"/>
    </row>
    <row r="2588" spans="1:8" x14ac:dyDescent="0.25">
      <c r="A2588" s="112">
        <v>44921</v>
      </c>
      <c r="B2588" s="742" t="s">
        <v>8866</v>
      </c>
      <c r="C2588" s="13" t="s">
        <v>5186</v>
      </c>
      <c r="D2588" s="778"/>
      <c r="E2588" s="750"/>
      <c r="F2588" s="751">
        <v>190000</v>
      </c>
      <c r="G2588" s="752">
        <f t="shared" si="48"/>
        <v>-190000</v>
      </c>
      <c r="H2588" s="749" t="s">
        <v>8941</v>
      </c>
    </row>
    <row r="2589" spans="1:8" x14ac:dyDescent="0.25">
      <c r="A2589" s="112">
        <v>44922</v>
      </c>
      <c r="B2589" s="742" t="s">
        <v>8557</v>
      </c>
      <c r="C2589" s="749" t="s">
        <v>7465</v>
      </c>
      <c r="D2589" s="778" t="s">
        <v>8964</v>
      </c>
      <c r="E2589" s="750">
        <v>33571</v>
      </c>
      <c r="F2589" s="751"/>
      <c r="G2589" s="752">
        <f t="shared" si="48"/>
        <v>33571</v>
      </c>
      <c r="H2589" s="749" t="s">
        <v>8965</v>
      </c>
    </row>
    <row r="2590" spans="1:8" x14ac:dyDescent="0.25">
      <c r="A2590" s="112">
        <v>44924</v>
      </c>
      <c r="B2590" s="742" t="s">
        <v>8041</v>
      </c>
      <c r="C2590" s="749" t="s">
        <v>7465</v>
      </c>
      <c r="D2590" s="778"/>
      <c r="E2590" s="750"/>
      <c r="F2590" s="751">
        <v>333000</v>
      </c>
      <c r="G2590" s="752">
        <f t="shared" si="48"/>
        <v>-333000</v>
      </c>
      <c r="H2590" s="749" t="s">
        <v>8954</v>
      </c>
    </row>
    <row r="2591" spans="1:8" x14ac:dyDescent="0.25">
      <c r="A2591" s="112">
        <v>44924</v>
      </c>
      <c r="B2591" s="742" t="s">
        <v>8041</v>
      </c>
      <c r="C2591" s="749" t="s">
        <v>7465</v>
      </c>
      <c r="D2591" s="778"/>
      <c r="E2591" s="750"/>
      <c r="F2591" s="751">
        <v>333000</v>
      </c>
      <c r="G2591" s="752">
        <f t="shared" si="48"/>
        <v>-333000</v>
      </c>
      <c r="H2591" s="749" t="s">
        <v>8955</v>
      </c>
    </row>
    <row r="2592" spans="1:8" x14ac:dyDescent="0.25">
      <c r="A2592" s="112">
        <v>44924</v>
      </c>
      <c r="B2592" s="742" t="s">
        <v>8041</v>
      </c>
      <c r="C2592" s="749" t="s">
        <v>7465</v>
      </c>
      <c r="D2592" s="778"/>
      <c r="E2592" s="750"/>
      <c r="F2592" s="751">
        <v>334000</v>
      </c>
      <c r="G2592" s="752">
        <f t="shared" si="48"/>
        <v>-334000</v>
      </c>
      <c r="H2592" s="749" t="s">
        <v>8956</v>
      </c>
    </row>
    <row r="2593" spans="1:8" x14ac:dyDescent="0.25">
      <c r="A2593" s="112">
        <v>44924</v>
      </c>
      <c r="B2593" s="742" t="s">
        <v>8655</v>
      </c>
      <c r="C2593" s="749" t="s">
        <v>166</v>
      </c>
      <c r="D2593" s="778" t="s">
        <v>8980</v>
      </c>
      <c r="E2593" s="750">
        <v>149500</v>
      </c>
      <c r="F2593" s="751"/>
      <c r="G2593" s="752">
        <f t="shared" si="48"/>
        <v>149500</v>
      </c>
      <c r="H2593" s="749" t="s">
        <v>8981</v>
      </c>
    </row>
    <row r="2594" spans="1:8" x14ac:dyDescent="0.25">
      <c r="A2594" s="112">
        <v>44924</v>
      </c>
      <c r="B2594" s="742" t="s">
        <v>8337</v>
      </c>
      <c r="C2594" s="749" t="s">
        <v>166</v>
      </c>
      <c r="D2594" s="778" t="s">
        <v>8963</v>
      </c>
      <c r="E2594" s="750">
        <v>17000</v>
      </c>
      <c r="F2594" s="751"/>
      <c r="G2594" s="752">
        <f t="shared" si="48"/>
        <v>17000</v>
      </c>
      <c r="H2594" s="749" t="s">
        <v>8962</v>
      </c>
    </row>
    <row r="2595" spans="1:8" x14ac:dyDescent="0.25">
      <c r="A2595" s="112">
        <v>44924</v>
      </c>
      <c r="B2595" s="742" t="s">
        <v>8655</v>
      </c>
      <c r="C2595" s="749" t="s">
        <v>8392</v>
      </c>
      <c r="D2595" s="778" t="s">
        <v>8967</v>
      </c>
      <c r="E2595" s="750">
        <v>38995</v>
      </c>
      <c r="F2595" s="751"/>
      <c r="G2595" s="752">
        <f t="shared" si="48"/>
        <v>38995</v>
      </c>
      <c r="H2595" s="749"/>
    </row>
    <row r="2596" spans="1:8" ht="25.5" x14ac:dyDescent="0.25">
      <c r="A2596" s="112">
        <v>44925</v>
      </c>
      <c r="B2596" s="742" t="s">
        <v>8866</v>
      </c>
      <c r="C2596" s="749" t="s">
        <v>7240</v>
      </c>
      <c r="D2596" s="778"/>
      <c r="E2596" s="750"/>
      <c r="F2596" s="751">
        <v>410600</v>
      </c>
      <c r="G2596" s="752">
        <f t="shared" si="48"/>
        <v>-410600</v>
      </c>
      <c r="H2596" s="75" t="s">
        <v>8961</v>
      </c>
    </row>
    <row r="2597" spans="1:8" ht="25.5" x14ac:dyDescent="0.25">
      <c r="A2597" s="112">
        <v>44925</v>
      </c>
      <c r="B2597" s="742" t="s">
        <v>8337</v>
      </c>
      <c r="C2597" s="749" t="s">
        <v>7240</v>
      </c>
      <c r="D2597" s="778"/>
      <c r="E2597" s="750"/>
      <c r="F2597" s="751">
        <v>370200</v>
      </c>
      <c r="G2597" s="752">
        <f t="shared" si="48"/>
        <v>-370200</v>
      </c>
      <c r="H2597" s="75" t="s">
        <v>8961</v>
      </c>
    </row>
    <row r="2598" spans="1:8" ht="25.5" x14ac:dyDescent="0.25">
      <c r="A2598" s="112">
        <v>44925</v>
      </c>
      <c r="B2598" s="742" t="s">
        <v>8557</v>
      </c>
      <c r="C2598" s="749" t="s">
        <v>7240</v>
      </c>
      <c r="D2598" s="778"/>
      <c r="E2598" s="750"/>
      <c r="F2598" s="751">
        <v>275600</v>
      </c>
      <c r="G2598" s="752">
        <f t="shared" si="48"/>
        <v>-275600</v>
      </c>
      <c r="H2598" s="75" t="s">
        <v>8961</v>
      </c>
    </row>
    <row r="2599" spans="1:8" x14ac:dyDescent="0.25">
      <c r="A2599" s="112">
        <v>44925</v>
      </c>
      <c r="B2599" s="742" t="s">
        <v>8337</v>
      </c>
      <c r="C2599" s="13" t="s">
        <v>8706</v>
      </c>
      <c r="D2599" s="765"/>
      <c r="E2599" s="22"/>
      <c r="F2599" s="19">
        <v>100000</v>
      </c>
      <c r="G2599" s="14">
        <f t="shared" si="48"/>
        <v>-100000</v>
      </c>
      <c r="H2599" s="13" t="s">
        <v>8979</v>
      </c>
    </row>
    <row r="2600" spans="1:8" x14ac:dyDescent="0.25">
      <c r="A2600" s="112">
        <v>44928</v>
      </c>
      <c r="B2600" s="742" t="s">
        <v>8337</v>
      </c>
      <c r="C2600" s="13" t="s">
        <v>2195</v>
      </c>
      <c r="D2600" s="765" t="s">
        <v>8982</v>
      </c>
      <c r="E2600" s="22">
        <v>16800</v>
      </c>
      <c r="F2600" s="19"/>
      <c r="G2600" s="14">
        <f t="shared" si="48"/>
        <v>16800</v>
      </c>
      <c r="H2600" s="749" t="s">
        <v>8907</v>
      </c>
    </row>
    <row r="2601" spans="1:8" x14ac:dyDescent="0.25">
      <c r="A2601" s="112">
        <v>44928</v>
      </c>
      <c r="B2601" s="742" t="s">
        <v>8337</v>
      </c>
      <c r="C2601" s="13" t="s">
        <v>2195</v>
      </c>
      <c r="D2601" s="765" t="s">
        <v>8983</v>
      </c>
      <c r="E2601" s="22">
        <v>40500</v>
      </c>
      <c r="F2601" s="19"/>
      <c r="G2601" s="14">
        <f t="shared" si="48"/>
        <v>40500</v>
      </c>
      <c r="H2601" s="749" t="s">
        <v>8984</v>
      </c>
    </row>
    <row r="2602" spans="1:8" x14ac:dyDescent="0.25">
      <c r="A2602" s="112">
        <v>44929</v>
      </c>
      <c r="B2602" s="742" t="s">
        <v>8557</v>
      </c>
      <c r="C2602" s="13" t="s">
        <v>7240</v>
      </c>
      <c r="D2602" s="765" t="s">
        <v>8737</v>
      </c>
      <c r="E2602" s="22">
        <v>704772</v>
      </c>
      <c r="F2602" s="19"/>
      <c r="G2602" s="14">
        <f t="shared" si="48"/>
        <v>704772</v>
      </c>
      <c r="H2602" s="749"/>
    </row>
    <row r="2603" spans="1:8" x14ac:dyDescent="0.25">
      <c r="A2603" s="112">
        <v>44929</v>
      </c>
      <c r="B2603" s="742" t="s">
        <v>8655</v>
      </c>
      <c r="C2603" s="13" t="s">
        <v>7240</v>
      </c>
      <c r="D2603" s="765" t="s">
        <v>8805</v>
      </c>
      <c r="E2603" s="22">
        <v>480779</v>
      </c>
      <c r="F2603" s="19"/>
      <c r="G2603" s="14">
        <f t="shared" si="48"/>
        <v>480779</v>
      </c>
      <c r="H2603" s="749"/>
    </row>
    <row r="2604" spans="1:8" x14ac:dyDescent="0.25">
      <c r="A2604" s="112">
        <v>44929</v>
      </c>
      <c r="B2604" s="742" t="s">
        <v>8866</v>
      </c>
      <c r="C2604" s="13" t="s">
        <v>7240</v>
      </c>
      <c r="D2604" s="765" t="s">
        <v>8806</v>
      </c>
      <c r="E2604" s="22">
        <v>353420</v>
      </c>
      <c r="F2604" s="19"/>
      <c r="G2604" s="14">
        <f t="shared" si="48"/>
        <v>353420</v>
      </c>
      <c r="H2604" s="749"/>
    </row>
    <row r="2605" spans="1:8" x14ac:dyDescent="0.25">
      <c r="A2605" s="112">
        <v>44929</v>
      </c>
      <c r="B2605" s="742" t="s">
        <v>8041</v>
      </c>
      <c r="C2605" s="13" t="s">
        <v>7240</v>
      </c>
      <c r="D2605" s="765" t="s">
        <v>8966</v>
      </c>
      <c r="E2605" s="22">
        <v>83410</v>
      </c>
      <c r="F2605" s="19"/>
      <c r="G2605" s="14">
        <f t="shared" si="48"/>
        <v>83410</v>
      </c>
      <c r="H2605" s="749"/>
    </row>
    <row r="2606" spans="1:8" x14ac:dyDescent="0.25">
      <c r="A2606" s="112">
        <v>44930</v>
      </c>
      <c r="B2606" s="742" t="s">
        <v>8337</v>
      </c>
      <c r="C2606" s="13" t="s">
        <v>2195</v>
      </c>
      <c r="D2606" s="765" t="s">
        <v>9039</v>
      </c>
      <c r="E2606" s="22">
        <v>9450</v>
      </c>
      <c r="F2606" s="19"/>
      <c r="G2606" s="14">
        <f t="shared" si="48"/>
        <v>9450</v>
      </c>
      <c r="H2606" s="749" t="s">
        <v>9041</v>
      </c>
    </row>
    <row r="2607" spans="1:8" x14ac:dyDescent="0.25">
      <c r="A2607" s="112">
        <v>44932</v>
      </c>
      <c r="B2607" s="742" t="s">
        <v>8337</v>
      </c>
      <c r="C2607" s="13" t="s">
        <v>7240</v>
      </c>
      <c r="D2607" s="765"/>
      <c r="E2607" s="22"/>
      <c r="F2607" s="19">
        <v>300000</v>
      </c>
      <c r="G2607" s="14">
        <f t="shared" si="48"/>
        <v>-300000</v>
      </c>
      <c r="H2607" s="13" t="s">
        <v>8986</v>
      </c>
    </row>
    <row r="2608" spans="1:8" x14ac:dyDescent="0.25">
      <c r="A2608" s="112">
        <v>44932</v>
      </c>
      <c r="B2608" s="742" t="s">
        <v>8337</v>
      </c>
      <c r="C2608" s="13" t="s">
        <v>7240</v>
      </c>
      <c r="D2608" s="765"/>
      <c r="E2608" s="22"/>
      <c r="F2608" s="19">
        <v>300000</v>
      </c>
      <c r="G2608" s="14">
        <f t="shared" si="48"/>
        <v>-300000</v>
      </c>
      <c r="H2608" s="13" t="s">
        <v>8985</v>
      </c>
    </row>
    <row r="2609" spans="1:8" x14ac:dyDescent="0.25">
      <c r="A2609" s="112">
        <v>44932</v>
      </c>
      <c r="B2609" s="742" t="s">
        <v>8337</v>
      </c>
      <c r="C2609" s="13" t="s">
        <v>7240</v>
      </c>
      <c r="D2609" s="765"/>
      <c r="E2609" s="22"/>
      <c r="F2609" s="19">
        <v>284875</v>
      </c>
      <c r="G2609" s="14">
        <f t="shared" si="48"/>
        <v>-284875</v>
      </c>
      <c r="H2609" s="13" t="s">
        <v>4976</v>
      </c>
    </row>
    <row r="2610" spans="1:8" x14ac:dyDescent="0.25">
      <c r="A2610" s="112">
        <v>44932</v>
      </c>
      <c r="B2610" s="742" t="s">
        <v>8337</v>
      </c>
      <c r="C2610" s="13" t="s">
        <v>7240</v>
      </c>
      <c r="D2610" s="765"/>
      <c r="E2610" s="22">
        <v>22990</v>
      </c>
      <c r="F2610" s="19"/>
      <c r="G2610" s="14">
        <f t="shared" si="48"/>
        <v>22990</v>
      </c>
      <c r="H2610" s="13" t="s">
        <v>4976</v>
      </c>
    </row>
    <row r="2611" spans="1:8" x14ac:dyDescent="0.25">
      <c r="A2611" s="112">
        <v>44935</v>
      </c>
      <c r="B2611" s="21" t="s">
        <v>8041</v>
      </c>
      <c r="C2611" s="13" t="s">
        <v>8454</v>
      </c>
      <c r="D2611" s="765" t="s">
        <v>8988</v>
      </c>
      <c r="E2611" s="22">
        <v>120000</v>
      </c>
      <c r="F2611" s="19"/>
      <c r="G2611" s="14">
        <f t="shared" si="48"/>
        <v>120000</v>
      </c>
      <c r="H2611" s="13"/>
    </row>
    <row r="2612" spans="1:8" x14ac:dyDescent="0.25">
      <c r="A2612" s="112">
        <v>44935</v>
      </c>
      <c r="B2612" s="21" t="s">
        <v>8866</v>
      </c>
      <c r="C2612" s="13" t="s">
        <v>2195</v>
      </c>
      <c r="D2612" s="765" t="s">
        <v>9040</v>
      </c>
      <c r="E2612" s="22">
        <v>7360</v>
      </c>
      <c r="F2612" s="19"/>
      <c r="G2612" s="14">
        <f t="shared" si="48"/>
        <v>7360</v>
      </c>
      <c r="H2612" s="13" t="s">
        <v>9042</v>
      </c>
    </row>
    <row r="2613" spans="1:8" x14ac:dyDescent="0.25">
      <c r="A2613" s="112">
        <v>44933</v>
      </c>
      <c r="B2613" s="21" t="s">
        <v>8337</v>
      </c>
      <c r="C2613" s="13" t="s">
        <v>7465</v>
      </c>
      <c r="D2613" s="765" t="s">
        <v>9051</v>
      </c>
      <c r="E2613" s="22">
        <v>33600</v>
      </c>
      <c r="F2613" s="19"/>
      <c r="G2613" s="14">
        <f t="shared" si="48"/>
        <v>33600</v>
      </c>
      <c r="H2613" s="13" t="s">
        <v>9052</v>
      </c>
    </row>
    <row r="2614" spans="1:8" x14ac:dyDescent="0.25">
      <c r="A2614" s="112">
        <v>44933</v>
      </c>
      <c r="B2614" s="21" t="s">
        <v>8041</v>
      </c>
      <c r="C2614" s="13" t="s">
        <v>8454</v>
      </c>
      <c r="D2614" s="765"/>
      <c r="E2614" s="22"/>
      <c r="F2614" s="19">
        <v>58000</v>
      </c>
      <c r="G2614" s="14">
        <f t="shared" si="48"/>
        <v>-58000</v>
      </c>
      <c r="H2614" s="1168" t="s">
        <v>8987</v>
      </c>
    </row>
    <row r="2615" spans="1:8" x14ac:dyDescent="0.25">
      <c r="A2615" s="112">
        <v>44933</v>
      </c>
      <c r="B2615" s="21" t="s">
        <v>7919</v>
      </c>
      <c r="C2615" s="13" t="s">
        <v>8454</v>
      </c>
      <c r="D2615" s="765"/>
      <c r="E2615" s="22"/>
      <c r="F2615" s="19">
        <v>42000</v>
      </c>
      <c r="G2615" s="14">
        <f t="shared" si="48"/>
        <v>-42000</v>
      </c>
      <c r="H2615" s="1170"/>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8655</v>
      </c>
      <c r="C2617" s="13" t="s">
        <v>166</v>
      </c>
      <c r="D2617" s="765" t="s">
        <v>9054</v>
      </c>
      <c r="E2617" s="22">
        <v>126500</v>
      </c>
      <c r="F2617" s="19"/>
      <c r="G2617" s="14">
        <f t="shared" si="48"/>
        <v>126500</v>
      </c>
      <c r="H2617" s="749" t="s">
        <v>9055</v>
      </c>
    </row>
    <row r="2618" spans="1:8" x14ac:dyDescent="0.25">
      <c r="A2618" s="112">
        <v>44935</v>
      </c>
      <c r="B2618" s="21" t="s">
        <v>8655</v>
      </c>
      <c r="C2618" s="13" t="s">
        <v>8392</v>
      </c>
      <c r="D2618" s="765"/>
      <c r="E2618" s="22"/>
      <c r="F2618" s="19">
        <v>1000000</v>
      </c>
      <c r="G2618" s="14">
        <f t="shared" si="48"/>
        <v>-1000000</v>
      </c>
      <c r="H2618" s="13" t="s">
        <v>9005</v>
      </c>
    </row>
    <row r="2619" spans="1:8" x14ac:dyDescent="0.25">
      <c r="A2619" s="112">
        <v>44937</v>
      </c>
      <c r="B2619" s="21" t="s">
        <v>8337</v>
      </c>
      <c r="C2619" s="13" t="s">
        <v>7465</v>
      </c>
      <c r="D2619" s="765" t="s">
        <v>9284</v>
      </c>
      <c r="E2619" s="782">
        <v>49065</v>
      </c>
      <c r="F2619" s="109"/>
      <c r="G2619" s="14">
        <f t="shared" si="48"/>
        <v>49065</v>
      </c>
      <c r="H2619" s="13" t="s">
        <v>9285</v>
      </c>
    </row>
    <row r="2620" spans="1:8" x14ac:dyDescent="0.25">
      <c r="A2620" s="112">
        <v>44938</v>
      </c>
      <c r="B2620" s="21" t="s">
        <v>8874</v>
      </c>
      <c r="C2620" s="13" t="s">
        <v>2195</v>
      </c>
      <c r="D2620" s="765" t="s">
        <v>9043</v>
      </c>
      <c r="E2620" s="782">
        <v>45500</v>
      </c>
      <c r="F2620" s="109"/>
      <c r="G2620" s="14">
        <f t="shared" si="48"/>
        <v>45500</v>
      </c>
      <c r="H2620" s="749" t="s">
        <v>9044</v>
      </c>
    </row>
    <row r="2621" spans="1:8" x14ac:dyDescent="0.25">
      <c r="A2621" s="112">
        <v>44938</v>
      </c>
      <c r="B2621" s="21" t="s">
        <v>8655</v>
      </c>
      <c r="C2621" s="13" t="s">
        <v>166</v>
      </c>
      <c r="D2621" s="765" t="s">
        <v>9053</v>
      </c>
      <c r="E2621" s="782">
        <v>126500</v>
      </c>
      <c r="F2621" s="109"/>
      <c r="G2621" s="14">
        <f t="shared" si="48"/>
        <v>126500</v>
      </c>
      <c r="H2621" s="749" t="s">
        <v>9055</v>
      </c>
    </row>
    <row r="2622" spans="1:8" x14ac:dyDescent="0.25">
      <c r="A2622" s="112">
        <v>44939</v>
      </c>
      <c r="B2622" s="21" t="s">
        <v>8874</v>
      </c>
      <c r="C2622" s="13" t="s">
        <v>169</v>
      </c>
      <c r="D2622" s="765" t="s">
        <v>9047</v>
      </c>
      <c r="E2622" s="782">
        <v>25754</v>
      </c>
      <c r="F2622" s="109"/>
      <c r="G2622" s="14">
        <f t="shared" si="48"/>
        <v>25754</v>
      </c>
      <c r="H2622" s="749" t="s">
        <v>9048</v>
      </c>
    </row>
    <row r="2623" spans="1:8" ht="16.5" thickBot="1" x14ac:dyDescent="0.3">
      <c r="A2623" s="112">
        <v>44940</v>
      </c>
      <c r="B2623" s="21" t="s">
        <v>8874</v>
      </c>
      <c r="C2623" s="13" t="s">
        <v>2195</v>
      </c>
      <c r="D2623" s="765" t="s">
        <v>9045</v>
      </c>
      <c r="E2623" s="782">
        <v>47250</v>
      </c>
      <c r="F2623" s="109"/>
      <c r="G2623" s="14">
        <f t="shared" si="48"/>
        <v>47250</v>
      </c>
      <c r="H2623" s="749" t="s">
        <v>9046</v>
      </c>
    </row>
    <row r="2624" spans="1:8" x14ac:dyDescent="0.25">
      <c r="A2624" s="112">
        <v>44942</v>
      </c>
      <c r="B2624" s="21" t="s">
        <v>6503</v>
      </c>
      <c r="C2624" s="13" t="s">
        <v>166</v>
      </c>
      <c r="D2624" s="765"/>
      <c r="E2624" s="782"/>
      <c r="F2624" s="784">
        <v>21400</v>
      </c>
      <c r="G2624" s="783">
        <f t="shared" si="48"/>
        <v>-21400</v>
      </c>
      <c r="H2624" s="1250" t="s">
        <v>9032</v>
      </c>
    </row>
    <row r="2625" spans="1:8" x14ac:dyDescent="0.25">
      <c r="A2625" s="112">
        <v>44942</v>
      </c>
      <c r="B2625" s="21" t="s">
        <v>7919</v>
      </c>
      <c r="C2625" s="13" t="s">
        <v>166</v>
      </c>
      <c r="D2625" s="765"/>
      <c r="E2625" s="782"/>
      <c r="F2625" s="141">
        <v>25000</v>
      </c>
      <c r="G2625" s="783">
        <f t="shared" si="48"/>
        <v>-25000</v>
      </c>
      <c r="H2625" s="1177"/>
    </row>
    <row r="2626" spans="1:8" x14ac:dyDescent="0.25">
      <c r="A2626" s="112">
        <v>44942</v>
      </c>
      <c r="B2626" s="21" t="s">
        <v>8337</v>
      </c>
      <c r="C2626" s="13" t="s">
        <v>166</v>
      </c>
      <c r="D2626" s="765"/>
      <c r="E2626" s="782"/>
      <c r="F2626" s="141">
        <v>69000</v>
      </c>
      <c r="G2626" s="783">
        <f t="shared" si="48"/>
        <v>-69000</v>
      </c>
      <c r="H2626" s="1177"/>
    </row>
    <row r="2627" spans="1:8" x14ac:dyDescent="0.25">
      <c r="A2627" s="112">
        <v>44942</v>
      </c>
      <c r="B2627" s="21" t="s">
        <v>8557</v>
      </c>
      <c r="C2627" s="13" t="s">
        <v>166</v>
      </c>
      <c r="D2627" s="765"/>
      <c r="E2627" s="782"/>
      <c r="F2627" s="141">
        <v>15282</v>
      </c>
      <c r="G2627" s="783">
        <f t="shared" si="48"/>
        <v>-15282</v>
      </c>
      <c r="H2627" s="1177"/>
    </row>
    <row r="2628" spans="1:8" ht="16.5" thickBot="1" x14ac:dyDescent="0.3">
      <c r="A2628" s="112">
        <v>44942</v>
      </c>
      <c r="B2628" s="21" t="s">
        <v>8530</v>
      </c>
      <c r="C2628" s="13" t="s">
        <v>166</v>
      </c>
      <c r="D2628" s="765"/>
      <c r="E2628" s="782"/>
      <c r="F2628" s="785">
        <v>47891</v>
      </c>
      <c r="G2628" s="783">
        <f t="shared" si="48"/>
        <v>-47891</v>
      </c>
      <c r="H2628" s="1251"/>
    </row>
    <row r="2629" spans="1:8" x14ac:dyDescent="0.25">
      <c r="A2629" s="112">
        <v>44942</v>
      </c>
      <c r="B2629" s="21" t="s">
        <v>8655</v>
      </c>
      <c r="C2629" s="13" t="s">
        <v>5186</v>
      </c>
      <c r="D2629" s="765"/>
      <c r="E2629" s="22"/>
      <c r="F2629" s="19">
        <v>150000</v>
      </c>
      <c r="G2629" s="783">
        <f t="shared" si="48"/>
        <v>-150000</v>
      </c>
      <c r="H2629" s="13" t="s">
        <v>9033</v>
      </c>
    </row>
    <row r="2630" spans="1:8" x14ac:dyDescent="0.25">
      <c r="A2630" s="112">
        <v>44943</v>
      </c>
      <c r="B2630" s="21" t="s">
        <v>8874</v>
      </c>
      <c r="C2630" s="13" t="s">
        <v>180</v>
      </c>
      <c r="D2630" s="765" t="s">
        <v>9062</v>
      </c>
      <c r="E2630" s="22">
        <v>263400</v>
      </c>
      <c r="F2630" s="19"/>
      <c r="G2630" s="783">
        <f t="shared" si="48"/>
        <v>263400</v>
      </c>
      <c r="H2630" s="13" t="s">
        <v>9061</v>
      </c>
    </row>
    <row r="2631" spans="1:8" x14ac:dyDescent="0.25">
      <c r="A2631" s="112">
        <v>44947</v>
      </c>
      <c r="B2631" s="21" t="s">
        <v>8874</v>
      </c>
      <c r="C2631" s="13" t="s">
        <v>166</v>
      </c>
      <c r="D2631" s="765" t="s">
        <v>9063</v>
      </c>
      <c r="E2631" s="22">
        <v>17000</v>
      </c>
      <c r="F2631" s="19"/>
      <c r="G2631" s="783">
        <f t="shared" si="48"/>
        <v>17000</v>
      </c>
      <c r="H2631" s="13" t="s">
        <v>9271</v>
      </c>
    </row>
    <row r="2632" spans="1:8" x14ac:dyDescent="0.25">
      <c r="A2632" s="112">
        <v>44947</v>
      </c>
      <c r="B2632" s="21" t="s">
        <v>8874</v>
      </c>
      <c r="C2632" s="13" t="s">
        <v>166</v>
      </c>
      <c r="D2632" s="765" t="s">
        <v>9063</v>
      </c>
      <c r="E2632" s="22">
        <v>72000</v>
      </c>
      <c r="F2632" s="19"/>
      <c r="G2632" s="783">
        <f t="shared" si="48"/>
        <v>72000</v>
      </c>
      <c r="H2632" s="13" t="s">
        <v>9272</v>
      </c>
    </row>
    <row r="2633" spans="1:8" x14ac:dyDescent="0.25">
      <c r="A2633" s="112">
        <v>44945</v>
      </c>
      <c r="B2633" s="21" t="s">
        <v>8041</v>
      </c>
      <c r="C2633" s="13" t="s">
        <v>8454</v>
      </c>
      <c r="D2633" s="765"/>
      <c r="E2633" s="22"/>
      <c r="F2633" s="19">
        <v>120000</v>
      </c>
      <c r="G2633" s="783">
        <f t="shared" si="48"/>
        <v>-120000</v>
      </c>
      <c r="H2633" s="13" t="s">
        <v>9070</v>
      </c>
    </row>
    <row r="2634" spans="1:8" x14ac:dyDescent="0.25">
      <c r="A2634" s="112">
        <v>44949</v>
      </c>
      <c r="B2634" s="21" t="s">
        <v>7919</v>
      </c>
      <c r="C2634" s="13" t="s">
        <v>169</v>
      </c>
      <c r="D2634" s="765"/>
      <c r="E2634" s="22"/>
      <c r="F2634" s="19">
        <v>34773</v>
      </c>
      <c r="G2634" s="783">
        <f t="shared" si="48"/>
        <v>-34773</v>
      </c>
      <c r="H2634" s="1168" t="s">
        <v>9073</v>
      </c>
    </row>
    <row r="2635" spans="1:8" x14ac:dyDescent="0.25">
      <c r="A2635" s="112">
        <v>44949</v>
      </c>
      <c r="B2635" s="21" t="s">
        <v>8337</v>
      </c>
      <c r="C2635" s="13" t="s">
        <v>169</v>
      </c>
      <c r="D2635" s="765"/>
      <c r="E2635" s="22"/>
      <c r="F2635" s="19">
        <v>65227</v>
      </c>
      <c r="G2635" s="783">
        <f t="shared" si="48"/>
        <v>-65227</v>
      </c>
      <c r="H2635" s="1170"/>
    </row>
    <row r="2636" spans="1:8" x14ac:dyDescent="0.25">
      <c r="A2636" s="112">
        <v>44949</v>
      </c>
      <c r="B2636" s="21" t="s">
        <v>8337</v>
      </c>
      <c r="C2636" s="13" t="s">
        <v>2195</v>
      </c>
      <c r="D2636" s="765"/>
      <c r="E2636" s="22"/>
      <c r="F2636" s="19">
        <v>100000</v>
      </c>
      <c r="G2636" s="14">
        <f t="shared" si="48"/>
        <v>-100000</v>
      </c>
      <c r="H2636" s="13" t="s">
        <v>7718</v>
      </c>
    </row>
    <row r="2637" spans="1:8" x14ac:dyDescent="0.25">
      <c r="A2637" s="112">
        <v>44950</v>
      </c>
      <c r="B2637" s="21" t="s">
        <v>8557</v>
      </c>
      <c r="C2637" s="13" t="s">
        <v>7240</v>
      </c>
      <c r="D2637" s="765" t="s">
        <v>9243</v>
      </c>
      <c r="E2637" s="22">
        <v>605640</v>
      </c>
      <c r="F2637" s="19"/>
      <c r="G2637" s="14">
        <f t="shared" si="48"/>
        <v>605640</v>
      </c>
      <c r="H2637" s="13"/>
    </row>
    <row r="2638" spans="1:8" x14ac:dyDescent="0.25">
      <c r="A2638" s="112">
        <v>44950</v>
      </c>
      <c r="B2638" s="21" t="s">
        <v>8337</v>
      </c>
      <c r="C2638" s="13" t="s">
        <v>7240</v>
      </c>
      <c r="D2638" s="765" t="s">
        <v>9244</v>
      </c>
      <c r="E2638" s="22">
        <v>274161</v>
      </c>
      <c r="F2638" s="19"/>
      <c r="G2638" s="14">
        <f t="shared" si="48"/>
        <v>274161</v>
      </c>
      <c r="H2638" s="13"/>
    </row>
    <row r="2639" spans="1:8" x14ac:dyDescent="0.25">
      <c r="A2639" s="112">
        <v>44950</v>
      </c>
      <c r="B2639" s="21" t="s">
        <v>8041</v>
      </c>
      <c r="C2639" s="13" t="s">
        <v>7240</v>
      </c>
      <c r="D2639" s="765" t="s">
        <v>8967</v>
      </c>
      <c r="E2639" s="22">
        <v>23595</v>
      </c>
      <c r="F2639" s="19"/>
      <c r="G2639" s="14">
        <f t="shared" si="48"/>
        <v>23595</v>
      </c>
      <c r="H2639" s="13"/>
    </row>
    <row r="2640" spans="1:8" x14ac:dyDescent="0.25">
      <c r="A2640" s="112">
        <v>44952</v>
      </c>
      <c r="B2640" s="21" t="s">
        <v>8874</v>
      </c>
      <c r="C2640" s="13" t="s">
        <v>2195</v>
      </c>
      <c r="D2640" s="765" t="s">
        <v>9286</v>
      </c>
      <c r="E2640" s="22">
        <v>20250</v>
      </c>
      <c r="F2640" s="19"/>
      <c r="G2640" s="14">
        <f t="shared" si="48"/>
        <v>20250</v>
      </c>
      <c r="H2640" s="749" t="s">
        <v>9287</v>
      </c>
    </row>
    <row r="2641" spans="1:8" x14ac:dyDescent="0.25">
      <c r="A2641" s="112">
        <v>44952</v>
      </c>
      <c r="B2641" s="21" t="s">
        <v>8874</v>
      </c>
      <c r="C2641" s="13" t="s">
        <v>169</v>
      </c>
      <c r="D2641" s="765" t="s">
        <v>9288</v>
      </c>
      <c r="E2641" s="22">
        <v>56500</v>
      </c>
      <c r="F2641" s="19"/>
      <c r="G2641" s="14">
        <f t="shared" si="48"/>
        <v>56500</v>
      </c>
      <c r="H2641" s="749" t="s">
        <v>9289</v>
      </c>
    </row>
    <row r="2642" spans="1:8" x14ac:dyDescent="0.25">
      <c r="A2642" s="112">
        <v>44952</v>
      </c>
      <c r="B2642" s="21" t="s">
        <v>8874</v>
      </c>
      <c r="C2642" s="13" t="s">
        <v>7465</v>
      </c>
      <c r="D2642" s="765" t="s">
        <v>9369</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9438</v>
      </c>
    </row>
    <row r="2644" spans="1:8" x14ac:dyDescent="0.25">
      <c r="A2644" s="112">
        <v>44953</v>
      </c>
      <c r="B2644" s="21" t="s">
        <v>8337</v>
      </c>
      <c r="C2644" s="13" t="s">
        <v>8454</v>
      </c>
      <c r="D2644" s="765" t="s">
        <v>9274</v>
      </c>
      <c r="E2644" s="22">
        <v>230000</v>
      </c>
      <c r="F2644" s="19"/>
      <c r="G2644" s="14">
        <f t="shared" si="48"/>
        <v>230000</v>
      </c>
      <c r="H2644" s="13"/>
    </row>
    <row r="2645" spans="1:8" x14ac:dyDescent="0.25">
      <c r="A2645" s="112">
        <v>44953</v>
      </c>
      <c r="B2645" s="21" t="s">
        <v>8557</v>
      </c>
      <c r="C2645" s="13" t="s">
        <v>166</v>
      </c>
      <c r="D2645" s="765" t="s">
        <v>9275</v>
      </c>
      <c r="E2645" s="22">
        <v>3495</v>
      </c>
      <c r="F2645" s="19"/>
      <c r="G2645" s="14">
        <f t="shared" si="48"/>
        <v>3495</v>
      </c>
      <c r="H2645" s="13" t="s">
        <v>9277</v>
      </c>
    </row>
    <row r="2646" spans="1:8" x14ac:dyDescent="0.25">
      <c r="A2646" s="112">
        <v>44953</v>
      </c>
      <c r="B2646" s="21" t="s">
        <v>8557</v>
      </c>
      <c r="C2646" s="13" t="s">
        <v>166</v>
      </c>
      <c r="D2646" s="765" t="s">
        <v>9276</v>
      </c>
      <c r="E2646" s="22">
        <v>3420</v>
      </c>
      <c r="F2646" s="19"/>
      <c r="G2646" s="14">
        <f t="shared" si="48"/>
        <v>3420</v>
      </c>
      <c r="H2646" s="13" t="s">
        <v>9277</v>
      </c>
    </row>
    <row r="2647" spans="1:8" x14ac:dyDescent="0.25">
      <c r="A2647" s="112">
        <v>44954</v>
      </c>
      <c r="B2647" s="21" t="s">
        <v>8655</v>
      </c>
      <c r="C2647" s="13" t="s">
        <v>5680</v>
      </c>
      <c r="D2647" s="765" t="s">
        <v>9247</v>
      </c>
      <c r="E2647" s="22">
        <v>1535000</v>
      </c>
      <c r="F2647" s="19"/>
      <c r="G2647" s="14">
        <f t="shared" si="48"/>
        <v>1535000</v>
      </c>
      <c r="H2647" s="13"/>
    </row>
    <row r="2648" spans="1:8" x14ac:dyDescent="0.25">
      <c r="A2648" s="112">
        <v>44956</v>
      </c>
      <c r="B2648" s="21" t="s">
        <v>8874</v>
      </c>
      <c r="C2648" s="13" t="s">
        <v>7465</v>
      </c>
      <c r="D2648" s="765" t="s">
        <v>9370</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250" t="s">
        <v>10314</v>
      </c>
    </row>
    <row r="2650" spans="1:8" x14ac:dyDescent="0.25">
      <c r="A2650" s="112">
        <v>44957</v>
      </c>
      <c r="B2650" s="21" t="s">
        <v>8655</v>
      </c>
      <c r="C2650" s="13" t="s">
        <v>7240</v>
      </c>
      <c r="D2650" s="765"/>
      <c r="E2650" s="22"/>
      <c r="F2650" s="19">
        <v>443603</v>
      </c>
      <c r="G2650" s="14">
        <f t="shared" ref="G2650" si="49">E2650-F2650</f>
        <v>-443603</v>
      </c>
      <c r="H2650" s="1251"/>
    </row>
    <row r="2651" spans="1:8" s="730" customFormat="1" ht="47.25" x14ac:dyDescent="0.25">
      <c r="A2651" s="112">
        <v>44961</v>
      </c>
      <c r="B2651" s="742" t="s">
        <v>8874</v>
      </c>
      <c r="C2651" s="749" t="s">
        <v>7240</v>
      </c>
      <c r="D2651" s="778"/>
      <c r="E2651" s="750"/>
      <c r="F2651" s="751">
        <v>393200</v>
      </c>
      <c r="G2651" s="752">
        <f t="shared" si="48"/>
        <v>-393200</v>
      </c>
      <c r="H2651" s="755" t="s">
        <v>9270</v>
      </c>
    </row>
    <row r="2652" spans="1:8" x14ac:dyDescent="0.25">
      <c r="A2652" s="112">
        <v>44961</v>
      </c>
      <c r="B2652" s="21" t="s">
        <v>8337</v>
      </c>
      <c r="C2652" s="13" t="s">
        <v>8454</v>
      </c>
      <c r="D2652" s="765"/>
      <c r="E2652" s="22"/>
      <c r="F2652" s="19">
        <v>100000</v>
      </c>
      <c r="G2652" s="14">
        <f t="shared" si="48"/>
        <v>-100000</v>
      </c>
      <c r="H2652" s="13" t="s">
        <v>9298</v>
      </c>
    </row>
    <row r="2653" spans="1:8" x14ac:dyDescent="0.25">
      <c r="A2653" s="112">
        <v>44961</v>
      </c>
      <c r="B2653" s="21" t="s">
        <v>8337</v>
      </c>
      <c r="C2653" s="13" t="s">
        <v>8454</v>
      </c>
      <c r="D2653" s="765"/>
      <c r="E2653" s="22"/>
      <c r="F2653" s="19">
        <v>130000</v>
      </c>
      <c r="G2653" s="14">
        <f t="shared" si="48"/>
        <v>-130000</v>
      </c>
      <c r="H2653" s="13" t="s">
        <v>9299</v>
      </c>
    </row>
    <row r="2654" spans="1:8" x14ac:dyDescent="0.25">
      <c r="A2654" s="112">
        <v>44964</v>
      </c>
      <c r="B2654" s="21" t="s">
        <v>8655</v>
      </c>
      <c r="C2654" s="13" t="s">
        <v>166</v>
      </c>
      <c r="D2654" s="776" t="s">
        <v>9365</v>
      </c>
      <c r="E2654" s="22">
        <v>154000</v>
      </c>
      <c r="F2654" s="19"/>
      <c r="G2654" s="14">
        <f t="shared" si="48"/>
        <v>154000</v>
      </c>
      <c r="H2654" s="53" t="s">
        <v>9366</v>
      </c>
    </row>
    <row r="2655" spans="1:8" x14ac:dyDescent="0.25">
      <c r="A2655" s="112">
        <v>44965</v>
      </c>
      <c r="B2655" s="21" t="s">
        <v>8337</v>
      </c>
      <c r="C2655" s="13" t="s">
        <v>7465</v>
      </c>
      <c r="D2655" s="776" t="s">
        <v>9371</v>
      </c>
      <c r="E2655" s="22">
        <v>74889</v>
      </c>
      <c r="F2655" s="19"/>
      <c r="G2655" s="14">
        <f t="shared" si="48"/>
        <v>74889</v>
      </c>
      <c r="H2655" s="53"/>
    </row>
    <row r="2656" spans="1:8" x14ac:dyDescent="0.25">
      <c r="A2656" s="112">
        <v>44965</v>
      </c>
      <c r="B2656" s="21" t="s">
        <v>8874</v>
      </c>
      <c r="C2656" s="13" t="s">
        <v>169</v>
      </c>
      <c r="D2656" s="1210" t="s">
        <v>9305</v>
      </c>
      <c r="E2656" s="22">
        <v>56000</v>
      </c>
      <c r="F2656" s="19"/>
      <c r="G2656" s="14">
        <f t="shared" si="48"/>
        <v>56000</v>
      </c>
      <c r="H2656" s="921" t="s">
        <v>9306</v>
      </c>
    </row>
    <row r="2657" spans="1:8" x14ac:dyDescent="0.25">
      <c r="A2657" s="112">
        <v>44965</v>
      </c>
      <c r="B2657" s="21" t="s">
        <v>8041</v>
      </c>
      <c r="C2657" s="13" t="s">
        <v>169</v>
      </c>
      <c r="D2657" s="1211"/>
      <c r="E2657" s="22">
        <v>56000</v>
      </c>
      <c r="F2657" s="19"/>
      <c r="G2657" s="14">
        <f t="shared" si="48"/>
        <v>56000</v>
      </c>
      <c r="H2657" s="921" t="s">
        <v>9306</v>
      </c>
    </row>
    <row r="2658" spans="1:8" x14ac:dyDescent="0.25">
      <c r="A2658" s="112">
        <v>44965</v>
      </c>
      <c r="B2658" s="21" t="s">
        <v>8041</v>
      </c>
      <c r="C2658" s="13" t="s">
        <v>169</v>
      </c>
      <c r="D2658" s="765"/>
      <c r="E2658" s="22"/>
      <c r="F2658" s="19">
        <v>56000</v>
      </c>
      <c r="G2658" s="14">
        <f t="shared" si="48"/>
        <v>-56000</v>
      </c>
      <c r="H2658" s="1171" t="s">
        <v>9307</v>
      </c>
    </row>
    <row r="2659" spans="1:8" x14ac:dyDescent="0.25">
      <c r="A2659" s="112">
        <v>44965</v>
      </c>
      <c r="B2659" s="21" t="s">
        <v>8337</v>
      </c>
      <c r="C2659" s="13" t="s">
        <v>169</v>
      </c>
      <c r="D2659" s="765"/>
      <c r="E2659" s="22"/>
      <c r="F2659" s="19">
        <v>10173</v>
      </c>
      <c r="G2659" s="14">
        <f t="shared" si="48"/>
        <v>-10173</v>
      </c>
      <c r="H2659" s="1176"/>
    </row>
    <row r="2660" spans="1:8" x14ac:dyDescent="0.25">
      <c r="A2660" s="112">
        <v>44965</v>
      </c>
      <c r="B2660" s="21" t="s">
        <v>8874</v>
      </c>
      <c r="C2660" s="13" t="s">
        <v>169</v>
      </c>
      <c r="D2660" s="765"/>
      <c r="E2660" s="22"/>
      <c r="F2660" s="19">
        <v>23827</v>
      </c>
      <c r="G2660" s="14">
        <f t="shared" si="48"/>
        <v>-23827</v>
      </c>
      <c r="H2660" s="1172"/>
    </row>
    <row r="2661" spans="1:8" x14ac:dyDescent="0.25">
      <c r="A2661" s="112">
        <v>44965</v>
      </c>
      <c r="B2661" s="21" t="s">
        <v>8874</v>
      </c>
      <c r="C2661" s="13" t="s">
        <v>169</v>
      </c>
      <c r="D2661" s="765"/>
      <c r="E2661" s="22"/>
      <c r="F2661" s="19">
        <v>110000</v>
      </c>
      <c r="G2661" s="14">
        <f t="shared" si="48"/>
        <v>-110000</v>
      </c>
      <c r="H2661" s="13" t="s">
        <v>9308</v>
      </c>
    </row>
    <row r="2662" spans="1:8" x14ac:dyDescent="0.25">
      <c r="A2662" s="112">
        <v>44967</v>
      </c>
      <c r="B2662" s="21" t="s">
        <v>8866</v>
      </c>
      <c r="C2662" s="13" t="s">
        <v>5186</v>
      </c>
      <c r="D2662" s="1210" t="s">
        <v>9323</v>
      </c>
      <c r="E2662" s="22">
        <f>6336+15840+24960+43680</f>
        <v>90816</v>
      </c>
      <c r="F2662" s="19"/>
      <c r="G2662" s="14">
        <f t="shared" si="48"/>
        <v>90816</v>
      </c>
      <c r="H2662" s="1212" t="s">
        <v>9324</v>
      </c>
    </row>
    <row r="2663" spans="1:8" x14ac:dyDescent="0.25">
      <c r="A2663" s="112">
        <v>44967</v>
      </c>
      <c r="B2663" s="21" t="s">
        <v>8041</v>
      </c>
      <c r="C2663" s="13" t="s">
        <v>5186</v>
      </c>
      <c r="D2663" s="1211"/>
      <c r="E2663" s="22">
        <f>5032+5596</f>
        <v>10628</v>
      </c>
      <c r="F2663" s="19"/>
      <c r="G2663" s="14">
        <f t="shared" si="48"/>
        <v>10628</v>
      </c>
      <c r="H2663" s="1213"/>
    </row>
    <row r="2664" spans="1:8" x14ac:dyDescent="0.25">
      <c r="A2664" s="112">
        <v>44967</v>
      </c>
      <c r="B2664" s="21" t="s">
        <v>8874</v>
      </c>
      <c r="C2664" s="13" t="s">
        <v>5186</v>
      </c>
      <c r="D2664" s="765" t="s">
        <v>9325</v>
      </c>
      <c r="E2664" s="22">
        <v>42000</v>
      </c>
      <c r="F2664" s="19"/>
      <c r="G2664" s="14">
        <f t="shared" si="48"/>
        <v>42000</v>
      </c>
      <c r="H2664" s="13"/>
    </row>
    <row r="2665" spans="1:8" x14ac:dyDescent="0.25">
      <c r="A2665" s="112">
        <v>44967</v>
      </c>
      <c r="B2665" s="21" t="s">
        <v>8041</v>
      </c>
      <c r="C2665" s="13" t="s">
        <v>5186</v>
      </c>
      <c r="D2665" s="1210" t="s">
        <v>9348</v>
      </c>
      <c r="E2665" s="22">
        <f>15552+18000</f>
        <v>33552</v>
      </c>
      <c r="F2665" s="19"/>
      <c r="G2665" s="14">
        <f t="shared" si="48"/>
        <v>33552</v>
      </c>
      <c r="H2665" s="1212" t="s">
        <v>9324</v>
      </c>
    </row>
    <row r="2666" spans="1:8" x14ac:dyDescent="0.25">
      <c r="A2666" s="112">
        <v>44967</v>
      </c>
      <c r="B2666" s="21" t="s">
        <v>8337</v>
      </c>
      <c r="C2666" s="13" t="s">
        <v>5186</v>
      </c>
      <c r="D2666" s="1211"/>
      <c r="E2666" s="22">
        <v>28080</v>
      </c>
      <c r="F2666" s="19"/>
      <c r="G2666" s="14">
        <f t="shared" si="48"/>
        <v>28080</v>
      </c>
      <c r="H2666" s="1213"/>
    </row>
    <row r="2667" spans="1:8" ht="18.75" x14ac:dyDescent="0.25">
      <c r="A2667" s="112">
        <v>44968</v>
      </c>
      <c r="B2667" s="21" t="s">
        <v>8655</v>
      </c>
      <c r="C2667" s="13" t="s">
        <v>166</v>
      </c>
      <c r="D2667" s="925" t="s">
        <v>9433</v>
      </c>
      <c r="E2667" s="22">
        <v>192500</v>
      </c>
      <c r="F2667" s="19"/>
      <c r="G2667" s="14">
        <f t="shared" si="48"/>
        <v>192500</v>
      </c>
      <c r="H2667" s="926" t="s">
        <v>9434</v>
      </c>
    </row>
    <row r="2668" spans="1:8" x14ac:dyDescent="0.25">
      <c r="A2668" s="112">
        <v>44970</v>
      </c>
      <c r="B2668" s="21" t="s">
        <v>8866</v>
      </c>
      <c r="C2668" s="13" t="s">
        <v>5186</v>
      </c>
      <c r="D2668" s="765" t="s">
        <v>9326</v>
      </c>
      <c r="E2668" s="22">
        <v>306000</v>
      </c>
      <c r="F2668" s="19"/>
      <c r="G2668" s="14">
        <f t="shared" si="48"/>
        <v>306000</v>
      </c>
      <c r="H2668" s="13" t="s">
        <v>9327</v>
      </c>
    </row>
    <row r="2669" spans="1:8" x14ac:dyDescent="0.25">
      <c r="A2669" s="112">
        <v>44970</v>
      </c>
      <c r="B2669" s="21" t="s">
        <v>8655</v>
      </c>
      <c r="C2669" s="13" t="s">
        <v>5186</v>
      </c>
      <c r="D2669" s="765" t="s">
        <v>9323</v>
      </c>
      <c r="E2669" s="22">
        <v>175176</v>
      </c>
      <c r="F2669" s="19"/>
      <c r="G2669" s="14">
        <f t="shared" si="48"/>
        <v>175176</v>
      </c>
      <c r="H2669" s="13" t="s">
        <v>9331</v>
      </c>
    </row>
    <row r="2670" spans="1:8" x14ac:dyDescent="0.25">
      <c r="A2670" s="112">
        <v>44970</v>
      </c>
      <c r="B2670" s="21" t="s">
        <v>8655</v>
      </c>
      <c r="C2670" s="13" t="s">
        <v>5186</v>
      </c>
      <c r="D2670" s="765" t="s">
        <v>9330</v>
      </c>
      <c r="E2670" s="22">
        <v>257240</v>
      </c>
      <c r="F2670" s="19"/>
      <c r="G2670" s="14">
        <f t="shared" si="48"/>
        <v>257240</v>
      </c>
      <c r="H2670" s="13" t="s">
        <v>9332</v>
      </c>
    </row>
    <row r="2671" spans="1:8" x14ac:dyDescent="0.25">
      <c r="A2671" s="112">
        <v>44970</v>
      </c>
      <c r="B2671" s="21" t="s">
        <v>8874</v>
      </c>
      <c r="C2671" s="13" t="s">
        <v>5186</v>
      </c>
      <c r="D2671" s="765" t="s">
        <v>9347</v>
      </c>
      <c r="E2671" s="22">
        <v>6480</v>
      </c>
      <c r="F2671" s="19"/>
      <c r="G2671" s="14">
        <f t="shared" si="48"/>
        <v>6480</v>
      </c>
      <c r="H2671" s="13"/>
    </row>
    <row r="2672" spans="1:8" x14ac:dyDescent="0.25">
      <c r="A2672" s="112">
        <v>44970</v>
      </c>
      <c r="B2672" s="21" t="s">
        <v>8874</v>
      </c>
      <c r="C2672" s="13" t="s">
        <v>180</v>
      </c>
      <c r="D2672" s="765" t="s">
        <v>9361</v>
      </c>
      <c r="E2672" s="22">
        <v>39160</v>
      </c>
      <c r="F2672" s="19"/>
      <c r="G2672" s="14">
        <f t="shared" si="48"/>
        <v>39160</v>
      </c>
      <c r="H2672" s="13" t="s">
        <v>9363</v>
      </c>
    </row>
    <row r="2673" spans="1:8" x14ac:dyDescent="0.25">
      <c r="A2673" s="112">
        <v>44970</v>
      </c>
      <c r="B2673" s="21" t="s">
        <v>8874</v>
      </c>
      <c r="C2673" s="13" t="s">
        <v>180</v>
      </c>
      <c r="D2673" s="765" t="s">
        <v>9362</v>
      </c>
      <c r="E2673" s="22">
        <v>125580</v>
      </c>
      <c r="F2673" s="19"/>
      <c r="G2673" s="14">
        <f t="shared" si="48"/>
        <v>125580</v>
      </c>
      <c r="H2673" s="13" t="s">
        <v>9364</v>
      </c>
    </row>
    <row r="2674" spans="1:8" x14ac:dyDescent="0.25">
      <c r="A2674" s="112">
        <v>44971</v>
      </c>
      <c r="B2674" s="21" t="s">
        <v>8655</v>
      </c>
      <c r="C2674" s="13" t="s">
        <v>8392</v>
      </c>
      <c r="D2674" s="765"/>
      <c r="E2674" s="22"/>
      <c r="F2674" s="19">
        <v>650000</v>
      </c>
      <c r="G2674" s="14">
        <f t="shared" si="48"/>
        <v>-650000</v>
      </c>
      <c r="H2674" s="13" t="s">
        <v>9005</v>
      </c>
    </row>
    <row r="2675" spans="1:8" x14ac:dyDescent="0.25">
      <c r="A2675" s="112">
        <v>44971</v>
      </c>
      <c r="B2675" s="21" t="s">
        <v>8337</v>
      </c>
      <c r="C2675" s="13" t="s">
        <v>7240</v>
      </c>
      <c r="D2675" s="765"/>
      <c r="E2675" s="22"/>
      <c r="F2675" s="19">
        <v>400000</v>
      </c>
      <c r="G2675" s="14">
        <f t="shared" si="48"/>
        <v>-400000</v>
      </c>
      <c r="H2675" s="13" t="s">
        <v>9005</v>
      </c>
    </row>
    <row r="2676" spans="1:8" x14ac:dyDescent="0.25">
      <c r="A2676" s="112">
        <v>44971</v>
      </c>
      <c r="B2676" s="21" t="s">
        <v>8337</v>
      </c>
      <c r="C2676" s="13" t="s">
        <v>7240</v>
      </c>
      <c r="D2676" s="765"/>
      <c r="E2676" s="22"/>
      <c r="F2676" s="19">
        <v>1662</v>
      </c>
      <c r="G2676" s="14">
        <f t="shared" si="48"/>
        <v>-1662</v>
      </c>
      <c r="H2676" s="13" t="s">
        <v>9333</v>
      </c>
    </row>
    <row r="2677" spans="1:8" x14ac:dyDescent="0.25">
      <c r="A2677" s="112">
        <v>44971</v>
      </c>
      <c r="B2677" s="21" t="s">
        <v>8874</v>
      </c>
      <c r="C2677" s="13" t="s">
        <v>2195</v>
      </c>
      <c r="D2677" s="765"/>
      <c r="E2677" s="22"/>
      <c r="F2677" s="19">
        <v>100000</v>
      </c>
      <c r="G2677" s="14">
        <f t="shared" si="48"/>
        <v>-100000</v>
      </c>
      <c r="H2677" s="13" t="s">
        <v>4592</v>
      </c>
    </row>
    <row r="2678" spans="1:8" x14ac:dyDescent="0.25">
      <c r="A2678" s="112">
        <v>44971</v>
      </c>
      <c r="B2678" s="21" t="s">
        <v>8655</v>
      </c>
      <c r="C2678" s="13" t="s">
        <v>5680</v>
      </c>
      <c r="D2678" s="765"/>
      <c r="E2678" s="22"/>
      <c r="F2678" s="19">
        <v>250000</v>
      </c>
      <c r="G2678" s="14">
        <f t="shared" si="48"/>
        <v>-250000</v>
      </c>
      <c r="H2678" s="13" t="s">
        <v>9336</v>
      </c>
    </row>
    <row r="2679" spans="1:8" x14ac:dyDescent="0.25">
      <c r="A2679" s="112">
        <v>44971</v>
      </c>
      <c r="B2679" s="21" t="s">
        <v>8655</v>
      </c>
      <c r="C2679" s="13" t="s">
        <v>5680</v>
      </c>
      <c r="D2679" s="765"/>
      <c r="E2679" s="22"/>
      <c r="F2679" s="19">
        <v>60000</v>
      </c>
      <c r="G2679" s="14">
        <f t="shared" si="48"/>
        <v>-60000</v>
      </c>
      <c r="H2679" s="13" t="s">
        <v>9336</v>
      </c>
    </row>
    <row r="2680" spans="1:8" x14ac:dyDescent="0.25">
      <c r="A2680" s="112">
        <v>44971</v>
      </c>
      <c r="B2680" s="21" t="s">
        <v>8337</v>
      </c>
      <c r="C2680" s="13" t="s">
        <v>7465</v>
      </c>
      <c r="D2680" s="765"/>
      <c r="E2680" s="22"/>
      <c r="F2680" s="19">
        <v>600000</v>
      </c>
      <c r="G2680" s="14">
        <f t="shared" si="48"/>
        <v>-600000</v>
      </c>
      <c r="H2680" s="13" t="s">
        <v>9336</v>
      </c>
    </row>
    <row r="2681" spans="1:8" x14ac:dyDescent="0.25">
      <c r="A2681" s="112">
        <v>44972</v>
      </c>
      <c r="B2681" s="21" t="s">
        <v>8874</v>
      </c>
      <c r="C2681" s="13" t="s">
        <v>166</v>
      </c>
      <c r="D2681" s="765" t="s">
        <v>9367</v>
      </c>
      <c r="E2681" s="22">
        <v>26000</v>
      </c>
      <c r="F2681" s="19"/>
      <c r="G2681" s="14">
        <f t="shared" si="48"/>
        <v>26000</v>
      </c>
      <c r="H2681" s="13" t="s">
        <v>9368</v>
      </c>
    </row>
    <row r="2682" spans="1:8" x14ac:dyDescent="0.25">
      <c r="A2682" s="112">
        <v>44973</v>
      </c>
      <c r="B2682" s="21" t="s">
        <v>8337</v>
      </c>
      <c r="C2682" s="13" t="s">
        <v>7465</v>
      </c>
      <c r="D2682" s="765"/>
      <c r="E2682" s="22"/>
      <c r="F2682" s="19">
        <v>400000</v>
      </c>
      <c r="G2682" s="14">
        <f t="shared" si="48"/>
        <v>-400000</v>
      </c>
      <c r="H2682" s="13" t="s">
        <v>9346</v>
      </c>
    </row>
    <row r="2683" spans="1:8" x14ac:dyDescent="0.25">
      <c r="A2683" s="112">
        <v>44973</v>
      </c>
      <c r="B2683" s="21" t="s">
        <v>7919</v>
      </c>
      <c r="C2683" s="13" t="s">
        <v>5186</v>
      </c>
      <c r="D2683" s="765"/>
      <c r="E2683" s="22"/>
      <c r="F2683" s="19">
        <v>37944</v>
      </c>
      <c r="G2683" s="14">
        <f t="shared" si="48"/>
        <v>-37944</v>
      </c>
      <c r="H2683" s="1186" t="s">
        <v>9349</v>
      </c>
    </row>
    <row r="2684" spans="1:8" x14ac:dyDescent="0.25">
      <c r="A2684" s="112">
        <v>44973</v>
      </c>
      <c r="B2684" s="21" t="s">
        <v>8075</v>
      </c>
      <c r="C2684" s="13" t="s">
        <v>5186</v>
      </c>
      <c r="D2684" s="765"/>
      <c r="E2684" s="22"/>
      <c r="F2684" s="19">
        <v>63132</v>
      </c>
      <c r="G2684" s="14">
        <f t="shared" si="48"/>
        <v>-63132</v>
      </c>
      <c r="H2684" s="1187"/>
    </row>
    <row r="2685" spans="1:8" x14ac:dyDescent="0.25">
      <c r="A2685" s="112">
        <v>44973</v>
      </c>
      <c r="B2685" s="21" t="s">
        <v>8337</v>
      </c>
      <c r="C2685" s="13" t="s">
        <v>5186</v>
      </c>
      <c r="D2685" s="765"/>
      <c r="E2685" s="22"/>
      <c r="F2685" s="19">
        <v>98924</v>
      </c>
      <c r="G2685" s="14">
        <f t="shared" si="48"/>
        <v>-98924</v>
      </c>
      <c r="H2685" s="1188"/>
    </row>
    <row r="2686" spans="1:8" x14ac:dyDescent="0.25">
      <c r="A2686" s="112">
        <v>44978</v>
      </c>
      <c r="B2686" s="21" t="s">
        <v>8041</v>
      </c>
      <c r="C2686" s="13" t="s">
        <v>5186</v>
      </c>
      <c r="D2686" s="765"/>
      <c r="E2686" s="22"/>
      <c r="F2686" s="19">
        <v>50000</v>
      </c>
      <c r="G2686" s="14">
        <f t="shared" si="48"/>
        <v>-50000</v>
      </c>
      <c r="H2686" s="13" t="s">
        <v>9372</v>
      </c>
    </row>
    <row r="2687" spans="1:8" x14ac:dyDescent="0.25">
      <c r="A2687" s="112">
        <v>44984</v>
      </c>
      <c r="B2687" s="21" t="s">
        <v>8655</v>
      </c>
      <c r="C2687" s="13" t="s">
        <v>166</v>
      </c>
      <c r="D2687" s="765" t="s">
        <v>9435</v>
      </c>
      <c r="E2687" s="22">
        <v>47400</v>
      </c>
      <c r="F2687" s="19"/>
      <c r="G2687" s="14">
        <f t="shared" si="48"/>
        <v>47400</v>
      </c>
      <c r="H2687" s="13" t="s">
        <v>9436</v>
      </c>
    </row>
    <row r="2688" spans="1:8" x14ac:dyDescent="0.25">
      <c r="A2688" s="112">
        <v>44985</v>
      </c>
      <c r="B2688" s="21" t="s">
        <v>8655</v>
      </c>
      <c r="C2688" s="13" t="s">
        <v>166</v>
      </c>
      <c r="D2688" s="765" t="s">
        <v>9437</v>
      </c>
      <c r="E2688" s="22">
        <v>192500</v>
      </c>
      <c r="F2688" s="19"/>
      <c r="G2688" s="14">
        <f t="shared" si="48"/>
        <v>192500</v>
      </c>
      <c r="H2688" s="13"/>
    </row>
    <row r="2689" spans="1:8" x14ac:dyDescent="0.25">
      <c r="A2689" s="112">
        <v>44987</v>
      </c>
      <c r="B2689" s="21" t="s">
        <v>8557</v>
      </c>
      <c r="C2689" s="13" t="s">
        <v>7240</v>
      </c>
      <c r="D2689" s="765" t="s">
        <v>9283</v>
      </c>
      <c r="E2689" s="22">
        <v>49840</v>
      </c>
      <c r="F2689" s="19"/>
      <c r="G2689" s="14">
        <f t="shared" si="48"/>
        <v>49840</v>
      </c>
      <c r="H2689" s="13"/>
    </row>
    <row r="2690" spans="1:8" x14ac:dyDescent="0.25">
      <c r="A2690" s="112">
        <v>44987</v>
      </c>
      <c r="B2690" s="21" t="s">
        <v>8655</v>
      </c>
      <c r="C2690" s="13" t="s">
        <v>7240</v>
      </c>
      <c r="D2690" s="765" t="s">
        <v>9282</v>
      </c>
      <c r="E2690" s="22">
        <v>896955</v>
      </c>
      <c r="F2690" s="19"/>
      <c r="G2690" s="14">
        <f t="shared" si="48"/>
        <v>896955</v>
      </c>
      <c r="H2690" s="13"/>
    </row>
    <row r="2691" spans="1:8" x14ac:dyDescent="0.25">
      <c r="A2691" s="112">
        <v>44987</v>
      </c>
      <c r="B2691" s="21" t="s">
        <v>8866</v>
      </c>
      <c r="C2691" s="13" t="s">
        <v>7240</v>
      </c>
      <c r="D2691" s="765" t="s">
        <v>8310</v>
      </c>
      <c r="E2691" s="22">
        <v>61163</v>
      </c>
      <c r="F2691" s="19"/>
      <c r="G2691" s="14">
        <f t="shared" si="48"/>
        <v>61163</v>
      </c>
      <c r="H2691" s="13"/>
    </row>
    <row r="2692" spans="1:8" x14ac:dyDescent="0.25">
      <c r="A2692" s="112">
        <v>44987</v>
      </c>
      <c r="B2692" s="21" t="s">
        <v>8041</v>
      </c>
      <c r="C2692" s="13" t="s">
        <v>7240</v>
      </c>
      <c r="D2692" s="765" t="s">
        <v>9281</v>
      </c>
      <c r="E2692" s="22">
        <v>34650</v>
      </c>
      <c r="F2692" s="19"/>
      <c r="G2692" s="14">
        <f t="shared" si="48"/>
        <v>34650</v>
      </c>
      <c r="H2692" s="13"/>
    </row>
    <row r="2693" spans="1:8" x14ac:dyDescent="0.25">
      <c r="A2693" s="112">
        <v>44987</v>
      </c>
      <c r="B2693" s="21" t="s">
        <v>8655</v>
      </c>
      <c r="C2693" s="13" t="s">
        <v>7240</v>
      </c>
      <c r="D2693" s="765" t="s">
        <v>9280</v>
      </c>
      <c r="E2693" s="22">
        <v>44740</v>
      </c>
      <c r="F2693" s="19"/>
      <c r="G2693" s="14">
        <f t="shared" si="48"/>
        <v>44740</v>
      </c>
      <c r="H2693" s="13"/>
    </row>
    <row r="2694" spans="1:8" x14ac:dyDescent="0.25">
      <c r="A2694" s="112">
        <v>44987</v>
      </c>
      <c r="B2694" s="21" t="s">
        <v>8557</v>
      </c>
      <c r="C2694" s="13" t="s">
        <v>7240</v>
      </c>
      <c r="D2694" s="765" t="s">
        <v>9278</v>
      </c>
      <c r="E2694" s="22">
        <v>16940</v>
      </c>
      <c r="F2694" s="19"/>
      <c r="G2694" s="14">
        <f t="shared" si="48"/>
        <v>16940</v>
      </c>
      <c r="H2694" s="13"/>
    </row>
    <row r="2695" spans="1:8" x14ac:dyDescent="0.25">
      <c r="A2695" s="112">
        <v>44987</v>
      </c>
      <c r="B2695" s="21" t="s">
        <v>8874</v>
      </c>
      <c r="C2695" s="13" t="s">
        <v>7240</v>
      </c>
      <c r="D2695" s="765" t="s">
        <v>9279</v>
      </c>
      <c r="E2695" s="22">
        <v>610464</v>
      </c>
      <c r="F2695" s="19"/>
      <c r="G2695" s="14">
        <f t="shared" si="48"/>
        <v>610464</v>
      </c>
      <c r="H2695" s="13"/>
    </row>
    <row r="2696" spans="1:8" x14ac:dyDescent="0.25">
      <c r="A2696" s="112">
        <v>44989</v>
      </c>
      <c r="B2696" s="21" t="s">
        <v>8655</v>
      </c>
      <c r="C2696" s="13" t="s">
        <v>8392</v>
      </c>
      <c r="D2696" s="765" t="s">
        <v>9244</v>
      </c>
      <c r="E2696" s="22">
        <v>17197</v>
      </c>
      <c r="F2696" s="19"/>
      <c r="G2696" s="14">
        <f t="shared" si="48"/>
        <v>17197</v>
      </c>
      <c r="H2696" s="13"/>
    </row>
    <row r="2697" spans="1:8" x14ac:dyDescent="0.25">
      <c r="A2697" s="112">
        <v>44995</v>
      </c>
      <c r="B2697" s="21" t="s">
        <v>8655</v>
      </c>
      <c r="C2697" s="13" t="s">
        <v>8392</v>
      </c>
      <c r="D2697" s="765" t="s">
        <v>9243</v>
      </c>
      <c r="E2697" s="22">
        <v>90521</v>
      </c>
      <c r="F2697" s="19"/>
      <c r="G2697" s="14">
        <f t="shared" si="48"/>
        <v>90521</v>
      </c>
      <c r="H2697" s="13"/>
    </row>
    <row r="2698" spans="1:8" x14ac:dyDescent="0.25">
      <c r="A2698" s="112">
        <v>44995</v>
      </c>
      <c r="B2698" s="21" t="s">
        <v>8041</v>
      </c>
      <c r="C2698" s="13" t="s">
        <v>8454</v>
      </c>
      <c r="D2698" s="765" t="s">
        <v>8589</v>
      </c>
      <c r="E2698" s="22">
        <v>189000</v>
      </c>
      <c r="F2698" s="19"/>
      <c r="G2698" s="14">
        <f t="shared" ref="G2698" si="50">E2698-F2698</f>
        <v>189000</v>
      </c>
      <c r="H2698" s="53"/>
    </row>
    <row r="2699" spans="1:8" x14ac:dyDescent="0.25">
      <c r="A2699" s="112">
        <v>45000</v>
      </c>
      <c r="B2699" s="21" t="s">
        <v>8655</v>
      </c>
      <c r="C2699" s="13" t="s">
        <v>5680</v>
      </c>
      <c r="D2699" s="765" t="s">
        <v>9491</v>
      </c>
      <c r="E2699" s="22">
        <v>857600</v>
      </c>
      <c r="F2699" s="19"/>
      <c r="G2699" s="14">
        <f t="shared" ref="G2699" si="51">E2699-F2699</f>
        <v>857600</v>
      </c>
      <c r="H2699" s="53"/>
    </row>
    <row r="2700" spans="1:8" x14ac:dyDescent="0.25">
      <c r="A2700" s="112">
        <v>45001</v>
      </c>
      <c r="B2700" s="21" t="s">
        <v>8557</v>
      </c>
      <c r="C2700" s="13" t="s">
        <v>166</v>
      </c>
      <c r="D2700" s="765"/>
      <c r="E2700" s="22"/>
      <c r="F2700" s="19">
        <v>6915</v>
      </c>
      <c r="G2700" s="14">
        <f t="shared" si="48"/>
        <v>-6915</v>
      </c>
      <c r="H2700" s="1218" t="s">
        <v>9456</v>
      </c>
    </row>
    <row r="2701" spans="1:8" x14ac:dyDescent="0.25">
      <c r="A2701" s="112">
        <v>45001</v>
      </c>
      <c r="B2701" s="21" t="s">
        <v>8530</v>
      </c>
      <c r="C2701" s="13" t="s">
        <v>166</v>
      </c>
      <c r="D2701" s="765"/>
      <c r="E2701" s="22"/>
      <c r="F2701" s="19">
        <v>15069</v>
      </c>
      <c r="G2701" s="14">
        <f t="shared" si="48"/>
        <v>-15069</v>
      </c>
      <c r="H2701" s="1219"/>
    </row>
    <row r="2702" spans="1:8" x14ac:dyDescent="0.25">
      <c r="A2702" s="112">
        <v>45001</v>
      </c>
      <c r="B2702" s="21" t="s">
        <v>8655</v>
      </c>
      <c r="C2702" s="13" t="s">
        <v>166</v>
      </c>
      <c r="D2702" s="765"/>
      <c r="E2702" s="22"/>
      <c r="F2702" s="19">
        <v>848690</v>
      </c>
      <c r="G2702" s="14">
        <f t="shared" si="48"/>
        <v>-848690</v>
      </c>
      <c r="H2702" s="1219"/>
    </row>
    <row r="2703" spans="1:8" x14ac:dyDescent="0.25">
      <c r="A2703" s="112">
        <v>45001</v>
      </c>
      <c r="B2703" s="21" t="s">
        <v>8866</v>
      </c>
      <c r="C2703" s="13" t="s">
        <v>166</v>
      </c>
      <c r="D2703" s="765"/>
      <c r="E2703" s="22"/>
      <c r="F2703" s="19">
        <v>78000</v>
      </c>
      <c r="G2703" s="14">
        <f t="shared" si="48"/>
        <v>-78000</v>
      </c>
      <c r="H2703" s="1219"/>
    </row>
    <row r="2704" spans="1:8" x14ac:dyDescent="0.25">
      <c r="A2704" s="112">
        <v>45001</v>
      </c>
      <c r="B2704" s="21" t="s">
        <v>8874</v>
      </c>
      <c r="C2704" s="13" t="s">
        <v>166</v>
      </c>
      <c r="D2704" s="765"/>
      <c r="E2704" s="22"/>
      <c r="F2704" s="19">
        <v>115000</v>
      </c>
      <c r="G2704" s="14">
        <f t="shared" si="48"/>
        <v>-115000</v>
      </c>
      <c r="H2704" s="1220"/>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9407</v>
      </c>
      <c r="C2706" s="13" t="s">
        <v>169</v>
      </c>
      <c r="D2706" s="765" t="s">
        <v>9489</v>
      </c>
      <c r="E2706" s="22">
        <v>20500</v>
      </c>
      <c r="F2706" s="19"/>
      <c r="G2706" s="14">
        <f t="shared" ref="G2706" si="52">E2706-F2706</f>
        <v>20500</v>
      </c>
      <c r="H2706" s="53" t="s">
        <v>9490</v>
      </c>
    </row>
    <row r="2707" spans="1:8" x14ac:dyDescent="0.25">
      <c r="A2707" s="112">
        <v>45002</v>
      </c>
      <c r="B2707" s="21" t="s">
        <v>8874</v>
      </c>
      <c r="C2707" s="13" t="s">
        <v>180</v>
      </c>
      <c r="D2707" s="765"/>
      <c r="E2707" s="22"/>
      <c r="F2707" s="19">
        <v>411820</v>
      </c>
      <c r="G2707" s="14">
        <f t="shared" si="48"/>
        <v>-411820</v>
      </c>
      <c r="H2707" s="1214" t="s">
        <v>9477</v>
      </c>
    </row>
    <row r="2708" spans="1:8" x14ac:dyDescent="0.25">
      <c r="A2708" s="112">
        <v>45002</v>
      </c>
      <c r="B2708" s="21" t="s">
        <v>8866</v>
      </c>
      <c r="C2708" s="13" t="s">
        <v>180</v>
      </c>
      <c r="D2708" s="765"/>
      <c r="E2708" s="22"/>
      <c r="F2708" s="19">
        <v>164160</v>
      </c>
      <c r="G2708" s="14">
        <f t="shared" si="48"/>
        <v>-164160</v>
      </c>
      <c r="H2708" s="1215"/>
    </row>
    <row r="2709" spans="1:8" x14ac:dyDescent="0.25">
      <c r="A2709" s="112">
        <v>45002</v>
      </c>
      <c r="B2709" s="62" t="s">
        <v>9407</v>
      </c>
      <c r="C2709" s="13" t="s">
        <v>180</v>
      </c>
      <c r="D2709" s="765" t="s">
        <v>9487</v>
      </c>
      <c r="E2709" s="22">
        <v>670000</v>
      </c>
      <c r="F2709" s="19"/>
      <c r="G2709" s="14">
        <f t="shared" si="48"/>
        <v>670000</v>
      </c>
      <c r="H2709" s="13"/>
    </row>
    <row r="2710" spans="1:8" x14ac:dyDescent="0.25">
      <c r="A2710" s="112">
        <v>45002</v>
      </c>
      <c r="B2710" s="21" t="s">
        <v>8874</v>
      </c>
      <c r="C2710" s="13" t="s">
        <v>180</v>
      </c>
      <c r="D2710" s="765" t="s">
        <v>9488</v>
      </c>
      <c r="E2710" s="22">
        <v>117520</v>
      </c>
      <c r="F2710" s="19"/>
      <c r="G2710" s="14">
        <f t="shared" ref="G2710:G2751" si="53">E2710-F2710</f>
        <v>117520</v>
      </c>
      <c r="H2710" s="13"/>
    </row>
    <row r="2711" spans="1:8" x14ac:dyDescent="0.25">
      <c r="A2711" s="112">
        <v>45003</v>
      </c>
      <c r="B2711" s="21" t="s">
        <v>8655</v>
      </c>
      <c r="C2711" s="13" t="s">
        <v>8392</v>
      </c>
      <c r="D2711" s="765" t="s">
        <v>9283</v>
      </c>
      <c r="E2711" s="22">
        <v>20020</v>
      </c>
      <c r="F2711" s="19"/>
      <c r="G2711" s="14">
        <f t="shared" si="53"/>
        <v>20020</v>
      </c>
      <c r="H2711" s="53"/>
    </row>
    <row r="2712" spans="1:8" x14ac:dyDescent="0.25">
      <c r="A2712" s="112">
        <v>45005</v>
      </c>
      <c r="B2712" s="21" t="s">
        <v>8041</v>
      </c>
      <c r="C2712" s="13" t="s">
        <v>8392</v>
      </c>
      <c r="D2712" s="765"/>
      <c r="E2712" s="22"/>
      <c r="F2712" s="19">
        <v>128554</v>
      </c>
      <c r="G2712" s="14">
        <f t="shared" si="53"/>
        <v>-128554</v>
      </c>
      <c r="H2712" s="1214" t="s">
        <v>9005</v>
      </c>
    </row>
    <row r="2713" spans="1:8" x14ac:dyDescent="0.25">
      <c r="A2713" s="112">
        <v>45005</v>
      </c>
      <c r="B2713" s="21" t="s">
        <v>8655</v>
      </c>
      <c r="C2713" s="13" t="s">
        <v>8392</v>
      </c>
      <c r="D2713" s="765"/>
      <c r="E2713" s="22"/>
      <c r="F2713" s="19">
        <v>371446</v>
      </c>
      <c r="G2713" s="14">
        <f t="shared" si="53"/>
        <v>-371446</v>
      </c>
      <c r="H2713" s="1215"/>
    </row>
    <row r="2714" spans="1:8" x14ac:dyDescent="0.25">
      <c r="A2714" s="112">
        <v>45005</v>
      </c>
      <c r="B2714" s="21" t="s">
        <v>8874</v>
      </c>
      <c r="C2714" s="13" t="s">
        <v>169</v>
      </c>
      <c r="D2714" s="765" t="s">
        <v>9647</v>
      </c>
      <c r="E2714" s="22">
        <v>9690</v>
      </c>
      <c r="F2714" s="19"/>
      <c r="G2714" s="14">
        <f t="shared" si="53"/>
        <v>9690</v>
      </c>
      <c r="H2714" s="950"/>
    </row>
    <row r="2715" spans="1:8" x14ac:dyDescent="0.25">
      <c r="A2715" s="112">
        <v>45007</v>
      </c>
      <c r="B2715" s="21" t="s">
        <v>8041</v>
      </c>
      <c r="C2715" s="13" t="s">
        <v>8454</v>
      </c>
      <c r="D2715" s="765"/>
      <c r="E2715" s="22"/>
      <c r="F2715" s="19">
        <v>100000</v>
      </c>
      <c r="G2715" s="14">
        <f t="shared" si="53"/>
        <v>-100000</v>
      </c>
      <c r="H2715" s="13" t="s">
        <v>9524</v>
      </c>
    </row>
    <row r="2716" spans="1:8" x14ac:dyDescent="0.25">
      <c r="A2716" s="112">
        <v>45007</v>
      </c>
      <c r="B2716" s="62" t="s">
        <v>9407</v>
      </c>
      <c r="C2716" s="13" t="s">
        <v>180</v>
      </c>
      <c r="D2716" s="765" t="s">
        <v>9591</v>
      </c>
      <c r="E2716" s="22">
        <v>193000</v>
      </c>
      <c r="F2716" s="19"/>
      <c r="G2716" s="14">
        <f t="shared" si="53"/>
        <v>193000</v>
      </c>
      <c r="H2716" s="13" t="s">
        <v>9592</v>
      </c>
    </row>
    <row r="2717" spans="1:8" x14ac:dyDescent="0.25">
      <c r="A2717" s="112">
        <v>45007</v>
      </c>
      <c r="B2717" s="21" t="s">
        <v>8655</v>
      </c>
      <c r="C2717" s="13" t="s">
        <v>8392</v>
      </c>
      <c r="D2717" s="765" t="s">
        <v>9282</v>
      </c>
      <c r="E2717" s="22">
        <v>331988</v>
      </c>
      <c r="F2717" s="19"/>
      <c r="G2717" s="14">
        <f t="shared" si="53"/>
        <v>331988</v>
      </c>
      <c r="H2717" s="13"/>
    </row>
    <row r="2718" spans="1:8" x14ac:dyDescent="0.25">
      <c r="A2718" s="112">
        <v>45007</v>
      </c>
      <c r="B2718" s="21" t="s">
        <v>8655</v>
      </c>
      <c r="C2718" s="13" t="s">
        <v>8392</v>
      </c>
      <c r="D2718" s="765" t="s">
        <v>8310</v>
      </c>
      <c r="E2718" s="22">
        <v>59781</v>
      </c>
      <c r="F2718" s="19"/>
      <c r="G2718" s="14">
        <f t="shared" si="53"/>
        <v>59781</v>
      </c>
      <c r="H2718" s="13"/>
    </row>
    <row r="2719" spans="1:8" x14ac:dyDescent="0.25">
      <c r="A2719" s="112">
        <v>45008</v>
      </c>
      <c r="B2719" s="21" t="s">
        <v>8874</v>
      </c>
      <c r="C2719" s="13" t="s">
        <v>169</v>
      </c>
      <c r="D2719" s="765" t="s">
        <v>9595</v>
      </c>
      <c r="E2719" s="22">
        <v>4248</v>
      </c>
      <c r="F2719" s="19"/>
      <c r="G2719" s="14">
        <f t="shared" si="53"/>
        <v>4248</v>
      </c>
      <c r="H2719" s="13"/>
    </row>
    <row r="2720" spans="1:8" x14ac:dyDescent="0.25">
      <c r="A2720" s="112">
        <v>45008</v>
      </c>
      <c r="B2720" s="21" t="s">
        <v>9407</v>
      </c>
      <c r="C2720" s="13" t="s">
        <v>169</v>
      </c>
      <c r="D2720" s="765" t="s">
        <v>9648</v>
      </c>
      <c r="E2720" s="22">
        <v>20500</v>
      </c>
      <c r="F2720" s="19"/>
      <c r="G2720" s="14">
        <f t="shared" si="53"/>
        <v>20500</v>
      </c>
      <c r="H2720" s="13" t="s">
        <v>9649</v>
      </c>
    </row>
    <row r="2721" spans="1:8" x14ac:dyDescent="0.25">
      <c r="A2721" s="112">
        <v>45008</v>
      </c>
      <c r="B2721" s="21" t="s">
        <v>9407</v>
      </c>
      <c r="C2721" s="13" t="s">
        <v>169</v>
      </c>
      <c r="D2721" s="765"/>
      <c r="E2721" s="22">
        <v>6936</v>
      </c>
      <c r="F2721" s="19"/>
      <c r="G2721" s="14">
        <f t="shared" si="53"/>
        <v>6936</v>
      </c>
      <c r="H2721" s="13" t="s">
        <v>9845</v>
      </c>
    </row>
    <row r="2722" spans="1:8" x14ac:dyDescent="0.25">
      <c r="A2722" s="112">
        <v>45010</v>
      </c>
      <c r="B2722" s="21" t="s">
        <v>9505</v>
      </c>
      <c r="C2722" s="13" t="s">
        <v>164</v>
      </c>
      <c r="D2722" s="765" t="s">
        <v>9808</v>
      </c>
      <c r="E2722" s="22">
        <v>3303</v>
      </c>
      <c r="F2722" s="19"/>
      <c r="G2722" s="14">
        <f t="shared" si="53"/>
        <v>3303</v>
      </c>
      <c r="H2722" s="13" t="s">
        <v>9807</v>
      </c>
    </row>
    <row r="2723" spans="1:8" x14ac:dyDescent="0.25">
      <c r="A2723" s="112">
        <v>45010</v>
      </c>
      <c r="B2723" s="21" t="s">
        <v>8866</v>
      </c>
      <c r="C2723" s="13" t="s">
        <v>164</v>
      </c>
      <c r="D2723" s="765" t="s">
        <v>9809</v>
      </c>
      <c r="E2723" s="22">
        <v>2773</v>
      </c>
      <c r="F2723" s="19"/>
      <c r="G2723" s="14">
        <f t="shared" si="53"/>
        <v>2773</v>
      </c>
      <c r="H2723" s="13" t="s">
        <v>9807</v>
      </c>
    </row>
    <row r="2724" spans="1:8" x14ac:dyDescent="0.25">
      <c r="A2724" s="112">
        <v>45013</v>
      </c>
      <c r="B2724" s="21" t="s">
        <v>8874</v>
      </c>
      <c r="C2724" s="13" t="s">
        <v>7465</v>
      </c>
      <c r="D2724" s="765" t="s">
        <v>9593</v>
      </c>
      <c r="E2724" s="22">
        <v>11200</v>
      </c>
      <c r="F2724" s="19"/>
      <c r="G2724" s="14">
        <f t="shared" si="53"/>
        <v>11200</v>
      </c>
      <c r="H2724" s="13" t="s">
        <v>9594</v>
      </c>
    </row>
    <row r="2725" spans="1:8" x14ac:dyDescent="0.25">
      <c r="A2725" s="112">
        <v>45019</v>
      </c>
      <c r="B2725" s="21" t="s">
        <v>9505</v>
      </c>
      <c r="C2725" s="13" t="s">
        <v>8392</v>
      </c>
      <c r="D2725" s="1227" t="s">
        <v>9281</v>
      </c>
      <c r="E2725" s="22">
        <v>28496</v>
      </c>
      <c r="F2725" s="19"/>
      <c r="G2725" s="14">
        <f t="shared" si="53"/>
        <v>28496</v>
      </c>
      <c r="H2725" s="1212" t="s">
        <v>9324</v>
      </c>
    </row>
    <row r="2726" spans="1:8" x14ac:dyDescent="0.25">
      <c r="A2726" s="112">
        <v>45019</v>
      </c>
      <c r="B2726" s="21" t="s">
        <v>3945</v>
      </c>
      <c r="C2726" s="13" t="s">
        <v>8392</v>
      </c>
      <c r="D2726" s="1228"/>
      <c r="E2726" s="22">
        <v>8745</v>
      </c>
      <c r="F2726" s="19"/>
      <c r="G2726" s="14">
        <f t="shared" si="53"/>
        <v>8745</v>
      </c>
      <c r="H2726" s="1213"/>
    </row>
    <row r="2727" spans="1:8" ht="18.75" x14ac:dyDescent="0.25">
      <c r="A2727" s="112">
        <v>45020</v>
      </c>
      <c r="B2727" s="21" t="s">
        <v>8655</v>
      </c>
      <c r="C2727" s="13" t="s">
        <v>166</v>
      </c>
      <c r="D2727" s="776" t="s">
        <v>9645</v>
      </c>
      <c r="E2727" s="22">
        <v>115000</v>
      </c>
      <c r="F2727" s="19"/>
      <c r="G2727" s="14">
        <f t="shared" si="53"/>
        <v>115000</v>
      </c>
      <c r="H2727" s="951" t="s">
        <v>9646</v>
      </c>
    </row>
    <row r="2728" spans="1:8" x14ac:dyDescent="0.25">
      <c r="A2728" s="112">
        <v>45022</v>
      </c>
      <c r="B2728" s="21" t="s">
        <v>8874</v>
      </c>
      <c r="C2728" s="13" t="s">
        <v>8392</v>
      </c>
      <c r="D2728" s="776" t="s">
        <v>9280</v>
      </c>
      <c r="E2728" s="22">
        <v>17015</v>
      </c>
      <c r="F2728" s="19"/>
      <c r="G2728" s="14">
        <f t="shared" si="53"/>
        <v>17015</v>
      </c>
      <c r="H2728" s="53"/>
    </row>
    <row r="2729" spans="1:8" x14ac:dyDescent="0.25">
      <c r="A2729" s="112">
        <v>45022</v>
      </c>
      <c r="B2729" s="21" t="s">
        <v>8655</v>
      </c>
      <c r="C2729" s="13" t="s">
        <v>8392</v>
      </c>
      <c r="D2729" s="776" t="s">
        <v>9278</v>
      </c>
      <c r="E2729" s="22">
        <v>119264</v>
      </c>
      <c r="F2729" s="19"/>
      <c r="G2729" s="14">
        <f t="shared" si="53"/>
        <v>119264</v>
      </c>
      <c r="H2729" s="53"/>
    </row>
    <row r="2730" spans="1:8" x14ac:dyDescent="0.25">
      <c r="A2730" s="112">
        <v>45024</v>
      </c>
      <c r="B2730" s="21" t="s">
        <v>8874</v>
      </c>
      <c r="C2730" s="13" t="s">
        <v>5186</v>
      </c>
      <c r="D2730" s="1210" t="s">
        <v>9600</v>
      </c>
      <c r="E2730" s="22">
        <v>20000</v>
      </c>
      <c r="F2730" s="19"/>
      <c r="G2730" s="14">
        <f t="shared" si="53"/>
        <v>20000</v>
      </c>
      <c r="H2730" s="1212" t="s">
        <v>9324</v>
      </c>
    </row>
    <row r="2731" spans="1:8" x14ac:dyDescent="0.25">
      <c r="A2731" s="112">
        <v>45024</v>
      </c>
      <c r="B2731" s="21" t="s">
        <v>8041</v>
      </c>
      <c r="C2731" s="13" t="s">
        <v>5186</v>
      </c>
      <c r="D2731" s="1211"/>
      <c r="E2731" s="22">
        <v>15000</v>
      </c>
      <c r="F2731" s="19"/>
      <c r="G2731" s="14">
        <f t="shared" si="53"/>
        <v>15000</v>
      </c>
      <c r="H2731" s="1213"/>
    </row>
    <row r="2732" spans="1:8" x14ac:dyDescent="0.25">
      <c r="A2732" s="112">
        <v>45024</v>
      </c>
      <c r="B2732" s="21" t="s">
        <v>8874</v>
      </c>
      <c r="C2732" s="13" t="s">
        <v>5186</v>
      </c>
      <c r="D2732" s="765" t="s">
        <v>9601</v>
      </c>
      <c r="E2732" s="22">
        <v>5000</v>
      </c>
      <c r="F2732" s="19"/>
      <c r="G2732" s="14">
        <f t="shared" si="53"/>
        <v>5000</v>
      </c>
      <c r="H2732" s="13"/>
    </row>
    <row r="2733" spans="1:8" x14ac:dyDescent="0.25">
      <c r="A2733" s="112">
        <v>45024</v>
      </c>
      <c r="B2733" s="21" t="s">
        <v>8041</v>
      </c>
      <c r="C2733" s="13" t="s">
        <v>169</v>
      </c>
      <c r="D2733" s="765" t="s">
        <v>9650</v>
      </c>
      <c r="E2733" s="22">
        <v>67000</v>
      </c>
      <c r="F2733" s="19"/>
      <c r="G2733" s="14">
        <f t="shared" si="53"/>
        <v>67000</v>
      </c>
      <c r="H2733" s="53" t="s">
        <v>9651</v>
      </c>
    </row>
    <row r="2734" spans="1:8" x14ac:dyDescent="0.25">
      <c r="A2734" s="112">
        <v>45026</v>
      </c>
      <c r="B2734" s="21" t="s">
        <v>8041</v>
      </c>
      <c r="C2734" s="13" t="s">
        <v>5186</v>
      </c>
      <c r="D2734" s="765"/>
      <c r="E2734" s="22"/>
      <c r="F2734" s="19">
        <f>98270-3720</f>
        <v>94550</v>
      </c>
      <c r="G2734" s="14">
        <f t="shared" si="53"/>
        <v>-94550</v>
      </c>
      <c r="H2734" s="1189" t="s">
        <v>12262</v>
      </c>
    </row>
    <row r="2735" spans="1:8" x14ac:dyDescent="0.25">
      <c r="A2735" s="112">
        <v>45026</v>
      </c>
      <c r="B2735" s="21" t="s">
        <v>8337</v>
      </c>
      <c r="C2735" s="13" t="s">
        <v>5186</v>
      </c>
      <c r="D2735" s="765"/>
      <c r="E2735" s="22"/>
      <c r="F2735" s="19">
        <v>20624</v>
      </c>
      <c r="G2735" s="14">
        <f t="shared" si="53"/>
        <v>-20624</v>
      </c>
      <c r="H2735" s="1190"/>
    </row>
    <row r="2736" spans="1:8" x14ac:dyDescent="0.25">
      <c r="A2736" s="112">
        <v>45026</v>
      </c>
      <c r="B2736" s="21" t="s">
        <v>8874</v>
      </c>
      <c r="C2736" s="13" t="s">
        <v>5186</v>
      </c>
      <c r="D2736" s="765"/>
      <c r="E2736" s="22"/>
      <c r="F2736" s="19">
        <v>34826</v>
      </c>
      <c r="G2736" s="14">
        <f t="shared" si="53"/>
        <v>-34826</v>
      </c>
      <c r="H2736" s="1191"/>
    </row>
    <row r="2737" spans="1:8" ht="21" x14ac:dyDescent="0.25">
      <c r="A2737" s="112">
        <v>45027</v>
      </c>
      <c r="B2737" s="21" t="s">
        <v>9354</v>
      </c>
      <c r="C2737" s="13" t="s">
        <v>8392</v>
      </c>
      <c r="D2737" s="765" t="s">
        <v>9279</v>
      </c>
      <c r="E2737" s="22">
        <v>93883</v>
      </c>
      <c r="F2737" s="19"/>
      <c r="G2737" s="14">
        <f t="shared" si="53"/>
        <v>93883</v>
      </c>
      <c r="H2737" s="307"/>
    </row>
    <row r="2738" spans="1:8" x14ac:dyDescent="0.25">
      <c r="A2738" s="112">
        <v>45027</v>
      </c>
      <c r="B2738" s="21" t="s">
        <v>8655</v>
      </c>
      <c r="C2738" s="13" t="s">
        <v>8392</v>
      </c>
      <c r="D2738" s="765"/>
      <c r="E2738" s="22"/>
      <c r="F2738" s="19">
        <v>300000</v>
      </c>
      <c r="G2738" s="14">
        <f t="shared" si="53"/>
        <v>-300000</v>
      </c>
      <c r="H2738" s="13" t="s">
        <v>9005</v>
      </c>
    </row>
    <row r="2739" spans="1:8" ht="16.5" thickBot="1" x14ac:dyDescent="0.3">
      <c r="A2739" s="112">
        <v>45027</v>
      </c>
      <c r="B2739" s="21" t="s">
        <v>8337</v>
      </c>
      <c r="C2739" s="13" t="s">
        <v>7465</v>
      </c>
      <c r="D2739" s="765"/>
      <c r="E2739" s="22"/>
      <c r="F2739" s="19">
        <v>800000</v>
      </c>
      <c r="G2739" s="14">
        <f t="shared" si="53"/>
        <v>-800000</v>
      </c>
      <c r="H2739" s="13" t="s">
        <v>9641</v>
      </c>
    </row>
    <row r="2740" spans="1:8" ht="15.75" customHeight="1" x14ac:dyDescent="0.25">
      <c r="A2740" s="112">
        <v>45029</v>
      </c>
      <c r="B2740" s="21" t="s">
        <v>8655</v>
      </c>
      <c r="C2740" s="13" t="s">
        <v>5680</v>
      </c>
      <c r="D2740" s="765"/>
      <c r="E2740" s="782"/>
      <c r="F2740" s="784">
        <v>208180</v>
      </c>
      <c r="G2740" s="783">
        <f t="shared" si="53"/>
        <v>-208180</v>
      </c>
      <c r="H2740" s="1192" t="s">
        <v>9654</v>
      </c>
    </row>
    <row r="2741" spans="1:8" ht="15.75" customHeight="1" x14ac:dyDescent="0.25">
      <c r="A2741" s="112">
        <v>45029</v>
      </c>
      <c r="B2741" s="21" t="s">
        <v>7655</v>
      </c>
      <c r="C2741" s="13" t="s">
        <v>5680</v>
      </c>
      <c r="D2741" s="765"/>
      <c r="E2741" s="782"/>
      <c r="F2741" s="141">
        <v>40900</v>
      </c>
      <c r="G2741" s="783">
        <f t="shared" si="53"/>
        <v>-40900</v>
      </c>
      <c r="H2741" s="1193"/>
    </row>
    <row r="2742" spans="1:8" ht="15.75" customHeight="1" x14ac:dyDescent="0.25">
      <c r="A2742" s="112">
        <v>45029</v>
      </c>
      <c r="B2742" s="21" t="s">
        <v>7553</v>
      </c>
      <c r="C2742" s="13" t="s">
        <v>5680</v>
      </c>
      <c r="D2742" s="765"/>
      <c r="E2742" s="782"/>
      <c r="F2742" s="141">
        <v>5400</v>
      </c>
      <c r="G2742" s="783">
        <f t="shared" si="53"/>
        <v>-5400</v>
      </c>
      <c r="H2742" s="1193"/>
    </row>
    <row r="2743" spans="1:8" ht="16.5" thickBot="1" x14ac:dyDescent="0.3">
      <c r="A2743" s="112">
        <v>45029</v>
      </c>
      <c r="B2743" s="21" t="s">
        <v>8655</v>
      </c>
      <c r="C2743" s="13" t="s">
        <v>5680</v>
      </c>
      <c r="D2743" s="765"/>
      <c r="E2743" s="782"/>
      <c r="F2743" s="785">
        <v>40520</v>
      </c>
      <c r="G2743" s="783">
        <f t="shared" si="53"/>
        <v>-40520</v>
      </c>
      <c r="H2743" s="1194"/>
    </row>
    <row r="2744" spans="1:8" ht="16.5" thickBot="1" x14ac:dyDescent="0.3">
      <c r="A2744" s="112">
        <v>45031</v>
      </c>
      <c r="B2744" s="21" t="s">
        <v>10909</v>
      </c>
      <c r="C2744" s="13" t="s">
        <v>164</v>
      </c>
      <c r="D2744" s="765" t="s">
        <v>9810</v>
      </c>
      <c r="E2744" s="782">
        <v>64935</v>
      </c>
      <c r="F2744" s="19"/>
      <c r="G2744" s="783">
        <f t="shared" si="53"/>
        <v>64935</v>
      </c>
      <c r="H2744" s="13" t="s">
        <v>9811</v>
      </c>
    </row>
    <row r="2745" spans="1:8" x14ac:dyDescent="0.25">
      <c r="A2745" s="112">
        <v>45031</v>
      </c>
      <c r="B2745" s="21" t="s">
        <v>8041</v>
      </c>
      <c r="C2745" s="13" t="s">
        <v>169</v>
      </c>
      <c r="D2745" s="765"/>
      <c r="E2745" s="782"/>
      <c r="F2745" s="784">
        <v>67000</v>
      </c>
      <c r="G2745" s="783">
        <f t="shared" si="53"/>
        <v>-67000</v>
      </c>
      <c r="H2745" s="1192" t="s">
        <v>9654</v>
      </c>
    </row>
    <row r="2746" spans="1:8" x14ac:dyDescent="0.25">
      <c r="A2746" s="112">
        <v>45031</v>
      </c>
      <c r="B2746" s="21" t="s">
        <v>8874</v>
      </c>
      <c r="C2746" s="13" t="s">
        <v>169</v>
      </c>
      <c r="D2746" s="765"/>
      <c r="E2746" s="782"/>
      <c r="F2746" s="141">
        <v>18365</v>
      </c>
      <c r="G2746" s="783">
        <f t="shared" si="53"/>
        <v>-18365</v>
      </c>
      <c r="H2746" s="1193"/>
    </row>
    <row r="2747" spans="1:8" x14ac:dyDescent="0.25">
      <c r="A2747" s="112">
        <v>45031</v>
      </c>
      <c r="B2747" s="21" t="s">
        <v>9407</v>
      </c>
      <c r="C2747" s="13" t="s">
        <v>169</v>
      </c>
      <c r="D2747" s="765"/>
      <c r="E2747" s="782"/>
      <c r="F2747" s="141">
        <v>20500</v>
      </c>
      <c r="G2747" s="783">
        <f t="shared" si="53"/>
        <v>-20500</v>
      </c>
      <c r="H2747" s="1193"/>
    </row>
    <row r="2748" spans="1:8" ht="16.5" thickBot="1" x14ac:dyDescent="0.3">
      <c r="A2748" s="112">
        <v>45031</v>
      </c>
      <c r="B2748" s="21" t="s">
        <v>9407</v>
      </c>
      <c r="C2748" s="13" t="s">
        <v>169</v>
      </c>
      <c r="D2748" s="765"/>
      <c r="E2748" s="782"/>
      <c r="F2748" s="785">
        <v>4135</v>
      </c>
      <c r="G2748" s="783">
        <f t="shared" si="53"/>
        <v>-4135</v>
      </c>
      <c r="H2748" s="1194"/>
    </row>
    <row r="2749" spans="1:8" x14ac:dyDescent="0.25">
      <c r="A2749" s="112">
        <v>45034</v>
      </c>
      <c r="B2749" s="21" t="s">
        <v>9659</v>
      </c>
      <c r="C2749" s="13" t="s">
        <v>166</v>
      </c>
      <c r="D2749" s="765" t="s">
        <v>9812</v>
      </c>
      <c r="E2749" s="22">
        <v>15800</v>
      </c>
      <c r="F2749" s="111"/>
      <c r="G2749" s="14">
        <f t="shared" si="53"/>
        <v>15800</v>
      </c>
      <c r="H2749" s="13" t="s">
        <v>9816</v>
      </c>
    </row>
    <row r="2750" spans="1:8" x14ac:dyDescent="0.25">
      <c r="A2750" s="112">
        <v>45034</v>
      </c>
      <c r="B2750" s="21" t="s">
        <v>8557</v>
      </c>
      <c r="C2750" s="13" t="s">
        <v>7240</v>
      </c>
      <c r="D2750" s="765"/>
      <c r="E2750" s="22"/>
      <c r="F2750" s="111">
        <v>300000</v>
      </c>
      <c r="G2750" s="14">
        <f t="shared" si="53"/>
        <v>-300000</v>
      </c>
      <c r="H2750" s="13" t="s">
        <v>9694</v>
      </c>
    </row>
    <row r="2751" spans="1:8" ht="16.5" thickBot="1" x14ac:dyDescent="0.3">
      <c r="A2751" s="112">
        <v>45034</v>
      </c>
      <c r="B2751" s="21" t="s">
        <v>8655</v>
      </c>
      <c r="C2751" s="13" t="s">
        <v>166</v>
      </c>
      <c r="D2751" s="765"/>
      <c r="E2751" s="22"/>
      <c r="F2751" s="19">
        <v>500000</v>
      </c>
      <c r="G2751" s="14">
        <f t="shared" si="53"/>
        <v>-500000</v>
      </c>
      <c r="H2751" s="13" t="s">
        <v>9706</v>
      </c>
    </row>
    <row r="2752" spans="1:8" x14ac:dyDescent="0.25">
      <c r="A2752" s="112">
        <v>45035</v>
      </c>
      <c r="B2752" s="21" t="s">
        <v>3945</v>
      </c>
      <c r="C2752" s="13" t="s">
        <v>8392</v>
      </c>
      <c r="D2752" s="765"/>
      <c r="E2752" s="782"/>
      <c r="F2752" s="784">
        <v>8745</v>
      </c>
      <c r="G2752" s="14">
        <f t="shared" ref="G2752:G2874" si="54">E2752-F2752</f>
        <v>-8745</v>
      </c>
      <c r="H2752" s="1195" t="s">
        <v>9724</v>
      </c>
    </row>
    <row r="2753" spans="1:8" x14ac:dyDescent="0.25">
      <c r="A2753" s="112">
        <v>45035</v>
      </c>
      <c r="B2753" s="21" t="s">
        <v>8655</v>
      </c>
      <c r="C2753" s="13" t="s">
        <v>8392</v>
      </c>
      <c r="D2753" s="765"/>
      <c r="E2753" s="782"/>
      <c r="F2753" s="141">
        <v>51861</v>
      </c>
      <c r="G2753" s="14">
        <f t="shared" si="54"/>
        <v>-51861</v>
      </c>
      <c r="H2753" s="1196"/>
    </row>
    <row r="2754" spans="1:8" x14ac:dyDescent="0.25">
      <c r="A2754" s="112">
        <v>45035</v>
      </c>
      <c r="B2754" s="21" t="s">
        <v>8874</v>
      </c>
      <c r="C2754" s="13" t="s">
        <v>8392</v>
      </c>
      <c r="D2754" s="765"/>
      <c r="E2754" s="782"/>
      <c r="F2754" s="141">
        <v>17015</v>
      </c>
      <c r="G2754" s="14">
        <f t="shared" si="54"/>
        <v>-17015</v>
      </c>
      <c r="H2754" s="1196"/>
    </row>
    <row r="2755" spans="1:8" x14ac:dyDescent="0.25">
      <c r="A2755" s="112">
        <v>45035</v>
      </c>
      <c r="B2755" s="21" t="s">
        <v>9505</v>
      </c>
      <c r="C2755" s="13" t="s">
        <v>8392</v>
      </c>
      <c r="D2755" s="765"/>
      <c r="E2755" s="782"/>
      <c r="F2755" s="141">
        <v>28496</v>
      </c>
      <c r="G2755" s="14">
        <f t="shared" si="54"/>
        <v>-28496</v>
      </c>
      <c r="H2755" s="1196"/>
    </row>
    <row r="2756" spans="1:8" x14ac:dyDescent="0.25">
      <c r="A2756" s="112">
        <v>45035</v>
      </c>
      <c r="B2756" s="21" t="s">
        <v>9354</v>
      </c>
      <c r="C2756" s="13" t="s">
        <v>8392</v>
      </c>
      <c r="D2756" s="765"/>
      <c r="E2756" s="954"/>
      <c r="F2756" s="146">
        <v>93883</v>
      </c>
      <c r="G2756" s="14">
        <f t="shared" si="54"/>
        <v>-93883</v>
      </c>
      <c r="H2756" s="1197"/>
    </row>
    <row r="2757" spans="1:8" ht="18.75" x14ac:dyDescent="0.25">
      <c r="A2757" s="112">
        <v>45042</v>
      </c>
      <c r="B2757" s="21" t="s">
        <v>8874</v>
      </c>
      <c r="C2757" s="13" t="s">
        <v>5186</v>
      </c>
      <c r="D2757" s="765" t="s">
        <v>9858</v>
      </c>
      <c r="E2757" s="22">
        <v>150000</v>
      </c>
      <c r="F2757" s="19"/>
      <c r="G2757" s="14">
        <f t="shared" si="54"/>
        <v>150000</v>
      </c>
      <c r="H2757" s="953" t="s">
        <v>9859</v>
      </c>
    </row>
    <row r="2758" spans="1:8" x14ac:dyDescent="0.25">
      <c r="A2758" s="112">
        <v>45043</v>
      </c>
      <c r="B2758" s="21" t="s">
        <v>8655</v>
      </c>
      <c r="C2758" s="13" t="s">
        <v>8392</v>
      </c>
      <c r="D2758" s="765" t="s">
        <v>9734</v>
      </c>
      <c r="E2758" s="22">
        <v>410656</v>
      </c>
      <c r="F2758" s="19"/>
      <c r="G2758" s="14">
        <f t="shared" si="54"/>
        <v>410656</v>
      </c>
      <c r="H2758" s="13"/>
    </row>
    <row r="2759" spans="1:8" x14ac:dyDescent="0.25">
      <c r="A2759" s="112">
        <v>45043</v>
      </c>
      <c r="B2759" s="21" t="s">
        <v>9659</v>
      </c>
      <c r="C2759" s="13" t="s">
        <v>8392</v>
      </c>
      <c r="D2759" s="765" t="s">
        <v>9735</v>
      </c>
      <c r="E2759" s="22">
        <v>315888</v>
      </c>
      <c r="F2759" s="19"/>
      <c r="G2759" s="14">
        <f t="shared" si="54"/>
        <v>315888</v>
      </c>
      <c r="H2759" s="13"/>
    </row>
    <row r="2760" spans="1:8" x14ac:dyDescent="0.25">
      <c r="A2760" s="112">
        <v>45043</v>
      </c>
      <c r="B2760" s="21" t="s">
        <v>9659</v>
      </c>
      <c r="C2760" s="13" t="s">
        <v>8392</v>
      </c>
      <c r="D2760" s="765"/>
      <c r="E2760" s="22"/>
      <c r="F2760" s="19">
        <v>315888</v>
      </c>
      <c r="G2760" s="14">
        <f t="shared" si="54"/>
        <v>-315888</v>
      </c>
      <c r="H2760" s="1216" t="s">
        <v>9736</v>
      </c>
    </row>
    <row r="2761" spans="1:8" x14ac:dyDescent="0.25">
      <c r="A2761" s="112">
        <v>45043</v>
      </c>
      <c r="B2761" s="21" t="s">
        <v>8655</v>
      </c>
      <c r="C2761" s="13" t="s">
        <v>8392</v>
      </c>
      <c r="D2761" s="765"/>
      <c r="E2761" s="22"/>
      <c r="F2761" s="19">
        <v>447612</v>
      </c>
      <c r="G2761" s="14">
        <f t="shared" si="54"/>
        <v>-447612</v>
      </c>
      <c r="H2761" s="1217"/>
    </row>
    <row r="2762" spans="1:8" x14ac:dyDescent="0.25">
      <c r="A2762" s="112">
        <v>45045</v>
      </c>
      <c r="B2762" s="21" t="s">
        <v>8655</v>
      </c>
      <c r="C2762" s="13" t="s">
        <v>166</v>
      </c>
      <c r="D2762" s="765" t="s">
        <v>9813</v>
      </c>
      <c r="E2762" s="22">
        <v>115500</v>
      </c>
      <c r="F2762" s="19"/>
      <c r="G2762" s="14">
        <f t="shared" si="54"/>
        <v>115500</v>
      </c>
      <c r="H2762" s="952" t="s">
        <v>9814</v>
      </c>
    </row>
    <row r="2763" spans="1:8" x14ac:dyDescent="0.25">
      <c r="A2763" s="112">
        <v>45048</v>
      </c>
      <c r="B2763" s="21" t="s">
        <v>8337</v>
      </c>
      <c r="C2763" s="13" t="s">
        <v>7465</v>
      </c>
      <c r="D2763" s="765"/>
      <c r="E2763" s="22"/>
      <c r="F2763" s="19">
        <v>441500</v>
      </c>
      <c r="G2763" s="14">
        <f t="shared" si="54"/>
        <v>-441500</v>
      </c>
      <c r="H2763" s="13" t="s">
        <v>9747</v>
      </c>
    </row>
    <row r="2764" spans="1:8" x14ac:dyDescent="0.25">
      <c r="A2764" s="112">
        <v>45048</v>
      </c>
      <c r="B2764" s="21" t="s">
        <v>8655</v>
      </c>
      <c r="C2764" s="13" t="s">
        <v>8392</v>
      </c>
      <c r="D2764" s="765" t="s">
        <v>8103</v>
      </c>
      <c r="E2764" s="22">
        <v>116547</v>
      </c>
      <c r="F2764" s="19"/>
      <c r="G2764" s="14">
        <f t="shared" si="54"/>
        <v>116547</v>
      </c>
      <c r="H2764" s="13"/>
    </row>
    <row r="2765" spans="1:8" x14ac:dyDescent="0.25">
      <c r="A2765" s="112">
        <v>45048</v>
      </c>
      <c r="B2765" s="21" t="s">
        <v>9659</v>
      </c>
      <c r="C2765" s="13" t="s">
        <v>8392</v>
      </c>
      <c r="D2765" s="765" t="s">
        <v>9247</v>
      </c>
      <c r="E2765" s="22">
        <v>268519</v>
      </c>
      <c r="F2765" s="19"/>
      <c r="G2765" s="14">
        <f t="shared" si="54"/>
        <v>268519</v>
      </c>
      <c r="H2765" s="13"/>
    </row>
    <row r="2766" spans="1:8" x14ac:dyDescent="0.25">
      <c r="A2766" s="112">
        <v>45048</v>
      </c>
      <c r="B2766" s="21" t="s">
        <v>9659</v>
      </c>
      <c r="C2766" s="13" t="s">
        <v>7465</v>
      </c>
      <c r="D2766" s="765" t="s">
        <v>9818</v>
      </c>
      <c r="E2766" s="22">
        <v>441068</v>
      </c>
      <c r="F2766" s="19"/>
      <c r="G2766" s="14">
        <f t="shared" si="54"/>
        <v>441068</v>
      </c>
      <c r="H2766" s="53" t="s">
        <v>9819</v>
      </c>
    </row>
    <row r="2767" spans="1:8" x14ac:dyDescent="0.25">
      <c r="A2767" s="112">
        <v>45049</v>
      </c>
      <c r="B2767" s="21" t="s">
        <v>8655</v>
      </c>
      <c r="C2767" s="13" t="s">
        <v>8392</v>
      </c>
      <c r="D2767" s="765"/>
      <c r="E2767" s="22"/>
      <c r="F2767" s="19">
        <v>494907</v>
      </c>
      <c r="G2767" s="14">
        <f t="shared" si="54"/>
        <v>-494907</v>
      </c>
      <c r="H2767" s="1168" t="s">
        <v>9798</v>
      </c>
    </row>
    <row r="2768" spans="1:8" x14ac:dyDescent="0.25">
      <c r="A2768" s="112">
        <v>45049</v>
      </c>
      <c r="B2768" s="21" t="s">
        <v>9659</v>
      </c>
      <c r="C2768" s="13" t="s">
        <v>8392</v>
      </c>
      <c r="D2768" s="765"/>
      <c r="E2768" s="22"/>
      <c r="F2768" s="19">
        <f>730000-F2767</f>
        <v>235093</v>
      </c>
      <c r="G2768" s="14">
        <f t="shared" si="54"/>
        <v>-235093</v>
      </c>
      <c r="H2768" s="1169"/>
    </row>
    <row r="2769" spans="1:8" x14ac:dyDescent="0.25">
      <c r="A2769" s="112">
        <v>45049</v>
      </c>
      <c r="B2769" s="21" t="s">
        <v>8655</v>
      </c>
      <c r="C2769" s="13" t="s">
        <v>166</v>
      </c>
      <c r="D2769" s="765" t="s">
        <v>9815</v>
      </c>
      <c r="E2769" s="22">
        <v>95350</v>
      </c>
      <c r="F2769" s="19"/>
      <c r="G2769" s="14">
        <f t="shared" si="54"/>
        <v>95350</v>
      </c>
      <c r="H2769" s="13" t="s">
        <v>9817</v>
      </c>
    </row>
    <row r="2770" spans="1:8" x14ac:dyDescent="0.25">
      <c r="A2770" s="112">
        <v>45052</v>
      </c>
      <c r="B2770" s="21" t="s">
        <v>9354</v>
      </c>
      <c r="C2770" s="13" t="s">
        <v>169</v>
      </c>
      <c r="D2770" s="765" t="s">
        <v>9805</v>
      </c>
      <c r="E2770" s="22">
        <v>125327</v>
      </c>
      <c r="F2770" s="19"/>
      <c r="G2770" s="14">
        <f t="shared" si="54"/>
        <v>125327</v>
      </c>
      <c r="H2770" s="13" t="s">
        <v>9806</v>
      </c>
    </row>
    <row r="2771" spans="1:8" x14ac:dyDescent="0.25">
      <c r="A2771" s="112">
        <v>45055</v>
      </c>
      <c r="B2771" s="21" t="s">
        <v>8655</v>
      </c>
      <c r="C2771" s="13" t="s">
        <v>8392</v>
      </c>
      <c r="D2771" s="765" t="s">
        <v>9491</v>
      </c>
      <c r="E2771" s="22">
        <v>72367</v>
      </c>
      <c r="F2771" s="19"/>
      <c r="G2771" s="14">
        <f t="shared" si="54"/>
        <v>72367</v>
      </c>
      <c r="H2771" s="13"/>
    </row>
    <row r="2772" spans="1:8" x14ac:dyDescent="0.25">
      <c r="A2772" s="112">
        <v>45055</v>
      </c>
      <c r="B2772" s="21" t="s">
        <v>9767</v>
      </c>
      <c r="C2772" s="13" t="s">
        <v>8392</v>
      </c>
      <c r="D2772" s="765" t="s">
        <v>8554</v>
      </c>
      <c r="E2772" s="22">
        <v>1140427</v>
      </c>
      <c r="F2772" s="109"/>
      <c r="G2772" s="14">
        <f t="shared" si="54"/>
        <v>1140427</v>
      </c>
      <c r="H2772" s="13"/>
    </row>
    <row r="2773" spans="1:8" x14ac:dyDescent="0.25">
      <c r="A2773" s="112">
        <v>45055</v>
      </c>
      <c r="B2773" s="21" t="s">
        <v>9659</v>
      </c>
      <c r="C2773" s="13" t="s">
        <v>8392</v>
      </c>
      <c r="D2773" s="765" t="s">
        <v>9856</v>
      </c>
      <c r="E2773" s="22">
        <v>354608</v>
      </c>
      <c r="F2773" s="109"/>
      <c r="G2773" s="14">
        <f t="shared" si="54"/>
        <v>354608</v>
      </c>
      <c r="H2773" s="13"/>
    </row>
    <row r="2774" spans="1:8" x14ac:dyDescent="0.25">
      <c r="A2774" s="112">
        <v>45055</v>
      </c>
      <c r="B2774" s="21" t="s">
        <v>9354</v>
      </c>
      <c r="C2774" s="13" t="s">
        <v>164</v>
      </c>
      <c r="D2774" s="765"/>
      <c r="E2774" s="22">
        <v>5187</v>
      </c>
      <c r="F2774" s="109"/>
      <c r="G2774" s="14">
        <f t="shared" si="54"/>
        <v>5187</v>
      </c>
      <c r="H2774" s="13" t="s">
        <v>9807</v>
      </c>
    </row>
    <row r="2775" spans="1:8" x14ac:dyDescent="0.25">
      <c r="A2775" s="112">
        <v>45055</v>
      </c>
      <c r="B2775" s="21" t="s">
        <v>9767</v>
      </c>
      <c r="C2775" s="13" t="s">
        <v>8392</v>
      </c>
      <c r="D2775" s="765"/>
      <c r="E2775" s="22"/>
      <c r="F2775" s="109">
        <v>400000</v>
      </c>
      <c r="G2775" s="14">
        <f t="shared" si="54"/>
        <v>-400000</v>
      </c>
      <c r="H2775" s="13" t="s">
        <v>9857</v>
      </c>
    </row>
    <row r="2776" spans="1:8" ht="16.5" thickBot="1" x14ac:dyDescent="0.3">
      <c r="A2776" s="112">
        <v>45056</v>
      </c>
      <c r="B2776" s="21" t="s">
        <v>8041</v>
      </c>
      <c r="C2776" s="13" t="s">
        <v>8454</v>
      </c>
      <c r="D2776" s="765"/>
      <c r="E2776" s="22"/>
      <c r="F2776" s="109">
        <v>89000</v>
      </c>
      <c r="G2776" s="14">
        <f t="shared" si="54"/>
        <v>-89000</v>
      </c>
      <c r="H2776" s="13" t="s">
        <v>9829</v>
      </c>
    </row>
    <row r="2777" spans="1:8" x14ac:dyDescent="0.25">
      <c r="A2777" s="112">
        <v>45056</v>
      </c>
      <c r="B2777" s="21" t="s">
        <v>9407</v>
      </c>
      <c r="C2777" s="13" t="s">
        <v>169</v>
      </c>
      <c r="D2777" s="765"/>
      <c r="E2777" s="782"/>
      <c r="F2777" s="784">
        <v>23301</v>
      </c>
      <c r="G2777" s="783">
        <f t="shared" si="54"/>
        <v>-23301</v>
      </c>
      <c r="H2777" s="1168" t="s">
        <v>9846</v>
      </c>
    </row>
    <row r="2778" spans="1:8" ht="16.5" thickBot="1" x14ac:dyDescent="0.3">
      <c r="A2778" s="112">
        <v>45056</v>
      </c>
      <c r="B2778" s="21" t="s">
        <v>9354</v>
      </c>
      <c r="C2778" s="13" t="s">
        <v>169</v>
      </c>
      <c r="D2778" s="765"/>
      <c r="E2778" s="782"/>
      <c r="F2778" s="785">
        <v>124699</v>
      </c>
      <c r="G2778" s="783">
        <f t="shared" si="54"/>
        <v>-124699</v>
      </c>
      <c r="H2778" s="1170"/>
    </row>
    <row r="2779" spans="1:8" x14ac:dyDescent="0.25">
      <c r="A2779" s="112">
        <v>45056</v>
      </c>
      <c r="B2779" s="21" t="s">
        <v>8874</v>
      </c>
      <c r="C2779" s="13" t="s">
        <v>180</v>
      </c>
      <c r="D2779" s="765"/>
      <c r="E2779" s="782"/>
      <c r="F2779" s="784">
        <v>380920</v>
      </c>
      <c r="G2779" s="783">
        <f t="shared" si="54"/>
        <v>-380920</v>
      </c>
      <c r="H2779" s="1168" t="s">
        <v>9847</v>
      </c>
    </row>
    <row r="2780" spans="1:8" ht="16.5" thickBot="1" x14ac:dyDescent="0.3">
      <c r="A2780" s="112">
        <v>45056</v>
      </c>
      <c r="B2780" s="21" t="s">
        <v>9407</v>
      </c>
      <c r="C2780" s="13" t="s">
        <v>180</v>
      </c>
      <c r="D2780" s="765"/>
      <c r="E2780" s="782"/>
      <c r="F2780" s="785">
        <v>192080</v>
      </c>
      <c r="G2780" s="783">
        <f t="shared" si="54"/>
        <v>-192080</v>
      </c>
      <c r="H2780" s="1170"/>
    </row>
    <row r="2781" spans="1:8" x14ac:dyDescent="0.25">
      <c r="A2781" s="112">
        <v>45056</v>
      </c>
      <c r="B2781" s="21" t="s">
        <v>9407</v>
      </c>
      <c r="C2781" s="13" t="s">
        <v>180</v>
      </c>
      <c r="D2781" s="765"/>
      <c r="E2781" s="22"/>
      <c r="F2781" s="111">
        <v>920</v>
      </c>
      <c r="G2781" s="14">
        <f t="shared" si="54"/>
        <v>-920</v>
      </c>
      <c r="H2781" s="13" t="s">
        <v>9845</v>
      </c>
    </row>
    <row r="2782" spans="1:8" x14ac:dyDescent="0.25">
      <c r="A2782" s="112">
        <v>45056</v>
      </c>
      <c r="B2782" s="21" t="s">
        <v>8655</v>
      </c>
      <c r="C2782" s="13" t="s">
        <v>5186</v>
      </c>
      <c r="D2782" s="765"/>
      <c r="E2782" s="22"/>
      <c r="F2782" s="111">
        <v>25176</v>
      </c>
      <c r="G2782" s="14">
        <f t="shared" si="54"/>
        <v>-25176</v>
      </c>
      <c r="H2782" s="1168" t="s">
        <v>12261</v>
      </c>
    </row>
    <row r="2783" spans="1:8" x14ac:dyDescent="0.25">
      <c r="A2783" s="112">
        <v>45056</v>
      </c>
      <c r="B2783" s="21" t="s">
        <v>8874</v>
      </c>
      <c r="C2783" s="13" t="s">
        <v>5186</v>
      </c>
      <c r="D2783" s="765"/>
      <c r="E2783" s="22"/>
      <c r="F2783" s="111">
        <v>150000</v>
      </c>
      <c r="G2783" s="14">
        <f t="shared" si="54"/>
        <v>-150000</v>
      </c>
      <c r="H2783" s="1169"/>
    </row>
    <row r="2784" spans="1:8" x14ac:dyDescent="0.25">
      <c r="A2784" s="112">
        <v>45056</v>
      </c>
      <c r="B2784" s="21" t="s">
        <v>8874</v>
      </c>
      <c r="C2784" s="13" t="s">
        <v>5186</v>
      </c>
      <c r="D2784" s="765"/>
      <c r="E2784" s="22"/>
      <c r="F2784" s="111">
        <v>35000</v>
      </c>
      <c r="G2784" s="14">
        <f t="shared" si="54"/>
        <v>-35000</v>
      </c>
      <c r="H2784" s="1169"/>
    </row>
    <row r="2785" spans="1:8" x14ac:dyDescent="0.25">
      <c r="A2785" s="112">
        <v>45056</v>
      </c>
      <c r="B2785" s="21" t="s">
        <v>8874</v>
      </c>
      <c r="C2785" s="13" t="s">
        <v>5186</v>
      </c>
      <c r="D2785" s="765"/>
      <c r="E2785" s="22"/>
      <c r="F2785" s="111">
        <v>5000</v>
      </c>
      <c r="G2785" s="14">
        <f t="shared" si="54"/>
        <v>-5000</v>
      </c>
      <c r="H2785" s="1170"/>
    </row>
    <row r="2786" spans="1:8" x14ac:dyDescent="0.25">
      <c r="A2786" s="112">
        <v>45056</v>
      </c>
      <c r="B2786" s="21" t="s">
        <v>9407</v>
      </c>
      <c r="C2786" s="13" t="s">
        <v>7240</v>
      </c>
      <c r="D2786" s="765" t="s">
        <v>9734</v>
      </c>
      <c r="E2786" s="22">
        <v>164970</v>
      </c>
      <c r="F2786" s="111"/>
      <c r="G2786" s="14">
        <f t="shared" si="54"/>
        <v>164970</v>
      </c>
      <c r="H2786" s="955"/>
    </row>
    <row r="2787" spans="1:8" x14ac:dyDescent="0.25">
      <c r="A2787" s="112">
        <v>45056</v>
      </c>
      <c r="B2787" s="21" t="s">
        <v>9354</v>
      </c>
      <c r="C2787" s="13" t="s">
        <v>164</v>
      </c>
      <c r="D2787" s="765" t="s">
        <v>10226</v>
      </c>
      <c r="E2787" s="22">
        <v>5187</v>
      </c>
      <c r="F2787" s="111"/>
      <c r="G2787" s="14">
        <f t="shared" si="54"/>
        <v>5187</v>
      </c>
      <c r="H2787" s="955"/>
    </row>
    <row r="2788" spans="1:8" s="730" customFormat="1" ht="47.25" x14ac:dyDescent="0.25">
      <c r="A2788" s="112">
        <v>45056</v>
      </c>
      <c r="B2788" s="742" t="s">
        <v>11085</v>
      </c>
      <c r="C2788" s="749" t="s">
        <v>168</v>
      </c>
      <c r="D2788" s="778"/>
      <c r="E2788" s="750"/>
      <c r="F2788" s="1093">
        <f>4500000-936720</f>
        <v>3563280</v>
      </c>
      <c r="G2788" s="752">
        <f t="shared" si="54"/>
        <v>-3563280</v>
      </c>
      <c r="H2788" s="1092" t="s">
        <v>12271</v>
      </c>
    </row>
    <row r="2789" spans="1:8" s="730" customFormat="1" x14ac:dyDescent="0.25">
      <c r="A2789" s="112">
        <v>45056</v>
      </c>
      <c r="B2789" s="742" t="s">
        <v>10574</v>
      </c>
      <c r="C2789" s="749" t="s">
        <v>168</v>
      </c>
      <c r="D2789" s="778"/>
      <c r="E2789" s="750"/>
      <c r="F2789" s="1093">
        <v>217052</v>
      </c>
      <c r="G2789" s="752">
        <f t="shared" si="54"/>
        <v>-217052</v>
      </c>
      <c r="H2789" s="1092"/>
    </row>
    <row r="2790" spans="1:8" s="730" customFormat="1" x14ac:dyDescent="0.25">
      <c r="A2790" s="112">
        <v>45056</v>
      </c>
      <c r="B2790" s="742" t="s">
        <v>11605</v>
      </c>
      <c r="C2790" s="749" t="s">
        <v>168</v>
      </c>
      <c r="D2790" s="778"/>
      <c r="E2790" s="750"/>
      <c r="F2790" s="1093">
        <v>234500</v>
      </c>
      <c r="G2790" s="752">
        <f t="shared" si="54"/>
        <v>-234500</v>
      </c>
      <c r="H2790" s="1092"/>
    </row>
    <row r="2791" spans="1:8" s="730" customFormat="1" x14ac:dyDescent="0.25">
      <c r="A2791" s="112">
        <v>45056</v>
      </c>
      <c r="B2791" s="742" t="s">
        <v>11883</v>
      </c>
      <c r="C2791" s="749" t="s">
        <v>168</v>
      </c>
      <c r="D2791" s="778"/>
      <c r="E2791" s="750"/>
      <c r="F2791" s="1093">
        <v>165590</v>
      </c>
      <c r="G2791" s="752">
        <f t="shared" si="54"/>
        <v>-165590</v>
      </c>
      <c r="H2791" s="1092"/>
    </row>
    <row r="2792" spans="1:8" s="730" customFormat="1" x14ac:dyDescent="0.25">
      <c r="A2792" s="112">
        <v>45056</v>
      </c>
      <c r="B2792" s="742" t="s">
        <v>12272</v>
      </c>
      <c r="C2792" s="749" t="s">
        <v>168</v>
      </c>
      <c r="D2792" s="778"/>
      <c r="E2792" s="750"/>
      <c r="F2792" s="1093">
        <v>99840</v>
      </c>
      <c r="G2792" s="752">
        <f t="shared" si="54"/>
        <v>-99840</v>
      </c>
      <c r="H2792" s="1092"/>
    </row>
    <row r="2793" spans="1:8" s="730" customFormat="1" x14ac:dyDescent="0.25">
      <c r="A2793" s="112">
        <v>45056</v>
      </c>
      <c r="B2793" s="742" t="s">
        <v>10907</v>
      </c>
      <c r="C2793" s="749" t="s">
        <v>168</v>
      </c>
      <c r="D2793" s="778"/>
      <c r="E2793" s="750"/>
      <c r="F2793" s="1093">
        <v>18160</v>
      </c>
      <c r="G2793" s="752">
        <f t="shared" si="54"/>
        <v>-18160</v>
      </c>
      <c r="H2793" s="1092"/>
    </row>
    <row r="2794" spans="1:8" s="730" customFormat="1" x14ac:dyDescent="0.25">
      <c r="A2794" s="112">
        <v>45056</v>
      </c>
      <c r="B2794" s="21" t="s">
        <v>10230</v>
      </c>
      <c r="C2794" s="749" t="s">
        <v>168</v>
      </c>
      <c r="D2794" s="778"/>
      <c r="E2794" s="750"/>
      <c r="F2794" s="1093">
        <v>5731</v>
      </c>
      <c r="G2794" s="752">
        <f t="shared" si="54"/>
        <v>-5731</v>
      </c>
      <c r="H2794" s="1092"/>
    </row>
    <row r="2795" spans="1:8" s="730" customFormat="1" x14ac:dyDescent="0.25">
      <c r="A2795" s="112">
        <v>45056</v>
      </c>
      <c r="B2795" s="742" t="s">
        <v>12232</v>
      </c>
      <c r="C2795" s="749" t="s">
        <v>168</v>
      </c>
      <c r="D2795" s="778"/>
      <c r="E2795" s="750"/>
      <c r="F2795" s="1093">
        <v>82500</v>
      </c>
      <c r="G2795" s="752">
        <f t="shared" si="54"/>
        <v>-82500</v>
      </c>
      <c r="H2795" s="1092"/>
    </row>
    <row r="2796" spans="1:8" s="730" customFormat="1" x14ac:dyDescent="0.25">
      <c r="A2796" s="112">
        <v>45056</v>
      </c>
      <c r="B2796" s="1094"/>
      <c r="C2796" s="749" t="s">
        <v>168</v>
      </c>
      <c r="D2796" s="778"/>
      <c r="E2796" s="750"/>
      <c r="F2796" s="1093">
        <v>113347</v>
      </c>
      <c r="G2796" s="752">
        <f t="shared" si="54"/>
        <v>-113347</v>
      </c>
      <c r="H2796" s="1092"/>
    </row>
    <row r="2797" spans="1:8" x14ac:dyDescent="0.25">
      <c r="A2797" s="112">
        <v>45057</v>
      </c>
      <c r="B2797" s="21" t="s">
        <v>9354</v>
      </c>
      <c r="C2797" s="13" t="s">
        <v>169</v>
      </c>
      <c r="D2797" s="765" t="s">
        <v>9848</v>
      </c>
      <c r="E2797" s="22">
        <v>38050</v>
      </c>
      <c r="F2797" s="19"/>
      <c r="G2797" s="14">
        <f t="shared" si="54"/>
        <v>38050</v>
      </c>
      <c r="H2797" s="13" t="s">
        <v>9806</v>
      </c>
    </row>
    <row r="2798" spans="1:8" x14ac:dyDescent="0.25">
      <c r="A2798" s="112">
        <v>45059</v>
      </c>
      <c r="B2798" s="21" t="s">
        <v>9659</v>
      </c>
      <c r="C2798" s="13" t="s">
        <v>7465</v>
      </c>
      <c r="D2798" s="765" t="s">
        <v>9976</v>
      </c>
      <c r="E2798" s="22">
        <v>77980</v>
      </c>
      <c r="F2798" s="19"/>
      <c r="G2798" s="14">
        <f t="shared" si="54"/>
        <v>77980</v>
      </c>
      <c r="H2798" s="13" t="s">
        <v>9977</v>
      </c>
    </row>
    <row r="2799" spans="1:8" x14ac:dyDescent="0.25">
      <c r="A2799" s="112">
        <v>45061</v>
      </c>
      <c r="B2799" s="21" t="s">
        <v>9767</v>
      </c>
      <c r="C2799" s="13" t="s">
        <v>8392</v>
      </c>
      <c r="D2799" s="765" t="s">
        <v>9871</v>
      </c>
      <c r="E2799" s="22">
        <v>345118</v>
      </c>
      <c r="F2799" s="19"/>
      <c r="G2799" s="14">
        <f t="shared" si="54"/>
        <v>345118</v>
      </c>
      <c r="H2799" s="13"/>
    </row>
    <row r="2800" spans="1:8" x14ac:dyDescent="0.25">
      <c r="A2800" s="112">
        <v>45061</v>
      </c>
      <c r="B2800" s="21" t="s">
        <v>9659</v>
      </c>
      <c r="C2800" s="13" t="s">
        <v>8392</v>
      </c>
      <c r="D2800" s="765" t="s">
        <v>9872</v>
      </c>
      <c r="E2800" s="22">
        <v>354772</v>
      </c>
      <c r="F2800" s="19"/>
      <c r="G2800" s="14">
        <f t="shared" si="54"/>
        <v>354772</v>
      </c>
      <c r="H2800" s="13"/>
    </row>
    <row r="2801" spans="1:8" x14ac:dyDescent="0.25">
      <c r="A2801" s="112">
        <v>45061</v>
      </c>
      <c r="B2801" s="21" t="s">
        <v>9659</v>
      </c>
      <c r="C2801" s="13" t="s">
        <v>5186</v>
      </c>
      <c r="D2801" s="765" t="s">
        <v>10184</v>
      </c>
      <c r="E2801" s="22">
        <v>37560</v>
      </c>
      <c r="F2801" s="19"/>
      <c r="G2801" s="14">
        <f t="shared" si="54"/>
        <v>37560</v>
      </c>
      <c r="H2801" s="13"/>
    </row>
    <row r="2802" spans="1:8" x14ac:dyDescent="0.25">
      <c r="A2802" s="112">
        <v>45062</v>
      </c>
      <c r="B2802" s="21" t="s">
        <v>9965</v>
      </c>
      <c r="C2802" s="13" t="s">
        <v>166</v>
      </c>
      <c r="D2802" s="765" t="s">
        <v>9966</v>
      </c>
      <c r="E2802" s="22">
        <v>15800</v>
      </c>
      <c r="F2802" s="19"/>
      <c r="G2802" s="14">
        <f t="shared" si="54"/>
        <v>15800</v>
      </c>
      <c r="H2802" s="13" t="s">
        <v>9277</v>
      </c>
    </row>
    <row r="2803" spans="1:8" x14ac:dyDescent="0.25">
      <c r="A2803" s="112">
        <v>45062</v>
      </c>
      <c r="B2803" s="21" t="s">
        <v>9767</v>
      </c>
      <c r="C2803" s="13" t="s">
        <v>5186</v>
      </c>
      <c r="D2803" s="765"/>
      <c r="E2803" s="22"/>
      <c r="F2803" s="19">
        <v>250000</v>
      </c>
      <c r="G2803" s="14">
        <f t="shared" si="54"/>
        <v>-250000</v>
      </c>
      <c r="H2803" s="13" t="s">
        <v>9895</v>
      </c>
    </row>
    <row r="2804" spans="1:8" x14ac:dyDescent="0.25">
      <c r="A2804" s="112">
        <v>45062</v>
      </c>
      <c r="B2804" s="21" t="s">
        <v>9767</v>
      </c>
      <c r="C2804" s="13" t="s">
        <v>5186</v>
      </c>
      <c r="D2804" s="765"/>
      <c r="E2804" s="22"/>
      <c r="F2804" s="19">
        <v>250000</v>
      </c>
      <c r="G2804" s="14">
        <f t="shared" si="54"/>
        <v>-250000</v>
      </c>
      <c r="H2804" s="13" t="s">
        <v>9895</v>
      </c>
    </row>
    <row r="2805" spans="1:8" x14ac:dyDescent="0.25">
      <c r="A2805" s="112">
        <v>45064</v>
      </c>
      <c r="B2805" s="21" t="s">
        <v>9767</v>
      </c>
      <c r="C2805" s="13" t="s">
        <v>8392</v>
      </c>
      <c r="D2805" s="765"/>
      <c r="E2805" s="22"/>
      <c r="F2805" s="19">
        <v>250000</v>
      </c>
      <c r="G2805" s="14">
        <f t="shared" si="54"/>
        <v>-250000</v>
      </c>
      <c r="H2805" s="13" t="s">
        <v>9898</v>
      </c>
    </row>
    <row r="2806" spans="1:8" x14ac:dyDescent="0.25">
      <c r="A2806" s="112">
        <v>45064</v>
      </c>
      <c r="B2806" s="21" t="s">
        <v>9767</v>
      </c>
      <c r="C2806" s="13" t="s">
        <v>8392</v>
      </c>
      <c r="D2806" s="765"/>
      <c r="E2806" s="22"/>
      <c r="F2806" s="19">
        <v>250000</v>
      </c>
      <c r="G2806" s="14">
        <f t="shared" si="54"/>
        <v>-250000</v>
      </c>
      <c r="H2806" s="13" t="s">
        <v>9898</v>
      </c>
    </row>
    <row r="2807" spans="1:8" x14ac:dyDescent="0.25">
      <c r="A2807" s="112">
        <v>45064</v>
      </c>
      <c r="B2807" s="21" t="s">
        <v>9659</v>
      </c>
      <c r="C2807" s="13" t="s">
        <v>8392</v>
      </c>
      <c r="D2807" s="765"/>
      <c r="E2807" s="22"/>
      <c r="F2807" s="19">
        <v>250000</v>
      </c>
      <c r="G2807" s="14">
        <f t="shared" si="54"/>
        <v>-250000</v>
      </c>
      <c r="H2807" s="13" t="s">
        <v>9899</v>
      </c>
    </row>
    <row r="2808" spans="1:8" x14ac:dyDescent="0.25">
      <c r="A2808" s="112">
        <v>45064</v>
      </c>
      <c r="B2808" s="21" t="s">
        <v>9659</v>
      </c>
      <c r="C2808" s="13" t="s">
        <v>8392</v>
      </c>
      <c r="D2808" s="765"/>
      <c r="E2808" s="22"/>
      <c r="F2808" s="19">
        <v>250000</v>
      </c>
      <c r="G2808" s="14">
        <f t="shared" si="54"/>
        <v>-250000</v>
      </c>
      <c r="H2808" s="13" t="s">
        <v>9899</v>
      </c>
    </row>
    <row r="2809" spans="1:8" x14ac:dyDescent="0.25">
      <c r="A2809" s="112">
        <v>45064</v>
      </c>
      <c r="B2809" s="21" t="s">
        <v>9767</v>
      </c>
      <c r="C2809" s="13" t="s">
        <v>8392</v>
      </c>
      <c r="D2809" s="765" t="s">
        <v>9958</v>
      </c>
      <c r="E2809" s="22">
        <v>308829</v>
      </c>
      <c r="F2809" s="19"/>
      <c r="G2809" s="14">
        <f t="shared" ref="G2809:G2819" si="55">E2809-F2809</f>
        <v>308829</v>
      </c>
      <c r="H2809" s="13"/>
    </row>
    <row r="2810" spans="1:8" x14ac:dyDescent="0.25">
      <c r="A2810" s="112">
        <v>45064</v>
      </c>
      <c r="B2810" s="21" t="s">
        <v>9659</v>
      </c>
      <c r="C2810" s="13" t="s">
        <v>8392</v>
      </c>
      <c r="D2810" s="765" t="s">
        <v>8624</v>
      </c>
      <c r="E2810" s="22">
        <v>92285</v>
      </c>
      <c r="F2810" s="19"/>
      <c r="G2810" s="14">
        <f t="shared" si="55"/>
        <v>92285</v>
      </c>
      <c r="H2810" s="13"/>
    </row>
    <row r="2811" spans="1:8" x14ac:dyDescent="0.25">
      <c r="A2811" s="112">
        <v>45064</v>
      </c>
      <c r="B2811" s="21" t="s">
        <v>9659</v>
      </c>
      <c r="C2811" s="13" t="s">
        <v>166</v>
      </c>
      <c r="D2811" s="765" t="s">
        <v>9967</v>
      </c>
      <c r="E2811" s="22">
        <v>6900</v>
      </c>
      <c r="F2811" s="19"/>
      <c r="G2811" s="14">
        <f t="shared" si="55"/>
        <v>6900</v>
      </c>
      <c r="H2811" s="13" t="s">
        <v>9968</v>
      </c>
    </row>
    <row r="2812" spans="1:8" x14ac:dyDescent="0.25">
      <c r="A2812" s="112">
        <v>45065</v>
      </c>
      <c r="B2812" s="21" t="s">
        <v>9659</v>
      </c>
      <c r="C2812" s="13" t="s">
        <v>7465</v>
      </c>
      <c r="D2812" s="765" t="s">
        <v>9978</v>
      </c>
      <c r="E2812" s="22">
        <v>51648</v>
      </c>
      <c r="F2812" s="19"/>
      <c r="G2812" s="14">
        <f t="shared" si="55"/>
        <v>51648</v>
      </c>
      <c r="H2812" s="13" t="s">
        <v>9979</v>
      </c>
    </row>
    <row r="2813" spans="1:8" x14ac:dyDescent="0.25">
      <c r="A2813" s="112">
        <v>45065</v>
      </c>
      <c r="B2813" s="21" t="s">
        <v>9965</v>
      </c>
      <c r="C2813" s="13" t="s">
        <v>1802</v>
      </c>
      <c r="D2813" s="765"/>
      <c r="E2813" s="782">
        <v>12591</v>
      </c>
      <c r="F2813" s="109"/>
      <c r="G2813" s="783">
        <f>E2813-F2813</f>
        <v>12591</v>
      </c>
      <c r="H2813" s="342"/>
    </row>
    <row r="2814" spans="1:8" x14ac:dyDescent="0.25">
      <c r="A2814" s="112">
        <v>45066</v>
      </c>
      <c r="B2814" s="21" t="s">
        <v>9354</v>
      </c>
      <c r="C2814" s="13" t="s">
        <v>169</v>
      </c>
      <c r="D2814" s="765" t="s">
        <v>9858</v>
      </c>
      <c r="E2814" s="22">
        <v>9004</v>
      </c>
      <c r="F2814" s="19"/>
      <c r="G2814" s="14">
        <f t="shared" si="55"/>
        <v>9004</v>
      </c>
      <c r="H2814" s="13"/>
    </row>
    <row r="2815" spans="1:8" x14ac:dyDescent="0.25">
      <c r="A2815" s="112">
        <v>45069</v>
      </c>
      <c r="B2815" s="21" t="s">
        <v>9767</v>
      </c>
      <c r="C2815" s="13" t="s">
        <v>8392</v>
      </c>
      <c r="D2815" s="765" t="s">
        <v>9959</v>
      </c>
      <c r="E2815" s="22">
        <v>329527</v>
      </c>
      <c r="F2815" s="19"/>
      <c r="G2815" s="14">
        <f t="shared" si="55"/>
        <v>329527</v>
      </c>
      <c r="H2815" s="13"/>
    </row>
    <row r="2816" spans="1:8" x14ac:dyDescent="0.25">
      <c r="A2816" s="112">
        <v>45069</v>
      </c>
      <c r="B2816" s="21" t="s">
        <v>9659</v>
      </c>
      <c r="C2816" s="13" t="s">
        <v>8392</v>
      </c>
      <c r="D2816" s="765" t="s">
        <v>9960</v>
      </c>
      <c r="E2816" s="22">
        <v>154261</v>
      </c>
      <c r="F2816" s="19"/>
      <c r="G2816" s="14">
        <f t="shared" si="55"/>
        <v>154261</v>
      </c>
      <c r="H2816" s="13"/>
    </row>
    <row r="2817" spans="1:8" x14ac:dyDescent="0.25">
      <c r="A2817" s="112">
        <v>45069</v>
      </c>
      <c r="B2817" s="21" t="s">
        <v>9965</v>
      </c>
      <c r="C2817" s="13" t="s">
        <v>1802</v>
      </c>
      <c r="D2817" s="765"/>
      <c r="E2817" s="782">
        <v>873</v>
      </c>
      <c r="F2817" s="109"/>
      <c r="G2817" s="783">
        <f>E2817-F2817</f>
        <v>873</v>
      </c>
      <c r="H2817" s="342"/>
    </row>
    <row r="2818" spans="1:8" x14ac:dyDescent="0.25">
      <c r="A2818" s="112">
        <v>45069</v>
      </c>
      <c r="B2818" s="21" t="s">
        <v>9354</v>
      </c>
      <c r="C2818" s="13" t="s">
        <v>169</v>
      </c>
      <c r="D2818" s="765" t="s">
        <v>10188</v>
      </c>
      <c r="E2818" s="22">
        <v>7880</v>
      </c>
      <c r="F2818" s="19"/>
      <c r="G2818" s="14">
        <f t="shared" si="55"/>
        <v>7880</v>
      </c>
      <c r="H2818" s="13"/>
    </row>
    <row r="2819" spans="1:8" x14ac:dyDescent="0.25">
      <c r="A2819" s="112">
        <v>45070</v>
      </c>
      <c r="B2819" s="21" t="s">
        <v>9767</v>
      </c>
      <c r="C2819" s="13" t="s">
        <v>8392</v>
      </c>
      <c r="D2819" s="765" t="s">
        <v>9961</v>
      </c>
      <c r="E2819" s="22">
        <v>334037</v>
      </c>
      <c r="F2819" s="19"/>
      <c r="G2819" s="14">
        <f t="shared" si="55"/>
        <v>334037</v>
      </c>
      <c r="H2819" s="13"/>
    </row>
    <row r="2820" spans="1:8" x14ac:dyDescent="0.25">
      <c r="A2820" s="112">
        <v>45070</v>
      </c>
      <c r="B2820" s="21" t="s">
        <v>9354</v>
      </c>
      <c r="C2820" s="13" t="s">
        <v>164</v>
      </c>
      <c r="D2820" s="765" t="s">
        <v>10227</v>
      </c>
      <c r="E2820" s="22">
        <v>2537</v>
      </c>
      <c r="F2820" s="19"/>
      <c r="G2820" s="14">
        <f t="shared" si="54"/>
        <v>2537</v>
      </c>
      <c r="H2820" s="13"/>
    </row>
    <row r="2821" spans="1:8" x14ac:dyDescent="0.25">
      <c r="A2821" s="112">
        <v>45072</v>
      </c>
      <c r="B2821" s="21" t="s">
        <v>9659</v>
      </c>
      <c r="C2821" s="13" t="s">
        <v>7465</v>
      </c>
      <c r="D2821" s="765" t="s">
        <v>9980</v>
      </c>
      <c r="E2821" s="22">
        <v>10200</v>
      </c>
      <c r="F2821" s="19"/>
      <c r="G2821" s="14">
        <f t="shared" si="54"/>
        <v>10200</v>
      </c>
      <c r="H2821" s="13" t="s">
        <v>9981</v>
      </c>
    </row>
    <row r="2822" spans="1:8" x14ac:dyDescent="0.25">
      <c r="A2822" s="112">
        <v>45072</v>
      </c>
      <c r="B2822" s="21" t="s">
        <v>11085</v>
      </c>
      <c r="C2822" s="13" t="s">
        <v>168</v>
      </c>
      <c r="D2822" s="765"/>
      <c r="E2822" s="22"/>
      <c r="F2822" s="111">
        <v>3000000</v>
      </c>
      <c r="G2822" s="14">
        <f t="shared" ref="G2822" si="56">E2822-F2822</f>
        <v>-3000000</v>
      </c>
      <c r="H2822" s="342" t="s">
        <v>9955</v>
      </c>
    </row>
    <row r="2823" spans="1:8" x14ac:dyDescent="0.25">
      <c r="A2823" s="112">
        <v>45076</v>
      </c>
      <c r="B2823" s="21" t="s">
        <v>8557</v>
      </c>
      <c r="C2823" s="13" t="s">
        <v>7240</v>
      </c>
      <c r="D2823" s="765"/>
      <c r="E2823" s="22"/>
      <c r="F2823" s="19">
        <v>536250</v>
      </c>
      <c r="G2823" s="14">
        <f t="shared" si="54"/>
        <v>-536250</v>
      </c>
      <c r="H2823" s="13" t="s">
        <v>9952</v>
      </c>
    </row>
    <row r="2824" spans="1:8" ht="15.75" customHeight="1" x14ac:dyDescent="0.25">
      <c r="A2824" s="112">
        <v>45076</v>
      </c>
      <c r="B2824" s="21" t="s">
        <v>1399</v>
      </c>
      <c r="C2824" s="13" t="s">
        <v>7240</v>
      </c>
      <c r="D2824" s="765"/>
      <c r="E2824" s="22"/>
      <c r="F2824" s="19">
        <v>148548</v>
      </c>
      <c r="G2824" s="14">
        <f t="shared" si="54"/>
        <v>-148548</v>
      </c>
      <c r="H2824" s="1218" t="s">
        <v>10315</v>
      </c>
    </row>
    <row r="2825" spans="1:8" x14ac:dyDescent="0.25">
      <c r="A2825" s="112">
        <v>45076</v>
      </c>
      <c r="B2825" s="21" t="s">
        <v>8041</v>
      </c>
      <c r="C2825" s="13" t="s">
        <v>7240</v>
      </c>
      <c r="D2825" s="765"/>
      <c r="E2825" s="22"/>
      <c r="F2825" s="19">
        <v>141655</v>
      </c>
      <c r="G2825" s="14">
        <f t="shared" si="54"/>
        <v>-141655</v>
      </c>
      <c r="H2825" s="1219"/>
    </row>
    <row r="2826" spans="1:8" x14ac:dyDescent="0.25">
      <c r="A2826" s="112">
        <v>45076</v>
      </c>
      <c r="B2826" s="21" t="s">
        <v>8337</v>
      </c>
      <c r="C2826" s="13" t="s">
        <v>7240</v>
      </c>
      <c r="D2826" s="765"/>
      <c r="E2826" s="22"/>
      <c r="F2826" s="19">
        <v>27798</v>
      </c>
      <c r="G2826" s="14">
        <f t="shared" si="54"/>
        <v>-27798</v>
      </c>
      <c r="H2826" s="1219"/>
    </row>
    <row r="2827" spans="1:8" x14ac:dyDescent="0.25">
      <c r="A2827" s="112">
        <v>45076</v>
      </c>
      <c r="B2827" s="21" t="s">
        <v>8557</v>
      </c>
      <c r="C2827" s="13" t="s">
        <v>7240</v>
      </c>
      <c r="D2827" s="765"/>
      <c r="E2827" s="22"/>
      <c r="F2827" s="19">
        <v>65342</v>
      </c>
      <c r="G2827" s="14">
        <f t="shared" si="54"/>
        <v>-65342</v>
      </c>
      <c r="H2827" s="1219"/>
    </row>
    <row r="2828" spans="1:8" x14ac:dyDescent="0.25">
      <c r="A2828" s="112">
        <v>45076</v>
      </c>
      <c r="B2828" s="21" t="s">
        <v>8655</v>
      </c>
      <c r="C2828" s="13" t="s">
        <v>7240</v>
      </c>
      <c r="D2828" s="765"/>
      <c r="E2828" s="22"/>
      <c r="F2828" s="19">
        <v>188071</v>
      </c>
      <c r="G2828" s="14">
        <f t="shared" si="54"/>
        <v>-188071</v>
      </c>
      <c r="H2828" s="1219"/>
    </row>
    <row r="2829" spans="1:8" x14ac:dyDescent="0.25">
      <c r="A2829" s="112">
        <v>45076</v>
      </c>
      <c r="B2829" s="21" t="s">
        <v>8866</v>
      </c>
      <c r="C2829" s="13" t="s">
        <v>7240</v>
      </c>
      <c r="D2829" s="765"/>
      <c r="E2829" s="22"/>
      <c r="F2829" s="19">
        <v>3983</v>
      </c>
      <c r="G2829" s="14">
        <f t="shared" si="54"/>
        <v>-3983</v>
      </c>
      <c r="H2829" s="1219"/>
    </row>
    <row r="2830" spans="1:8" x14ac:dyDescent="0.25">
      <c r="A2830" s="112">
        <v>45076</v>
      </c>
      <c r="B2830" s="21" t="s">
        <v>8874</v>
      </c>
      <c r="C2830" s="13" t="s">
        <v>7240</v>
      </c>
      <c r="D2830" s="765"/>
      <c r="E2830" s="22"/>
      <c r="F2830" s="19">
        <v>48076</v>
      </c>
      <c r="G2830" s="14">
        <f t="shared" si="54"/>
        <v>-48076</v>
      </c>
      <c r="H2830" s="1219"/>
    </row>
    <row r="2831" spans="1:8" x14ac:dyDescent="0.25">
      <c r="A2831" s="112">
        <v>45076</v>
      </c>
      <c r="B2831" s="21" t="s">
        <v>9407</v>
      </c>
      <c r="C2831" s="13" t="s">
        <v>7240</v>
      </c>
      <c r="D2831" s="765"/>
      <c r="E2831" s="22"/>
      <c r="F2831" s="19">
        <v>48076</v>
      </c>
      <c r="G2831" s="14">
        <f t="shared" si="54"/>
        <v>-48076</v>
      </c>
      <c r="H2831" s="1220"/>
    </row>
    <row r="2832" spans="1:8" x14ac:dyDescent="0.25">
      <c r="A2832" s="112">
        <v>45076</v>
      </c>
      <c r="B2832" s="21" t="s">
        <v>8557</v>
      </c>
      <c r="C2832" s="13" t="s">
        <v>7240</v>
      </c>
      <c r="D2832" s="765" t="s">
        <v>9735</v>
      </c>
      <c r="E2832" s="22">
        <v>100000</v>
      </c>
      <c r="F2832" s="19"/>
      <c r="G2832" s="14">
        <f t="shared" si="54"/>
        <v>100000</v>
      </c>
      <c r="H2832" s="13"/>
    </row>
    <row r="2833" spans="1:8" x14ac:dyDescent="0.25">
      <c r="A2833" s="112">
        <v>45076</v>
      </c>
      <c r="B2833" s="21" t="s">
        <v>9965</v>
      </c>
      <c r="C2833" s="13" t="s">
        <v>1802</v>
      </c>
      <c r="D2833" s="765"/>
      <c r="E2833" s="782">
        <v>31540</v>
      </c>
      <c r="F2833" s="109"/>
      <c r="G2833" s="783">
        <f>E2833-F2833</f>
        <v>31540</v>
      </c>
      <c r="H2833" s="342"/>
    </row>
    <row r="2834" spans="1:8" x14ac:dyDescent="0.25">
      <c r="A2834" s="112">
        <v>45070</v>
      </c>
      <c r="B2834" s="21" t="s">
        <v>8337</v>
      </c>
      <c r="C2834" s="13" t="s">
        <v>7240</v>
      </c>
      <c r="D2834" s="765"/>
      <c r="E2834" s="22"/>
      <c r="F2834" s="19">
        <v>200000</v>
      </c>
      <c r="G2834" s="14">
        <f t="shared" si="54"/>
        <v>-200000</v>
      </c>
      <c r="H2834" s="13" t="s">
        <v>9953</v>
      </c>
    </row>
    <row r="2835" spans="1:8" x14ac:dyDescent="0.25">
      <c r="A2835" s="112">
        <v>45070</v>
      </c>
      <c r="B2835" s="21" t="s">
        <v>8557</v>
      </c>
      <c r="C2835" s="13" t="s">
        <v>7240</v>
      </c>
      <c r="D2835" s="765"/>
      <c r="E2835" s="22"/>
      <c r="F2835" s="19">
        <v>50000</v>
      </c>
      <c r="G2835" s="14">
        <f t="shared" si="54"/>
        <v>-50000</v>
      </c>
      <c r="H2835" s="13" t="s">
        <v>9954</v>
      </c>
    </row>
    <row r="2836" spans="1:8" x14ac:dyDescent="0.25">
      <c r="A2836" s="112">
        <v>45071</v>
      </c>
      <c r="B2836" s="21" t="s">
        <v>9767</v>
      </c>
      <c r="C2836" s="13" t="s">
        <v>166</v>
      </c>
      <c r="D2836" s="765" t="s">
        <v>9969</v>
      </c>
      <c r="E2836" s="22">
        <v>44000</v>
      </c>
      <c r="F2836" s="19"/>
      <c r="G2836" s="14">
        <f t="shared" si="54"/>
        <v>44000</v>
      </c>
      <c r="H2836" s="13" t="s">
        <v>9970</v>
      </c>
    </row>
    <row r="2837" spans="1:8" x14ac:dyDescent="0.25">
      <c r="A2837" s="112">
        <v>45072</v>
      </c>
      <c r="B2837" s="21" t="s">
        <v>9659</v>
      </c>
      <c r="C2837" s="13" t="s">
        <v>166</v>
      </c>
      <c r="D2837" s="765" t="s">
        <v>9971</v>
      </c>
      <c r="E2837" s="22">
        <v>9200</v>
      </c>
      <c r="F2837" s="19"/>
      <c r="G2837" s="14">
        <f t="shared" si="54"/>
        <v>9200</v>
      </c>
      <c r="H2837" s="13" t="s">
        <v>9968</v>
      </c>
    </row>
    <row r="2838" spans="1:8" x14ac:dyDescent="0.25">
      <c r="A2838" s="112">
        <v>45073</v>
      </c>
      <c r="B2838" s="21" t="s">
        <v>9767</v>
      </c>
      <c r="C2838" s="13" t="s">
        <v>8392</v>
      </c>
      <c r="D2838" s="765" t="s">
        <v>10145</v>
      </c>
      <c r="E2838" s="22">
        <v>114314</v>
      </c>
      <c r="F2838" s="19"/>
      <c r="G2838" s="14">
        <f t="shared" si="54"/>
        <v>114314</v>
      </c>
      <c r="H2838" s="13"/>
    </row>
    <row r="2839" spans="1:8" x14ac:dyDescent="0.25">
      <c r="A2839" s="112">
        <v>45073</v>
      </c>
      <c r="B2839" s="21" t="s">
        <v>9659</v>
      </c>
      <c r="C2839" s="13" t="s">
        <v>5186</v>
      </c>
      <c r="D2839" s="765" t="s">
        <v>10182</v>
      </c>
      <c r="E2839" s="22">
        <v>68320</v>
      </c>
      <c r="F2839" s="19"/>
      <c r="G2839" s="14">
        <f t="shared" si="54"/>
        <v>68320</v>
      </c>
      <c r="H2839" s="13"/>
    </row>
    <row r="2840" spans="1:8" x14ac:dyDescent="0.25">
      <c r="A2840" s="112">
        <v>45073</v>
      </c>
      <c r="B2840" s="21" t="s">
        <v>9659</v>
      </c>
      <c r="C2840" s="13" t="s">
        <v>5186</v>
      </c>
      <c r="D2840" s="765" t="s">
        <v>10183</v>
      </c>
      <c r="E2840" s="22">
        <v>75000</v>
      </c>
      <c r="F2840" s="19"/>
      <c r="G2840" s="14">
        <f t="shared" si="54"/>
        <v>75000</v>
      </c>
      <c r="H2840" s="13"/>
    </row>
    <row r="2841" spans="1:8" x14ac:dyDescent="0.25">
      <c r="A2841" s="112">
        <v>45073</v>
      </c>
      <c r="B2841" s="21" t="s">
        <v>8655</v>
      </c>
      <c r="C2841" s="13" t="s">
        <v>5186</v>
      </c>
      <c r="D2841" s="765" t="s">
        <v>10185</v>
      </c>
      <c r="E2841" s="22">
        <v>217008</v>
      </c>
      <c r="F2841" s="19"/>
      <c r="G2841" s="14">
        <f t="shared" si="54"/>
        <v>217008</v>
      </c>
      <c r="H2841" s="13"/>
    </row>
    <row r="2842" spans="1:8" x14ac:dyDescent="0.25">
      <c r="A2842" s="112">
        <v>45073</v>
      </c>
      <c r="B2842" s="21" t="s">
        <v>10909</v>
      </c>
      <c r="C2842" s="13" t="s">
        <v>5186</v>
      </c>
      <c r="D2842" s="765" t="s">
        <v>10186</v>
      </c>
      <c r="E2842" s="22">
        <v>15000</v>
      </c>
      <c r="F2842" s="19"/>
      <c r="G2842" s="14">
        <f t="shared" si="54"/>
        <v>15000</v>
      </c>
      <c r="H2842" s="13"/>
    </row>
    <row r="2843" spans="1:8" x14ac:dyDescent="0.25">
      <c r="A2843" s="112">
        <v>45073</v>
      </c>
      <c r="B2843" s="21" t="s">
        <v>8874</v>
      </c>
      <c r="C2843" s="13" t="s">
        <v>5186</v>
      </c>
      <c r="D2843" s="765" t="s">
        <v>10188</v>
      </c>
      <c r="E2843" s="22">
        <v>15600</v>
      </c>
      <c r="F2843" s="19"/>
      <c r="G2843" s="14">
        <f t="shared" si="54"/>
        <v>15600</v>
      </c>
      <c r="H2843" s="13"/>
    </row>
    <row r="2844" spans="1:8" x14ac:dyDescent="0.25">
      <c r="A2844" s="112">
        <v>45073</v>
      </c>
      <c r="B2844" s="21" t="s">
        <v>8874</v>
      </c>
      <c r="C2844" s="13" t="s">
        <v>5186</v>
      </c>
      <c r="D2844" s="765" t="s">
        <v>10187</v>
      </c>
      <c r="E2844" s="22">
        <v>960</v>
      </c>
      <c r="F2844" s="19"/>
      <c r="G2844" s="14">
        <f t="shared" si="54"/>
        <v>960</v>
      </c>
      <c r="H2844" s="13"/>
    </row>
    <row r="2845" spans="1:8" x14ac:dyDescent="0.25">
      <c r="A2845" s="112">
        <v>45073</v>
      </c>
      <c r="B2845" s="21" t="s">
        <v>9984</v>
      </c>
      <c r="C2845" s="13" t="s">
        <v>169</v>
      </c>
      <c r="D2845" s="765" t="s">
        <v>10189</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9957</v>
      </c>
    </row>
    <row r="2847" spans="1:8" x14ac:dyDescent="0.25">
      <c r="A2847" s="112">
        <v>45075</v>
      </c>
      <c r="B2847" s="21" t="s">
        <v>8655</v>
      </c>
      <c r="C2847" s="13" t="s">
        <v>166</v>
      </c>
      <c r="D2847" s="765"/>
      <c r="E2847" s="22"/>
      <c r="F2847" s="19">
        <v>600000</v>
      </c>
      <c r="G2847" s="14">
        <f t="shared" si="54"/>
        <v>-600000</v>
      </c>
      <c r="H2847" s="13" t="s">
        <v>9957</v>
      </c>
    </row>
    <row r="2848" spans="1:8" x14ac:dyDescent="0.25">
      <c r="A2848" s="112">
        <v>45075</v>
      </c>
      <c r="B2848" s="21" t="s">
        <v>9659</v>
      </c>
      <c r="C2848" s="13" t="s">
        <v>166</v>
      </c>
      <c r="D2848" s="765" t="s">
        <v>9973</v>
      </c>
      <c r="E2848" s="22">
        <v>4600</v>
      </c>
      <c r="F2848" s="19"/>
      <c r="G2848" s="14">
        <f t="shared" si="54"/>
        <v>4600</v>
      </c>
      <c r="H2848" s="13" t="s">
        <v>9968</v>
      </c>
    </row>
    <row r="2849" spans="1:8" x14ac:dyDescent="0.25">
      <c r="A2849" s="112">
        <v>45075</v>
      </c>
      <c r="B2849" s="21" t="s">
        <v>9767</v>
      </c>
      <c r="C2849" s="13" t="s">
        <v>180</v>
      </c>
      <c r="D2849" s="765" t="s">
        <v>9974</v>
      </c>
      <c r="E2849" s="22">
        <v>1849080</v>
      </c>
      <c r="F2849" s="19"/>
      <c r="G2849" s="14">
        <f t="shared" si="54"/>
        <v>1849080</v>
      </c>
      <c r="H2849" s="13" t="s">
        <v>9975</v>
      </c>
    </row>
    <row r="2850" spans="1:8" x14ac:dyDescent="0.25">
      <c r="A2850" s="112">
        <v>45075</v>
      </c>
      <c r="B2850" s="21" t="s">
        <v>9659</v>
      </c>
      <c r="C2850" s="13" t="s">
        <v>7465</v>
      </c>
      <c r="D2850" s="765" t="s">
        <v>9982</v>
      </c>
      <c r="E2850" s="22">
        <v>32000</v>
      </c>
      <c r="F2850" s="19"/>
      <c r="G2850" s="14">
        <f t="shared" si="54"/>
        <v>32000</v>
      </c>
      <c r="H2850" s="13" t="s">
        <v>9983</v>
      </c>
    </row>
    <row r="2851" spans="1:8" x14ac:dyDescent="0.25">
      <c r="A2851" s="112">
        <v>45075</v>
      </c>
      <c r="B2851" s="21" t="s">
        <v>9984</v>
      </c>
      <c r="C2851" s="13" t="s">
        <v>7465</v>
      </c>
      <c r="D2851" s="765" t="s">
        <v>9985</v>
      </c>
      <c r="E2851" s="22">
        <v>25630</v>
      </c>
      <c r="F2851" s="19"/>
      <c r="G2851" s="14">
        <f t="shared" si="54"/>
        <v>25630</v>
      </c>
      <c r="H2851" s="13" t="s">
        <v>9986</v>
      </c>
    </row>
    <row r="2852" spans="1:8" x14ac:dyDescent="0.25">
      <c r="A2852" s="112">
        <v>45075</v>
      </c>
      <c r="B2852" s="21" t="s">
        <v>9659</v>
      </c>
      <c r="C2852" s="13" t="s">
        <v>8392</v>
      </c>
      <c r="D2852" s="765" t="s">
        <v>10146</v>
      </c>
      <c r="E2852" s="22">
        <v>197917</v>
      </c>
      <c r="F2852" s="19"/>
      <c r="G2852" s="14">
        <f t="shared" si="54"/>
        <v>197917</v>
      </c>
      <c r="H2852" s="13"/>
    </row>
    <row r="2853" spans="1:8" x14ac:dyDescent="0.25">
      <c r="A2853" s="112">
        <v>45076</v>
      </c>
      <c r="B2853" s="21" t="s">
        <v>10149</v>
      </c>
      <c r="C2853" s="13" t="s">
        <v>8392</v>
      </c>
      <c r="D2853" s="765" t="s">
        <v>9962</v>
      </c>
      <c r="E2853" s="22">
        <v>69785</v>
      </c>
      <c r="F2853" s="19"/>
      <c r="G2853" s="14">
        <f t="shared" si="54"/>
        <v>69785</v>
      </c>
      <c r="H2853" s="13"/>
    </row>
    <row r="2854" spans="1:8" x14ac:dyDescent="0.25">
      <c r="A2854" s="112">
        <v>45076</v>
      </c>
      <c r="B2854" s="21" t="s">
        <v>8655</v>
      </c>
      <c r="C2854" s="13" t="s">
        <v>8392</v>
      </c>
      <c r="D2854" s="765" t="s">
        <v>9963</v>
      </c>
      <c r="E2854" s="22">
        <v>44259</v>
      </c>
      <c r="F2854" s="19"/>
      <c r="G2854" s="14">
        <f t="shared" si="54"/>
        <v>44259</v>
      </c>
      <c r="H2854" s="13"/>
    </row>
    <row r="2855" spans="1:8" x14ac:dyDescent="0.25">
      <c r="A2855" s="112">
        <v>45076</v>
      </c>
      <c r="B2855" s="21" t="s">
        <v>9659</v>
      </c>
      <c r="C2855" s="13" t="s">
        <v>8392</v>
      </c>
      <c r="D2855" s="765" t="s">
        <v>9964</v>
      </c>
      <c r="E2855" s="22">
        <v>63065</v>
      </c>
      <c r="F2855" s="19"/>
      <c r="G2855" s="14">
        <f t="shared" si="54"/>
        <v>63065</v>
      </c>
      <c r="H2855" s="13"/>
    </row>
    <row r="2856" spans="1:8" x14ac:dyDescent="0.25">
      <c r="A2856" s="112">
        <v>45077</v>
      </c>
      <c r="B2856" s="21" t="s">
        <v>9659</v>
      </c>
      <c r="C2856" s="13" t="s">
        <v>166</v>
      </c>
      <c r="D2856" s="765" t="s">
        <v>9972</v>
      </c>
      <c r="E2856" s="22">
        <v>11500</v>
      </c>
      <c r="F2856" s="19"/>
      <c r="G2856" s="14">
        <f t="shared" si="54"/>
        <v>11500</v>
      </c>
      <c r="H2856" s="13" t="s">
        <v>9968</v>
      </c>
    </row>
    <row r="2857" spans="1:8" x14ac:dyDescent="0.25">
      <c r="A2857" s="112">
        <v>45076</v>
      </c>
      <c r="B2857" s="21" t="s">
        <v>9767</v>
      </c>
      <c r="C2857" s="13" t="s">
        <v>8392</v>
      </c>
      <c r="D2857" s="765"/>
      <c r="E2857" s="22"/>
      <c r="F2857" s="19">
        <v>500000</v>
      </c>
      <c r="G2857" s="14">
        <f t="shared" si="54"/>
        <v>-500000</v>
      </c>
      <c r="H2857" s="13" t="s">
        <v>9987</v>
      </c>
    </row>
    <row r="2858" spans="1:8" x14ac:dyDescent="0.25">
      <c r="A2858" s="112">
        <v>45078</v>
      </c>
      <c r="B2858" s="21" t="s">
        <v>9965</v>
      </c>
      <c r="C2858" s="13" t="s">
        <v>1802</v>
      </c>
      <c r="D2858" s="765"/>
      <c r="E2858" s="782">
        <v>4215</v>
      </c>
      <c r="F2858" s="109"/>
      <c r="G2858" s="783">
        <f>E2858-F2858</f>
        <v>4215</v>
      </c>
      <c r="H2858" s="342"/>
    </row>
    <row r="2859" spans="1:8" x14ac:dyDescent="0.25">
      <c r="A2859" s="112">
        <v>45078</v>
      </c>
      <c r="B2859" s="21" t="s">
        <v>9767</v>
      </c>
      <c r="C2859" s="13" t="s">
        <v>8392</v>
      </c>
      <c r="D2859" s="765" t="s">
        <v>10147</v>
      </c>
      <c r="E2859" s="22">
        <v>272244</v>
      </c>
      <c r="F2859" s="19"/>
      <c r="G2859" s="14">
        <f t="shared" si="54"/>
        <v>272244</v>
      </c>
      <c r="H2859" s="13"/>
    </row>
    <row r="2860" spans="1:8" x14ac:dyDescent="0.25">
      <c r="A2860" s="112">
        <v>45078</v>
      </c>
      <c r="B2860" s="21" t="s">
        <v>9354</v>
      </c>
      <c r="C2860" s="13" t="s">
        <v>8392</v>
      </c>
      <c r="D2860" s="765" t="s">
        <v>10148</v>
      </c>
      <c r="E2860" s="22">
        <v>101572</v>
      </c>
      <c r="F2860" s="19"/>
      <c r="G2860" s="14">
        <f t="shared" si="54"/>
        <v>101572</v>
      </c>
      <c r="H2860" s="13"/>
    </row>
    <row r="2861" spans="1:8" x14ac:dyDescent="0.25">
      <c r="A2861" s="112">
        <v>45079</v>
      </c>
      <c r="B2861" s="21" t="s">
        <v>9659</v>
      </c>
      <c r="C2861" s="13" t="s">
        <v>166</v>
      </c>
      <c r="D2861" s="765" t="s">
        <v>10259</v>
      </c>
      <c r="E2861" s="22">
        <v>16100</v>
      </c>
      <c r="F2861" s="19"/>
      <c r="G2861" s="14">
        <f t="shared" si="54"/>
        <v>16100</v>
      </c>
      <c r="H2861" s="13"/>
    </row>
    <row r="2862" spans="1:8" x14ac:dyDescent="0.25">
      <c r="A2862" s="112">
        <v>45079</v>
      </c>
      <c r="B2862" s="21" t="s">
        <v>9965</v>
      </c>
      <c r="C2862" s="13" t="s">
        <v>1802</v>
      </c>
      <c r="D2862" s="765"/>
      <c r="E2862" s="782">
        <v>14792</v>
      </c>
      <c r="F2862" s="109"/>
      <c r="G2862" s="783">
        <f>E2862-F2862</f>
        <v>14792</v>
      </c>
      <c r="H2862" s="342"/>
    </row>
    <row r="2863" spans="1:8" x14ac:dyDescent="0.25">
      <c r="A2863" s="112">
        <v>45080</v>
      </c>
      <c r="B2863" s="21" t="s">
        <v>10149</v>
      </c>
      <c r="C2863" s="13" t="s">
        <v>8392</v>
      </c>
      <c r="D2863" s="765" t="s">
        <v>10150</v>
      </c>
      <c r="E2863" s="22">
        <v>352684</v>
      </c>
      <c r="F2863" s="19"/>
      <c r="G2863" s="14">
        <f t="shared" si="54"/>
        <v>352684</v>
      </c>
      <c r="H2863" s="13"/>
    </row>
    <row r="2864" spans="1:8" x14ac:dyDescent="0.25">
      <c r="A2864" s="112">
        <v>45080</v>
      </c>
      <c r="B2864" s="21" t="s">
        <v>9659</v>
      </c>
      <c r="C2864" s="13" t="s">
        <v>8392</v>
      </c>
      <c r="D2864" s="765" t="s">
        <v>8382</v>
      </c>
      <c r="E2864" s="22">
        <v>71932</v>
      </c>
      <c r="F2864" s="19"/>
      <c r="G2864" s="14">
        <f t="shared" si="54"/>
        <v>71932</v>
      </c>
      <c r="H2864" s="13"/>
    </row>
    <row r="2865" spans="1:8" x14ac:dyDescent="0.25">
      <c r="A2865" s="112">
        <v>45080</v>
      </c>
      <c r="B2865" s="21" t="s">
        <v>8655</v>
      </c>
      <c r="C2865" s="13" t="s">
        <v>8392</v>
      </c>
      <c r="D2865" s="765" t="s">
        <v>8383</v>
      </c>
      <c r="E2865" s="22">
        <v>19825</v>
      </c>
      <c r="F2865" s="19"/>
      <c r="G2865" s="14">
        <f t="shared" si="54"/>
        <v>19825</v>
      </c>
      <c r="H2865" s="13"/>
    </row>
    <row r="2866" spans="1:8" x14ac:dyDescent="0.25">
      <c r="A2866" s="112">
        <v>45082</v>
      </c>
      <c r="B2866" s="21" t="s">
        <v>9659</v>
      </c>
      <c r="C2866" s="13" t="s">
        <v>8392</v>
      </c>
      <c r="D2866" s="765" t="s">
        <v>10151</v>
      </c>
      <c r="E2866" s="22">
        <v>106851</v>
      </c>
      <c r="F2866" s="19"/>
      <c r="G2866" s="14">
        <f t="shared" si="54"/>
        <v>106851</v>
      </c>
      <c r="H2866" s="13"/>
    </row>
    <row r="2867" spans="1:8" x14ac:dyDescent="0.25">
      <c r="A2867" s="112">
        <v>45083</v>
      </c>
      <c r="B2867" s="21" t="s">
        <v>9354</v>
      </c>
      <c r="C2867" s="13" t="s">
        <v>7465</v>
      </c>
      <c r="D2867" s="765" t="s">
        <v>10263</v>
      </c>
      <c r="E2867" s="22">
        <v>59395</v>
      </c>
      <c r="F2867" s="19"/>
      <c r="G2867" s="14">
        <f t="shared" si="54"/>
        <v>59395</v>
      </c>
      <c r="H2867" s="13"/>
    </row>
    <row r="2868" spans="1:8" x14ac:dyDescent="0.25">
      <c r="A2868" s="112">
        <v>45083</v>
      </c>
      <c r="B2868" s="21" t="s">
        <v>8655</v>
      </c>
      <c r="C2868" s="13" t="s">
        <v>5680</v>
      </c>
      <c r="D2868" s="765"/>
      <c r="E2868" s="22"/>
      <c r="F2868" s="19">
        <v>200000</v>
      </c>
      <c r="G2868" s="14">
        <f t="shared" si="54"/>
        <v>-200000</v>
      </c>
      <c r="H2868" s="13" t="s">
        <v>1156</v>
      </c>
    </row>
    <row r="2869" spans="1:8" x14ac:dyDescent="0.25">
      <c r="A2869" s="112">
        <v>45083</v>
      </c>
      <c r="B2869" s="21" t="s">
        <v>9767</v>
      </c>
      <c r="C2869" s="13" t="s">
        <v>180</v>
      </c>
      <c r="D2869" s="765"/>
      <c r="E2869" s="22"/>
      <c r="F2869" s="19">
        <v>1800000</v>
      </c>
      <c r="G2869" s="14">
        <f t="shared" si="54"/>
        <v>-1800000</v>
      </c>
      <c r="H2869" s="13" t="s">
        <v>1156</v>
      </c>
    </row>
    <row r="2870" spans="1:8" x14ac:dyDescent="0.25">
      <c r="A2870" s="112">
        <v>45084</v>
      </c>
      <c r="B2870" s="21" t="s">
        <v>10149</v>
      </c>
      <c r="C2870" s="13" t="s">
        <v>8392</v>
      </c>
      <c r="D2870" s="765" t="s">
        <v>10152</v>
      </c>
      <c r="E2870" s="22">
        <v>131823</v>
      </c>
      <c r="F2870" s="19"/>
      <c r="G2870" s="14">
        <f t="shared" si="54"/>
        <v>131823</v>
      </c>
      <c r="H2870" s="53"/>
    </row>
    <row r="2871" spans="1:8" x14ac:dyDescent="0.25">
      <c r="A2871" s="112">
        <v>45084</v>
      </c>
      <c r="B2871" s="21" t="s">
        <v>9965</v>
      </c>
      <c r="C2871" s="13" t="s">
        <v>1802</v>
      </c>
      <c r="D2871" s="765"/>
      <c r="E2871" s="782">
        <v>10679</v>
      </c>
      <c r="F2871" s="109"/>
      <c r="G2871" s="783">
        <f>E2871-F2871</f>
        <v>10679</v>
      </c>
      <c r="H2871" s="342"/>
    </row>
    <row r="2872" spans="1:8" x14ac:dyDescent="0.25">
      <c r="A2872" s="112">
        <v>45085</v>
      </c>
      <c r="B2872" s="21" t="s">
        <v>9659</v>
      </c>
      <c r="C2872" s="13" t="s">
        <v>8392</v>
      </c>
      <c r="D2872" s="765" t="s">
        <v>8384</v>
      </c>
      <c r="E2872" s="22">
        <v>146079</v>
      </c>
      <c r="F2872" s="109"/>
      <c r="G2872" s="14">
        <f t="shared" si="54"/>
        <v>146079</v>
      </c>
      <c r="H2872" s="53"/>
    </row>
    <row r="2873" spans="1:8" ht="16.5" thickBot="1" x14ac:dyDescent="0.3">
      <c r="A2873" s="112">
        <v>45085</v>
      </c>
      <c r="B2873" s="957" t="s">
        <v>8655</v>
      </c>
      <c r="C2873" s="13" t="s">
        <v>8392</v>
      </c>
      <c r="D2873" s="958" t="s">
        <v>10153</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73" t="s">
        <v>10125</v>
      </c>
    </row>
    <row r="2875" spans="1:8" x14ac:dyDescent="0.25">
      <c r="A2875" s="112">
        <v>45086</v>
      </c>
      <c r="B2875" s="21" t="s">
        <v>8041</v>
      </c>
      <c r="C2875" s="13" t="s">
        <v>7465</v>
      </c>
      <c r="D2875" s="765"/>
      <c r="E2875" s="782"/>
      <c r="F2875" s="141">
        <v>176124</v>
      </c>
      <c r="G2875" s="783">
        <f t="shared" ref="G2875:G2942" si="57">E2875-F2875</f>
        <v>-176124</v>
      </c>
      <c r="H2875" s="1174"/>
    </row>
    <row r="2876" spans="1:8" x14ac:dyDescent="0.25">
      <c r="A2876" s="112">
        <v>45086</v>
      </c>
      <c r="B2876" s="21" t="s">
        <v>8337</v>
      </c>
      <c r="C2876" s="13" t="s">
        <v>7465</v>
      </c>
      <c r="D2876" s="765"/>
      <c r="E2876" s="782"/>
      <c r="F2876" s="141">
        <v>265939</v>
      </c>
      <c r="G2876" s="783">
        <f t="shared" si="57"/>
        <v>-265939</v>
      </c>
      <c r="H2876" s="1174"/>
    </row>
    <row r="2877" spans="1:8" x14ac:dyDescent="0.25">
      <c r="A2877" s="112">
        <v>45086</v>
      </c>
      <c r="B2877" s="21" t="s">
        <v>8557</v>
      </c>
      <c r="C2877" s="13" t="s">
        <v>7465</v>
      </c>
      <c r="D2877" s="765"/>
      <c r="E2877" s="782"/>
      <c r="F2877" s="141">
        <v>245863</v>
      </c>
      <c r="G2877" s="783">
        <f t="shared" si="57"/>
        <v>-245863</v>
      </c>
      <c r="H2877" s="1174"/>
    </row>
    <row r="2878" spans="1:8" ht="16.5" thickBot="1" x14ac:dyDescent="0.3">
      <c r="A2878" s="112">
        <v>45086</v>
      </c>
      <c r="B2878" s="21" t="s">
        <v>8874</v>
      </c>
      <c r="C2878" s="13" t="s">
        <v>7465</v>
      </c>
      <c r="D2878" s="765"/>
      <c r="E2878" s="782"/>
      <c r="F2878" s="785">
        <v>201031</v>
      </c>
      <c r="G2878" s="783">
        <f t="shared" si="57"/>
        <v>-201031</v>
      </c>
      <c r="H2878" s="1175"/>
    </row>
    <row r="2879" spans="1:8" ht="18.75" x14ac:dyDescent="0.25">
      <c r="A2879" s="112">
        <v>45086</v>
      </c>
      <c r="B2879" s="21" t="s">
        <v>10120</v>
      </c>
      <c r="C2879" s="13" t="s">
        <v>5186</v>
      </c>
      <c r="D2879" s="765"/>
      <c r="E2879" s="782"/>
      <c r="F2879" s="213">
        <v>80000</v>
      </c>
      <c r="G2879" s="783">
        <f t="shared" si="57"/>
        <v>-80000</v>
      </c>
      <c r="H2879" s="1091" t="s">
        <v>12131</v>
      </c>
    </row>
    <row r="2880" spans="1:8" x14ac:dyDescent="0.25">
      <c r="A2880" s="112">
        <v>45089</v>
      </c>
      <c r="B2880" s="21" t="s">
        <v>8655</v>
      </c>
      <c r="C2880" s="13" t="s">
        <v>8392</v>
      </c>
      <c r="D2880" s="765" t="s">
        <v>10154</v>
      </c>
      <c r="E2880" s="22">
        <v>100747</v>
      </c>
      <c r="F2880" s="111"/>
      <c r="G2880" s="783">
        <f t="shared" si="57"/>
        <v>100747</v>
      </c>
      <c r="H2880" s="13"/>
    </row>
    <row r="2881" spans="1:8" x14ac:dyDescent="0.25">
      <c r="A2881" s="112">
        <v>45089</v>
      </c>
      <c r="B2881" s="21" t="s">
        <v>9767</v>
      </c>
      <c r="C2881" s="13" t="s">
        <v>8392</v>
      </c>
      <c r="D2881" s="765"/>
      <c r="E2881" s="22"/>
      <c r="F2881" s="19">
        <v>1050000</v>
      </c>
      <c r="G2881" s="783">
        <f t="shared" si="57"/>
        <v>-1050000</v>
      </c>
      <c r="H2881" s="1207" t="s">
        <v>10125</v>
      </c>
    </row>
    <row r="2882" spans="1:8" x14ac:dyDescent="0.25">
      <c r="A2882" s="112">
        <v>45089</v>
      </c>
      <c r="B2882" s="21" t="s">
        <v>9659</v>
      </c>
      <c r="C2882" s="13" t="s">
        <v>8392</v>
      </c>
      <c r="D2882" s="765"/>
      <c r="E2882" s="22"/>
      <c r="F2882" s="19">
        <v>100000</v>
      </c>
      <c r="G2882" s="14">
        <f t="shared" si="57"/>
        <v>-100000</v>
      </c>
      <c r="H2882" s="1208"/>
    </row>
    <row r="2883" spans="1:8" x14ac:dyDescent="0.25">
      <c r="A2883" s="112">
        <v>45089</v>
      </c>
      <c r="B2883" s="21" t="s">
        <v>8655</v>
      </c>
      <c r="C2883" s="13" t="s">
        <v>8392</v>
      </c>
      <c r="D2883" s="765"/>
      <c r="E2883" s="22"/>
      <c r="F2883" s="19">
        <v>350000</v>
      </c>
      <c r="G2883" s="14">
        <f t="shared" si="57"/>
        <v>-350000</v>
      </c>
      <c r="H2883" s="1209"/>
    </row>
    <row r="2884" spans="1:8" x14ac:dyDescent="0.25">
      <c r="A2884" s="112">
        <v>45090</v>
      </c>
      <c r="B2884" s="21" t="s">
        <v>9965</v>
      </c>
      <c r="C2884" s="13" t="s">
        <v>169</v>
      </c>
      <c r="D2884" s="765" t="s">
        <v>10190</v>
      </c>
      <c r="E2884" s="22">
        <v>23382</v>
      </c>
      <c r="F2884" s="19"/>
      <c r="G2884" s="14">
        <f t="shared" si="57"/>
        <v>23382</v>
      </c>
      <c r="H2884" s="13"/>
    </row>
    <row r="2885" spans="1:8" x14ac:dyDescent="0.25">
      <c r="A2885" s="112">
        <v>45091</v>
      </c>
      <c r="B2885" s="21" t="s">
        <v>8655</v>
      </c>
      <c r="C2885" s="13" t="s">
        <v>5680</v>
      </c>
      <c r="D2885" s="765"/>
      <c r="E2885" s="22"/>
      <c r="F2885" s="19">
        <v>342000</v>
      </c>
      <c r="G2885" s="14">
        <f t="shared" si="57"/>
        <v>-342000</v>
      </c>
      <c r="H2885" s="13" t="s">
        <v>10175</v>
      </c>
    </row>
    <row r="2886" spans="1:8" x14ac:dyDescent="0.25">
      <c r="A2886" s="112">
        <v>45091</v>
      </c>
      <c r="B2886" s="21" t="s">
        <v>9354</v>
      </c>
      <c r="C2886" s="13" t="s">
        <v>7465</v>
      </c>
      <c r="D2886" s="765" t="s">
        <v>10264</v>
      </c>
      <c r="E2886" s="22">
        <v>94595</v>
      </c>
      <c r="F2886" s="109"/>
      <c r="G2886" s="14">
        <f t="shared" si="57"/>
        <v>94595</v>
      </c>
      <c r="H2886" s="13"/>
    </row>
    <row r="2887" spans="1:8" x14ac:dyDescent="0.25">
      <c r="A2887" s="112">
        <v>45091</v>
      </c>
      <c r="B2887" s="21" t="s">
        <v>9965</v>
      </c>
      <c r="C2887" s="13" t="s">
        <v>1802</v>
      </c>
      <c r="D2887" s="765"/>
      <c r="E2887" s="782">
        <v>1177</v>
      </c>
      <c r="F2887" s="109"/>
      <c r="G2887" s="783">
        <f>E2887-F2887</f>
        <v>1177</v>
      </c>
      <c r="H2887" s="342"/>
    </row>
    <row r="2888" spans="1:8" x14ac:dyDescent="0.25">
      <c r="A2888" s="112">
        <v>45092</v>
      </c>
      <c r="B2888" s="21" t="s">
        <v>8655</v>
      </c>
      <c r="C2888" s="13" t="s">
        <v>8392</v>
      </c>
      <c r="D2888" s="765" t="s">
        <v>10255</v>
      </c>
      <c r="E2888" s="22">
        <v>72442</v>
      </c>
      <c r="F2888" s="109"/>
      <c r="G2888" s="14">
        <f t="shared" si="57"/>
        <v>72442</v>
      </c>
      <c r="H2888" s="13"/>
    </row>
    <row r="2889" spans="1:8" x14ac:dyDescent="0.25">
      <c r="A2889" s="112">
        <v>45092</v>
      </c>
      <c r="B2889" s="21" t="s">
        <v>10149</v>
      </c>
      <c r="C2889" s="13" t="s">
        <v>8392</v>
      </c>
      <c r="D2889" s="765" t="s">
        <v>10256</v>
      </c>
      <c r="E2889" s="22">
        <v>10332</v>
      </c>
      <c r="F2889" s="109"/>
      <c r="G2889" s="14">
        <f t="shared" si="57"/>
        <v>10332</v>
      </c>
      <c r="H2889" s="13"/>
    </row>
    <row r="2890" spans="1:8" x14ac:dyDescent="0.25">
      <c r="A2890" s="112">
        <v>45092</v>
      </c>
      <c r="B2890" s="21" t="s">
        <v>9965</v>
      </c>
      <c r="C2890" s="13" t="s">
        <v>168</v>
      </c>
      <c r="D2890" s="765" t="s">
        <v>10260</v>
      </c>
      <c r="E2890" s="22">
        <v>82924</v>
      </c>
      <c r="F2890" s="109"/>
      <c r="G2890" s="14">
        <f t="shared" si="57"/>
        <v>82924</v>
      </c>
      <c r="H2890" s="13"/>
    </row>
    <row r="2891" spans="1:8" x14ac:dyDescent="0.25">
      <c r="A2891" s="112">
        <v>45093</v>
      </c>
      <c r="B2891" s="21" t="s">
        <v>9354</v>
      </c>
      <c r="C2891" s="13" t="s">
        <v>7465</v>
      </c>
      <c r="D2891" s="765" t="s">
        <v>10265</v>
      </c>
      <c r="E2891" s="22">
        <v>118790</v>
      </c>
      <c r="F2891" s="109"/>
      <c r="G2891" s="14">
        <f t="shared" si="57"/>
        <v>118790</v>
      </c>
      <c r="H2891" s="13"/>
    </row>
    <row r="2892" spans="1:8" ht="16.5" thickBot="1" x14ac:dyDescent="0.3">
      <c r="A2892" s="112">
        <v>45094</v>
      </c>
      <c r="B2892" s="21" t="s">
        <v>9965</v>
      </c>
      <c r="C2892" s="13" t="s">
        <v>164</v>
      </c>
      <c r="D2892" s="765" t="s">
        <v>10229</v>
      </c>
      <c r="E2892" s="22">
        <v>3287</v>
      </c>
      <c r="F2892" s="109"/>
      <c r="G2892" s="14">
        <f t="shared" si="57"/>
        <v>3287</v>
      </c>
      <c r="H2892" s="13"/>
    </row>
    <row r="2893" spans="1:8" x14ac:dyDescent="0.25">
      <c r="A2893" s="112">
        <v>45094</v>
      </c>
      <c r="B2893" s="21" t="s">
        <v>9407</v>
      </c>
      <c r="C2893" s="13" t="s">
        <v>180</v>
      </c>
      <c r="D2893" s="765"/>
      <c r="E2893" s="782"/>
      <c r="F2893" s="784">
        <v>670000</v>
      </c>
      <c r="G2893" s="783">
        <f t="shared" si="57"/>
        <v>-670000</v>
      </c>
      <c r="H2893" s="1171" t="s">
        <v>10231</v>
      </c>
    </row>
    <row r="2894" spans="1:8" x14ac:dyDescent="0.25">
      <c r="A2894" s="112">
        <v>45094</v>
      </c>
      <c r="B2894" s="21" t="s">
        <v>9767</v>
      </c>
      <c r="C2894" s="13" t="s">
        <v>180</v>
      </c>
      <c r="D2894" s="765"/>
      <c r="E2894" s="782"/>
      <c r="F2894" s="141">
        <v>49080</v>
      </c>
      <c r="G2894" s="783">
        <f t="shared" si="57"/>
        <v>-49080</v>
      </c>
      <c r="H2894" s="1176"/>
    </row>
    <row r="2895" spans="1:8" x14ac:dyDescent="0.25">
      <c r="A2895" s="112">
        <v>45094</v>
      </c>
      <c r="B2895" s="21" t="s">
        <v>10294</v>
      </c>
      <c r="C2895" s="13" t="s">
        <v>180</v>
      </c>
      <c r="D2895" s="765"/>
      <c r="E2895" s="782"/>
      <c r="F2895" s="146">
        <v>151960</v>
      </c>
      <c r="G2895" s="783">
        <f t="shared" si="57"/>
        <v>-151960</v>
      </c>
      <c r="H2895" s="1176"/>
    </row>
    <row r="2896" spans="1:8" ht="16.5" thickBot="1" x14ac:dyDescent="0.3">
      <c r="A2896" s="112">
        <v>45094</v>
      </c>
      <c r="B2896" s="21" t="s">
        <v>10230</v>
      </c>
      <c r="C2896" s="13" t="s">
        <v>180</v>
      </c>
      <c r="D2896" s="765"/>
      <c r="E2896" s="782"/>
      <c r="F2896" s="785">
        <f>875000-F2895-F2894-F2893</f>
        <v>3960</v>
      </c>
      <c r="G2896" s="783">
        <f t="shared" si="57"/>
        <v>-3960</v>
      </c>
      <c r="H2896" s="1172"/>
    </row>
    <row r="2897" spans="1:8" x14ac:dyDescent="0.25">
      <c r="A2897" s="112">
        <v>45094</v>
      </c>
      <c r="B2897" s="21" t="s">
        <v>9984</v>
      </c>
      <c r="C2897" s="13" t="s">
        <v>169</v>
      </c>
      <c r="D2897" s="765" t="s">
        <v>10247</v>
      </c>
      <c r="E2897" s="782">
        <v>95762</v>
      </c>
      <c r="F2897" s="213"/>
      <c r="G2897" s="783">
        <f t="shared" si="57"/>
        <v>95762</v>
      </c>
      <c r="H2897" s="342"/>
    </row>
    <row r="2898" spans="1:8" x14ac:dyDescent="0.25">
      <c r="A2898" s="112">
        <v>45094</v>
      </c>
      <c r="B2898" s="21" t="s">
        <v>9984</v>
      </c>
      <c r="C2898" s="13" t="s">
        <v>164</v>
      </c>
      <c r="D2898" s="765" t="s">
        <v>10679</v>
      </c>
      <c r="E2898" s="22">
        <v>5855</v>
      </c>
      <c r="F2898" s="19"/>
      <c r="G2898" s="14">
        <f>E2898-F2898</f>
        <v>5855</v>
      </c>
      <c r="H2898" s="13"/>
    </row>
    <row r="2899" spans="1:8" x14ac:dyDescent="0.25">
      <c r="A2899" s="112">
        <v>45094</v>
      </c>
      <c r="B2899" s="21" t="s">
        <v>9354</v>
      </c>
      <c r="C2899" s="13" t="s">
        <v>8392</v>
      </c>
      <c r="D2899" s="765" t="s">
        <v>10257</v>
      </c>
      <c r="E2899" s="782">
        <v>194536</v>
      </c>
      <c r="F2899" s="109"/>
      <c r="G2899" s="783">
        <f t="shared" si="57"/>
        <v>194536</v>
      </c>
      <c r="H2899" s="342"/>
    </row>
    <row r="2900" spans="1:8" x14ac:dyDescent="0.25">
      <c r="A2900" s="112">
        <v>45096</v>
      </c>
      <c r="B2900" s="21" t="s">
        <v>8655</v>
      </c>
      <c r="C2900" s="13" t="s">
        <v>8392</v>
      </c>
      <c r="D2900" s="765" t="s">
        <v>10258</v>
      </c>
      <c r="E2900" s="782">
        <v>23532</v>
      </c>
      <c r="F2900" s="109"/>
      <c r="G2900" s="783">
        <f t="shared" si="57"/>
        <v>23532</v>
      </c>
      <c r="H2900" s="342"/>
    </row>
    <row r="2901" spans="1:8" x14ac:dyDescent="0.25">
      <c r="A2901" s="112">
        <v>45096</v>
      </c>
      <c r="B2901" s="21" t="s">
        <v>9965</v>
      </c>
      <c r="C2901" s="13" t="s">
        <v>164</v>
      </c>
      <c r="D2901" s="765" t="s">
        <v>10228</v>
      </c>
      <c r="E2901" s="22">
        <v>1786</v>
      </c>
      <c r="F2901" s="109"/>
      <c r="G2901" s="14">
        <f t="shared" si="57"/>
        <v>1786</v>
      </c>
      <c r="H2901" s="13"/>
    </row>
    <row r="2902" spans="1:8" x14ac:dyDescent="0.25">
      <c r="A2902" s="112">
        <v>45096</v>
      </c>
      <c r="B2902" s="21" t="s">
        <v>9830</v>
      </c>
      <c r="C2902" s="13" t="s">
        <v>168</v>
      </c>
      <c r="D2902" s="765" t="s">
        <v>10261</v>
      </c>
      <c r="E2902" s="22"/>
      <c r="F2902" s="109"/>
      <c r="G2902" s="14">
        <f t="shared" si="57"/>
        <v>0</v>
      </c>
      <c r="H2902" s="13"/>
    </row>
    <row r="2903" spans="1:8" x14ac:dyDescent="0.25">
      <c r="A2903" s="112">
        <v>45096</v>
      </c>
      <c r="B2903" s="21" t="s">
        <v>9984</v>
      </c>
      <c r="C2903" s="13" t="s">
        <v>168</v>
      </c>
      <c r="D2903" s="765" t="s">
        <v>10262</v>
      </c>
      <c r="E2903" s="22">
        <v>399840</v>
      </c>
      <c r="F2903" s="109"/>
      <c r="G2903" s="14">
        <f t="shared" si="57"/>
        <v>399840</v>
      </c>
      <c r="H2903" s="13"/>
    </row>
    <row r="2904" spans="1:8" x14ac:dyDescent="0.25">
      <c r="A2904" s="112">
        <v>45096</v>
      </c>
      <c r="B2904" s="21" t="s">
        <v>9984</v>
      </c>
      <c r="C2904" s="13" t="s">
        <v>169</v>
      </c>
      <c r="D2904" s="765" t="s">
        <v>10248</v>
      </c>
      <c r="E2904" s="22">
        <v>5187</v>
      </c>
      <c r="F2904" s="109"/>
      <c r="G2904" s="14">
        <f t="shared" si="57"/>
        <v>5187</v>
      </c>
      <c r="H2904" s="13"/>
    </row>
    <row r="2905" spans="1:8" x14ac:dyDescent="0.25">
      <c r="A2905" s="112">
        <v>45096</v>
      </c>
      <c r="B2905" s="21" t="s">
        <v>9965</v>
      </c>
      <c r="C2905" s="13" t="s">
        <v>169</v>
      </c>
      <c r="D2905" s="765" t="s">
        <v>10249</v>
      </c>
      <c r="E2905" s="22">
        <v>23382</v>
      </c>
      <c r="F2905" s="111"/>
      <c r="G2905" s="14">
        <f t="shared" si="57"/>
        <v>23382</v>
      </c>
      <c r="H2905" s="13"/>
    </row>
    <row r="2906" spans="1:8" x14ac:dyDescent="0.25">
      <c r="A2906" s="112">
        <v>45096</v>
      </c>
      <c r="B2906" s="21" t="s">
        <v>9354</v>
      </c>
      <c r="C2906" s="13" t="s">
        <v>169</v>
      </c>
      <c r="D2906" s="765" t="s">
        <v>10250</v>
      </c>
      <c r="E2906" s="22">
        <v>616374</v>
      </c>
      <c r="F2906" s="110"/>
      <c r="G2906" s="14">
        <f t="shared" si="57"/>
        <v>616374</v>
      </c>
      <c r="H2906" s="13"/>
    </row>
    <row r="2907" spans="1:8" ht="16.5" thickBot="1" x14ac:dyDescent="0.3">
      <c r="A2907" s="112">
        <v>45096</v>
      </c>
      <c r="B2907" s="21" t="s">
        <v>9830</v>
      </c>
      <c r="C2907" s="13" t="s">
        <v>168</v>
      </c>
      <c r="D2907" s="765" t="s">
        <v>10261</v>
      </c>
      <c r="E2907" s="782">
        <v>1523704</v>
      </c>
      <c r="F2907" s="213"/>
      <c r="G2907" s="783">
        <f t="shared" si="57"/>
        <v>1523704</v>
      </c>
      <c r="H2907" s="53"/>
    </row>
    <row r="2908" spans="1:8" x14ac:dyDescent="0.25">
      <c r="A2908" s="112">
        <v>45096</v>
      </c>
      <c r="B2908" s="21" t="s">
        <v>9354</v>
      </c>
      <c r="C2908" s="13" t="s">
        <v>169</v>
      </c>
      <c r="D2908" s="765"/>
      <c r="E2908" s="782"/>
      <c r="F2908" s="784">
        <v>55562</v>
      </c>
      <c r="G2908" s="783">
        <f t="shared" si="57"/>
        <v>-55562</v>
      </c>
      <c r="H2908" s="1171" t="s">
        <v>10254</v>
      </c>
    </row>
    <row r="2909" spans="1:8" x14ac:dyDescent="0.25">
      <c r="A2909" s="112">
        <v>45096</v>
      </c>
      <c r="B2909" s="21" t="s">
        <v>9965</v>
      </c>
      <c r="C2909" s="13" t="s">
        <v>169</v>
      </c>
      <c r="D2909" s="765"/>
      <c r="E2909" s="782"/>
      <c r="F2909" s="151">
        <v>23382</v>
      </c>
      <c r="G2909" s="783">
        <f t="shared" si="57"/>
        <v>-23382</v>
      </c>
      <c r="H2909" s="1176"/>
    </row>
    <row r="2910" spans="1:8" ht="16.5" thickBot="1" x14ac:dyDescent="0.3">
      <c r="A2910" s="112">
        <v>45096</v>
      </c>
      <c r="B2910" s="21" t="s">
        <v>9984</v>
      </c>
      <c r="C2910" s="13" t="s">
        <v>169</v>
      </c>
      <c r="D2910" s="765"/>
      <c r="E2910" s="782"/>
      <c r="F2910" s="295">
        <v>102854</v>
      </c>
      <c r="G2910" s="783">
        <f t="shared" si="57"/>
        <v>-102854</v>
      </c>
      <c r="H2910" s="1172"/>
    </row>
    <row r="2911" spans="1:8" ht="16.5" thickBot="1" x14ac:dyDescent="0.3">
      <c r="A2911" s="112">
        <v>45097</v>
      </c>
      <c r="B2911" s="21" t="s">
        <v>9354</v>
      </c>
      <c r="C2911" s="13" t="s">
        <v>169</v>
      </c>
      <c r="D2911" s="765"/>
      <c r="E2911" s="782"/>
      <c r="F2911" s="300">
        <v>250000</v>
      </c>
      <c r="G2911" s="783">
        <f t="shared" si="57"/>
        <v>-250000</v>
      </c>
      <c r="H2911" s="13" t="s">
        <v>10217</v>
      </c>
    </row>
    <row r="2912" spans="1:8" ht="16.5" thickBot="1" x14ac:dyDescent="0.3">
      <c r="A2912" s="112">
        <v>45097</v>
      </c>
      <c r="B2912" s="21" t="s">
        <v>9354</v>
      </c>
      <c r="C2912" s="13" t="s">
        <v>169</v>
      </c>
      <c r="D2912" s="765"/>
      <c r="E2912" s="782"/>
      <c r="F2912" s="300">
        <v>250000</v>
      </c>
      <c r="G2912" s="783">
        <f t="shared" si="57"/>
        <v>-250000</v>
      </c>
      <c r="H2912" s="13" t="s">
        <v>10217</v>
      </c>
    </row>
    <row r="2913" spans="1:8" x14ac:dyDescent="0.25">
      <c r="A2913" s="112">
        <v>45096</v>
      </c>
      <c r="B2913" s="21" t="s">
        <v>1399</v>
      </c>
      <c r="C2913" s="13" t="s">
        <v>164</v>
      </c>
      <c r="D2913" s="765"/>
      <c r="E2913" s="22"/>
      <c r="F2913" s="111">
        <v>7264</v>
      </c>
      <c r="G2913" s="14">
        <f t="shared" si="57"/>
        <v>-7264</v>
      </c>
      <c r="H2913" s="1168" t="s">
        <v>10233</v>
      </c>
    </row>
    <row r="2914" spans="1:8" x14ac:dyDescent="0.25">
      <c r="A2914" s="112">
        <v>45096</v>
      </c>
      <c r="B2914" s="21" t="s">
        <v>6503</v>
      </c>
      <c r="C2914" s="13" t="s">
        <v>164</v>
      </c>
      <c r="D2914" s="765"/>
      <c r="E2914" s="22"/>
      <c r="F2914" s="19">
        <v>1320</v>
      </c>
      <c r="G2914" s="14">
        <f t="shared" si="57"/>
        <v>-1320</v>
      </c>
      <c r="H2914" s="1169"/>
    </row>
    <row r="2915" spans="1:8" x14ac:dyDescent="0.25">
      <c r="A2915" s="112">
        <v>45096</v>
      </c>
      <c r="B2915" s="21" t="s">
        <v>8866</v>
      </c>
      <c r="C2915" s="13" t="s">
        <v>164</v>
      </c>
      <c r="D2915" s="765"/>
      <c r="E2915" s="22"/>
      <c r="F2915" s="19">
        <v>2773</v>
      </c>
      <c r="G2915" s="14">
        <f t="shared" si="57"/>
        <v>-2773</v>
      </c>
      <c r="H2915" s="1169"/>
    </row>
    <row r="2916" spans="1:8" x14ac:dyDescent="0.25">
      <c r="A2916" s="112">
        <v>45096</v>
      </c>
      <c r="B2916" s="21" t="s">
        <v>9354</v>
      </c>
      <c r="C2916" s="13" t="s">
        <v>164</v>
      </c>
      <c r="D2916" s="765"/>
      <c r="E2916" s="22"/>
      <c r="F2916" s="19">
        <v>12911</v>
      </c>
      <c r="G2916" s="14">
        <f t="shared" si="57"/>
        <v>-12911</v>
      </c>
      <c r="H2916" s="1169"/>
    </row>
    <row r="2917" spans="1:8" x14ac:dyDescent="0.25">
      <c r="A2917" s="112">
        <v>45096</v>
      </c>
      <c r="B2917" s="21" t="s">
        <v>9505</v>
      </c>
      <c r="C2917" s="13" t="s">
        <v>164</v>
      </c>
      <c r="D2917" s="765"/>
      <c r="E2917" s="22"/>
      <c r="F2917" s="19">
        <v>3303</v>
      </c>
      <c r="G2917" s="14">
        <f t="shared" si="57"/>
        <v>-3303</v>
      </c>
      <c r="H2917" s="1169"/>
    </row>
    <row r="2918" spans="1:8" x14ac:dyDescent="0.25">
      <c r="A2918" s="112">
        <v>45096</v>
      </c>
      <c r="B2918" s="21" t="s">
        <v>10909</v>
      </c>
      <c r="C2918" s="13" t="s">
        <v>164</v>
      </c>
      <c r="D2918" s="765"/>
      <c r="E2918" s="22"/>
      <c r="F2918" s="19">
        <v>64935</v>
      </c>
      <c r="G2918" s="14">
        <f t="shared" si="57"/>
        <v>-64935</v>
      </c>
      <c r="H2918" s="1169"/>
    </row>
    <row r="2919" spans="1:8" x14ac:dyDescent="0.25">
      <c r="A2919" s="112">
        <v>45096</v>
      </c>
      <c r="B2919" s="21" t="s">
        <v>9965</v>
      </c>
      <c r="C2919" s="13" t="s">
        <v>164</v>
      </c>
      <c r="D2919" s="765"/>
      <c r="E2919" s="22"/>
      <c r="F2919" s="19">
        <v>5073</v>
      </c>
      <c r="G2919" s="14">
        <f t="shared" si="57"/>
        <v>-5073</v>
      </c>
      <c r="H2919" s="1169"/>
    </row>
    <row r="2920" spans="1:8" x14ac:dyDescent="0.25">
      <c r="A2920" s="112">
        <v>45096</v>
      </c>
      <c r="B2920" s="21" t="s">
        <v>9984</v>
      </c>
      <c r="C2920" s="13" t="s">
        <v>164</v>
      </c>
      <c r="D2920" s="765"/>
      <c r="E2920" s="22"/>
      <c r="F2920" s="109">
        <f>100000-F2919-F2918-3485-F2916-F2915-F2914-F2913</f>
        <v>2239</v>
      </c>
      <c r="G2920" s="14">
        <f t="shared" si="57"/>
        <v>-2239</v>
      </c>
      <c r="H2920" s="1170"/>
    </row>
    <row r="2921" spans="1:8" x14ac:dyDescent="0.25">
      <c r="A2921" s="112">
        <v>45097</v>
      </c>
      <c r="B2921" s="21" t="s">
        <v>9965</v>
      </c>
      <c r="C2921" s="13" t="s">
        <v>168</v>
      </c>
      <c r="D2921" s="765" t="s">
        <v>10423</v>
      </c>
      <c r="E2921" s="782">
        <v>48749</v>
      </c>
      <c r="F2921" s="213"/>
      <c r="G2921" s="14">
        <f t="shared" si="57"/>
        <v>48749</v>
      </c>
      <c r="H2921" s="342" t="s">
        <v>10424</v>
      </c>
    </row>
    <row r="2922" spans="1:8" x14ac:dyDescent="0.25">
      <c r="A2922" s="112">
        <v>45097</v>
      </c>
      <c r="B2922" s="21" t="s">
        <v>9767</v>
      </c>
      <c r="C2922" s="13" t="s">
        <v>166</v>
      </c>
      <c r="D2922" s="765" t="s">
        <v>10467</v>
      </c>
      <c r="E2922" s="782">
        <v>22000</v>
      </c>
      <c r="F2922" s="213"/>
      <c r="G2922" s="14">
        <f t="shared" ref="G2922" si="58">E2922-F2922</f>
        <v>22000</v>
      </c>
      <c r="H2922" s="342" t="s">
        <v>10468</v>
      </c>
    </row>
    <row r="2923" spans="1:8" x14ac:dyDescent="0.25">
      <c r="A2923" s="112">
        <v>45099</v>
      </c>
      <c r="B2923" s="21" t="s">
        <v>8866</v>
      </c>
      <c r="C2923" s="13" t="s">
        <v>168</v>
      </c>
      <c r="D2923" s="765" t="s">
        <v>10425</v>
      </c>
      <c r="E2923" s="782">
        <v>214220</v>
      </c>
      <c r="F2923" s="213"/>
      <c r="G2923" s="14">
        <f t="shared" si="57"/>
        <v>214220</v>
      </c>
      <c r="H2923" s="342" t="s">
        <v>10426</v>
      </c>
    </row>
    <row r="2924" spans="1:8" x14ac:dyDescent="0.25">
      <c r="A2924" s="112">
        <v>45099</v>
      </c>
      <c r="B2924" s="21" t="s">
        <v>9659</v>
      </c>
      <c r="C2924" s="13" t="s">
        <v>8392</v>
      </c>
      <c r="D2924" s="765"/>
      <c r="E2924" s="782"/>
      <c r="F2924" s="213">
        <v>500000</v>
      </c>
      <c r="G2924" s="783">
        <f t="shared" si="57"/>
        <v>-500000</v>
      </c>
      <c r="H2924" s="1202" t="s">
        <v>10125</v>
      </c>
    </row>
    <row r="2925" spans="1:8" x14ac:dyDescent="0.25">
      <c r="A2925" s="112">
        <v>45099</v>
      </c>
      <c r="B2925" s="21" t="s">
        <v>9767</v>
      </c>
      <c r="C2925" s="13" t="s">
        <v>8392</v>
      </c>
      <c r="D2925" s="765"/>
      <c r="E2925" s="782"/>
      <c r="F2925" s="213">
        <v>500000</v>
      </c>
      <c r="G2925" s="783">
        <f t="shared" si="57"/>
        <v>-500000</v>
      </c>
      <c r="H2925" s="1203"/>
    </row>
    <row r="2926" spans="1:8" x14ac:dyDescent="0.25">
      <c r="A2926" s="112">
        <v>45101</v>
      </c>
      <c r="B2926" s="21" t="s">
        <v>8655</v>
      </c>
      <c r="C2926" s="13" t="s">
        <v>5680</v>
      </c>
      <c r="D2926" s="765"/>
      <c r="E2926" s="22"/>
      <c r="F2926" s="111">
        <v>200000</v>
      </c>
      <c r="G2926" s="14">
        <f t="shared" si="57"/>
        <v>-200000</v>
      </c>
      <c r="H2926" s="13" t="s">
        <v>10286</v>
      </c>
    </row>
    <row r="2927" spans="1:8" x14ac:dyDescent="0.25">
      <c r="A2927" s="112">
        <v>45101</v>
      </c>
      <c r="B2927" s="21" t="s">
        <v>8866</v>
      </c>
      <c r="C2927" s="13" t="s">
        <v>168</v>
      </c>
      <c r="D2927" s="765" t="s">
        <v>10427</v>
      </c>
      <c r="E2927" s="22">
        <v>13500</v>
      </c>
      <c r="F2927" s="111"/>
      <c r="G2927" s="14">
        <f t="shared" si="57"/>
        <v>13500</v>
      </c>
      <c r="H2927" s="53" t="s">
        <v>10428</v>
      </c>
    </row>
    <row r="2928" spans="1:8" x14ac:dyDescent="0.25">
      <c r="A2928" s="112">
        <v>45103</v>
      </c>
      <c r="B2928" s="21" t="s">
        <v>10294</v>
      </c>
      <c r="C2928" s="13" t="s">
        <v>180</v>
      </c>
      <c r="D2928" s="765" t="s">
        <v>10473</v>
      </c>
      <c r="E2928" s="22">
        <v>151960</v>
      </c>
      <c r="F2928" s="111"/>
      <c r="G2928" s="14">
        <f t="shared" si="57"/>
        <v>151960</v>
      </c>
      <c r="H2928" s="53" t="s">
        <v>10474</v>
      </c>
    </row>
    <row r="2929" spans="1:8" x14ac:dyDescent="0.25">
      <c r="A2929" s="112">
        <v>45103</v>
      </c>
      <c r="B2929" s="21" t="s">
        <v>9965</v>
      </c>
      <c r="C2929" s="13" t="s">
        <v>1802</v>
      </c>
      <c r="D2929" s="765"/>
      <c r="E2929" s="22"/>
      <c r="F2929" s="111">
        <v>65000</v>
      </c>
      <c r="G2929" s="14">
        <f t="shared" si="57"/>
        <v>-65000</v>
      </c>
      <c r="H2929" s="53" t="s">
        <v>10217</v>
      </c>
    </row>
    <row r="2930" spans="1:8" ht="15.75" customHeight="1" x14ac:dyDescent="0.25">
      <c r="A2930" s="112">
        <v>45104</v>
      </c>
      <c r="B2930" s="21" t="s">
        <v>8874</v>
      </c>
      <c r="C2930" s="13" t="s">
        <v>7240</v>
      </c>
      <c r="D2930" s="765"/>
      <c r="E2930" s="22"/>
      <c r="F2930" s="19">
        <v>169188</v>
      </c>
      <c r="G2930" s="14">
        <f t="shared" si="57"/>
        <v>-169188</v>
      </c>
      <c r="H2930" s="1218" t="s">
        <v>10396</v>
      </c>
    </row>
    <row r="2931" spans="1:8" ht="15.75" customHeight="1" x14ac:dyDescent="0.25">
      <c r="A2931" s="112">
        <v>45104</v>
      </c>
      <c r="B2931" s="21" t="s">
        <v>9407</v>
      </c>
      <c r="C2931" s="13" t="s">
        <v>7240</v>
      </c>
      <c r="D2931" s="765"/>
      <c r="E2931" s="22"/>
      <c r="F2931" s="19">
        <v>116894</v>
      </c>
      <c r="G2931" s="14">
        <f t="shared" si="57"/>
        <v>-116894</v>
      </c>
      <c r="H2931" s="1219"/>
    </row>
    <row r="2932" spans="1:8" x14ac:dyDescent="0.25">
      <c r="A2932" s="112">
        <v>45104</v>
      </c>
      <c r="B2932" s="21"/>
      <c r="C2932" s="13" t="s">
        <v>7240</v>
      </c>
      <c r="D2932" s="765"/>
      <c r="E2932" s="22"/>
      <c r="F2932" s="19">
        <v>13918</v>
      </c>
      <c r="G2932" s="14">
        <f t="shared" si="57"/>
        <v>-13918</v>
      </c>
      <c r="H2932" s="1220"/>
    </row>
    <row r="2933" spans="1:8" x14ac:dyDescent="0.25">
      <c r="A2933" s="112">
        <v>45098</v>
      </c>
      <c r="B2933" s="21" t="s">
        <v>10149</v>
      </c>
      <c r="C2933" s="13" t="s">
        <v>8392</v>
      </c>
      <c r="D2933" s="765" t="s">
        <v>10318</v>
      </c>
      <c r="E2933" s="22">
        <v>461789</v>
      </c>
      <c r="F2933" s="19"/>
      <c r="G2933" s="14">
        <f t="shared" si="57"/>
        <v>461789</v>
      </c>
      <c r="H2933" s="13"/>
    </row>
    <row r="2934" spans="1:8" x14ac:dyDescent="0.25">
      <c r="A2934" s="112">
        <v>45099</v>
      </c>
      <c r="B2934" s="21" t="s">
        <v>10149</v>
      </c>
      <c r="C2934" s="13" t="s">
        <v>7465</v>
      </c>
      <c r="D2934" s="765" t="s">
        <v>10440</v>
      </c>
      <c r="E2934" s="22">
        <v>149260</v>
      </c>
      <c r="F2934" s="19"/>
      <c r="G2934" s="14">
        <f t="shared" si="57"/>
        <v>149260</v>
      </c>
      <c r="H2934" s="13" t="s">
        <v>10441</v>
      </c>
    </row>
    <row r="2935" spans="1:8" x14ac:dyDescent="0.25">
      <c r="A2935" s="112">
        <v>45100</v>
      </c>
      <c r="B2935" s="21" t="s">
        <v>8866</v>
      </c>
      <c r="C2935" s="13" t="s">
        <v>8392</v>
      </c>
      <c r="D2935" s="765" t="s">
        <v>10319</v>
      </c>
      <c r="E2935" s="22">
        <v>243048</v>
      </c>
      <c r="F2935" s="19"/>
      <c r="G2935" s="14">
        <f t="shared" si="57"/>
        <v>243048</v>
      </c>
      <c r="H2935" s="13"/>
    </row>
    <row r="2936" spans="1:8" x14ac:dyDescent="0.25">
      <c r="A2936" s="112">
        <v>45100</v>
      </c>
      <c r="B2936" s="21" t="s">
        <v>9767</v>
      </c>
      <c r="C2936" s="13" t="s">
        <v>8392</v>
      </c>
      <c r="D2936" s="765" t="s">
        <v>10320</v>
      </c>
      <c r="E2936" s="22">
        <v>113981</v>
      </c>
      <c r="F2936" s="19"/>
      <c r="G2936" s="14">
        <f t="shared" si="57"/>
        <v>113981</v>
      </c>
      <c r="H2936" s="13"/>
    </row>
    <row r="2937" spans="1:8" x14ac:dyDescent="0.25">
      <c r="A2937" s="112">
        <v>45111</v>
      </c>
      <c r="B2937" s="21" t="s">
        <v>10469</v>
      </c>
      <c r="C2937" s="13" t="s">
        <v>166</v>
      </c>
      <c r="D2937" s="765" t="s">
        <v>10470</v>
      </c>
      <c r="E2937" s="782">
        <v>13260</v>
      </c>
      <c r="F2937" s="213"/>
      <c r="G2937" s="14">
        <f t="shared" si="57"/>
        <v>13260</v>
      </c>
      <c r="H2937" s="342" t="s">
        <v>9277</v>
      </c>
    </row>
    <row r="2938" spans="1:8" x14ac:dyDescent="0.25">
      <c r="A2938" s="112">
        <v>45112</v>
      </c>
      <c r="B2938" s="21" t="s">
        <v>8655</v>
      </c>
      <c r="C2938" s="13" t="s">
        <v>8392</v>
      </c>
      <c r="D2938" s="765"/>
      <c r="E2938" s="22"/>
      <c r="F2938" s="19">
        <v>100000</v>
      </c>
      <c r="G2938" s="14">
        <f t="shared" si="57"/>
        <v>-100000</v>
      </c>
      <c r="H2938" s="1224" t="s">
        <v>10323</v>
      </c>
    </row>
    <row r="2939" spans="1:8" x14ac:dyDescent="0.25">
      <c r="A2939" s="112">
        <v>45112</v>
      </c>
      <c r="B2939" s="21" t="s">
        <v>8866</v>
      </c>
      <c r="C2939" s="13" t="s">
        <v>8392</v>
      </c>
      <c r="D2939" s="765"/>
      <c r="E2939" s="22"/>
      <c r="F2939" s="19">
        <v>200000</v>
      </c>
      <c r="G2939" s="14">
        <f t="shared" si="57"/>
        <v>-200000</v>
      </c>
      <c r="H2939" s="1225"/>
    </row>
    <row r="2940" spans="1:8" x14ac:dyDescent="0.25">
      <c r="A2940" s="112">
        <v>45112</v>
      </c>
      <c r="B2940" s="21" t="s">
        <v>9354</v>
      </c>
      <c r="C2940" s="13" t="s">
        <v>8392</v>
      </c>
      <c r="D2940" s="765"/>
      <c r="E2940" s="22"/>
      <c r="F2940" s="19">
        <v>270000</v>
      </c>
      <c r="G2940" s="14">
        <f t="shared" si="57"/>
        <v>-270000</v>
      </c>
      <c r="H2940" s="1225"/>
    </row>
    <row r="2941" spans="1:8" x14ac:dyDescent="0.25">
      <c r="A2941" s="112">
        <v>45112</v>
      </c>
      <c r="B2941" s="21" t="s">
        <v>9659</v>
      </c>
      <c r="C2941" s="13" t="s">
        <v>8392</v>
      </c>
      <c r="D2941" s="765"/>
      <c r="E2941" s="22"/>
      <c r="F2941" s="19">
        <v>430000</v>
      </c>
      <c r="G2941" s="14">
        <f t="shared" si="57"/>
        <v>-430000</v>
      </c>
      <c r="H2941" s="1225"/>
    </row>
    <row r="2942" spans="1:8" x14ac:dyDescent="0.25">
      <c r="A2942" s="112">
        <v>45112</v>
      </c>
      <c r="B2942" s="21" t="s">
        <v>10149</v>
      </c>
      <c r="C2942" s="13" t="s">
        <v>8392</v>
      </c>
      <c r="D2942" s="765"/>
      <c r="E2942" s="22"/>
      <c r="F2942" s="19">
        <v>50000</v>
      </c>
      <c r="G2942" s="14">
        <f t="shared" si="57"/>
        <v>-50000</v>
      </c>
      <c r="H2942" s="1226"/>
    </row>
    <row r="2943" spans="1:8" x14ac:dyDescent="0.25">
      <c r="A2943" s="112">
        <v>45113</v>
      </c>
      <c r="B2943" s="21" t="s">
        <v>10469</v>
      </c>
      <c r="C2943" s="13" t="s">
        <v>164</v>
      </c>
      <c r="D2943" s="765" t="s">
        <v>10680</v>
      </c>
      <c r="E2943" s="22">
        <v>2840</v>
      </c>
      <c r="F2943" s="19"/>
      <c r="G2943" s="14">
        <f t="shared" ref="G2943" si="59">E2943-F2943</f>
        <v>2840</v>
      </c>
      <c r="H2943" s="13"/>
    </row>
    <row r="2944" spans="1:8" x14ac:dyDescent="0.25">
      <c r="A2944" s="112">
        <v>45110</v>
      </c>
      <c r="B2944" s="21" t="s">
        <v>10149</v>
      </c>
      <c r="C2944" s="13" t="s">
        <v>8392</v>
      </c>
      <c r="D2944" s="765" t="s">
        <v>10429</v>
      </c>
      <c r="E2944" s="22">
        <v>333836</v>
      </c>
      <c r="F2944" s="19"/>
      <c r="G2944" s="14">
        <f t="shared" ref="G2944:G3032" si="60">E2944-F2944</f>
        <v>333836</v>
      </c>
      <c r="H2944" s="13"/>
    </row>
    <row r="2945" spans="1:10" x14ac:dyDescent="0.25">
      <c r="A2945" s="112">
        <v>45114</v>
      </c>
      <c r="B2945" s="21" t="s">
        <v>8866</v>
      </c>
      <c r="C2945" s="13" t="s">
        <v>8392</v>
      </c>
      <c r="D2945" s="765" t="s">
        <v>10430</v>
      </c>
      <c r="E2945" s="22">
        <v>86737</v>
      </c>
      <c r="F2945" s="19"/>
      <c r="G2945" s="14">
        <f t="shared" si="60"/>
        <v>86737</v>
      </c>
      <c r="H2945" s="13"/>
    </row>
    <row r="2946" spans="1:10" x14ac:dyDescent="0.25">
      <c r="A2946" s="112">
        <v>45114</v>
      </c>
      <c r="B2946" s="21" t="s">
        <v>10294</v>
      </c>
      <c r="C2946" s="13" t="s">
        <v>8392</v>
      </c>
      <c r="D2946" s="765" t="s">
        <v>10431</v>
      </c>
      <c r="E2946" s="22">
        <v>164549</v>
      </c>
      <c r="F2946" s="19"/>
      <c r="G2946" s="14">
        <f t="shared" si="60"/>
        <v>164549</v>
      </c>
      <c r="H2946" s="13"/>
    </row>
    <row r="2947" spans="1:10" x14ac:dyDescent="0.25">
      <c r="A2947" s="112">
        <v>45114</v>
      </c>
      <c r="B2947" s="21" t="s">
        <v>10149</v>
      </c>
      <c r="C2947" s="13" t="s">
        <v>7465</v>
      </c>
      <c r="D2947" s="765" t="s">
        <v>10439</v>
      </c>
      <c r="E2947" s="22">
        <v>35200</v>
      </c>
      <c r="F2947" s="19"/>
      <c r="G2947" s="14">
        <f t="shared" si="60"/>
        <v>35200</v>
      </c>
      <c r="H2947" s="13" t="s">
        <v>10442</v>
      </c>
    </row>
    <row r="2948" spans="1:10" x14ac:dyDescent="0.25">
      <c r="A2948" s="112">
        <v>45114</v>
      </c>
      <c r="B2948" s="21" t="s">
        <v>9354</v>
      </c>
      <c r="C2948" s="13" t="s">
        <v>169</v>
      </c>
      <c r="D2948" s="776" t="s">
        <v>8966</v>
      </c>
      <c r="E2948" s="782">
        <v>7580</v>
      </c>
      <c r="F2948" s="19"/>
      <c r="G2948" s="14">
        <f t="shared" si="60"/>
        <v>7580</v>
      </c>
      <c r="H2948" s="54"/>
    </row>
    <row r="2949" spans="1:10" x14ac:dyDescent="0.25">
      <c r="A2949" s="112">
        <v>45118</v>
      </c>
      <c r="B2949" s="21" t="s">
        <v>10469</v>
      </c>
      <c r="C2949" s="13" t="s">
        <v>166</v>
      </c>
      <c r="D2949" s="1198" t="s">
        <v>10471</v>
      </c>
      <c r="E2949" s="782">
        <v>130000</v>
      </c>
      <c r="F2949" s="19"/>
      <c r="G2949" s="14">
        <f t="shared" si="60"/>
        <v>130000</v>
      </c>
      <c r="H2949" s="342" t="s">
        <v>9277</v>
      </c>
    </row>
    <row r="2950" spans="1:10" x14ac:dyDescent="0.25">
      <c r="A2950" s="112">
        <v>45118</v>
      </c>
      <c r="B2950" s="21" t="s">
        <v>8866</v>
      </c>
      <c r="C2950" s="13" t="s">
        <v>166</v>
      </c>
      <c r="D2950" s="1199"/>
      <c r="E2950" s="782">
        <v>115000</v>
      </c>
      <c r="F2950" s="19"/>
      <c r="G2950" s="14">
        <f t="shared" si="60"/>
        <v>115000</v>
      </c>
      <c r="H2950" s="342" t="s">
        <v>10472</v>
      </c>
    </row>
    <row r="2951" spans="1:10" x14ac:dyDescent="0.25">
      <c r="A2951" s="112">
        <v>45119</v>
      </c>
      <c r="B2951" s="21" t="s">
        <v>9767</v>
      </c>
      <c r="C2951" s="13" t="s">
        <v>8392</v>
      </c>
      <c r="D2951" s="765" t="s">
        <v>10432</v>
      </c>
      <c r="E2951" s="22">
        <v>407933</v>
      </c>
      <c r="F2951" s="19"/>
      <c r="G2951" s="14">
        <f t="shared" si="60"/>
        <v>407933</v>
      </c>
      <c r="H2951" s="13"/>
    </row>
    <row r="2952" spans="1:10" x14ac:dyDescent="0.25">
      <c r="A2952" s="112">
        <v>45119</v>
      </c>
      <c r="B2952" s="21" t="s">
        <v>8866</v>
      </c>
      <c r="C2952" s="13" t="s">
        <v>8392</v>
      </c>
      <c r="D2952" s="765" t="s">
        <v>10433</v>
      </c>
      <c r="E2952" s="22">
        <v>94569</v>
      </c>
      <c r="F2952" s="19"/>
      <c r="G2952" s="14">
        <f t="shared" si="60"/>
        <v>94569</v>
      </c>
      <c r="H2952" s="13"/>
    </row>
    <row r="2953" spans="1:10" x14ac:dyDescent="0.25">
      <c r="A2953" s="112">
        <v>45120</v>
      </c>
      <c r="B2953" s="21" t="s">
        <v>9965</v>
      </c>
      <c r="C2953" s="13" t="s">
        <v>1802</v>
      </c>
      <c r="D2953" s="765" t="s">
        <v>10676</v>
      </c>
      <c r="E2953" s="22">
        <v>7782</v>
      </c>
      <c r="F2953" s="19"/>
      <c r="G2953" s="14">
        <f t="shared" si="60"/>
        <v>7782</v>
      </c>
      <c r="H2953" s="974"/>
    </row>
    <row r="2954" spans="1:10" x14ac:dyDescent="0.25">
      <c r="A2954" s="112">
        <v>45120</v>
      </c>
      <c r="B2954" s="21" t="s">
        <v>10230</v>
      </c>
      <c r="C2954" s="13" t="s">
        <v>11320</v>
      </c>
      <c r="D2954" s="765"/>
      <c r="E2954" s="22">
        <v>4226000</v>
      </c>
      <c r="F2954" s="19"/>
      <c r="G2954" s="14">
        <f t="shared" si="60"/>
        <v>4226000</v>
      </c>
      <c r="H2954" s="974"/>
    </row>
    <row r="2955" spans="1:10" x14ac:dyDescent="0.25">
      <c r="A2955" s="112">
        <v>45120</v>
      </c>
      <c r="B2955" s="21" t="s">
        <v>10230</v>
      </c>
      <c r="C2955" s="13" t="s">
        <v>11320</v>
      </c>
      <c r="D2955" s="765"/>
      <c r="E2955" s="22"/>
      <c r="F2955" s="19">
        <v>975000</v>
      </c>
      <c r="G2955" s="14">
        <f t="shared" si="60"/>
        <v>-975000</v>
      </c>
      <c r="H2955" s="974" t="s">
        <v>10444</v>
      </c>
    </row>
    <row r="2956" spans="1:10" x14ac:dyDescent="0.25">
      <c r="A2956" s="112">
        <v>45120</v>
      </c>
      <c r="B2956" s="21" t="s">
        <v>1399</v>
      </c>
      <c r="C2956" s="13" t="s">
        <v>5680</v>
      </c>
      <c r="D2956" s="765"/>
      <c r="E2956" s="22"/>
      <c r="F2956" s="19">
        <v>200000</v>
      </c>
      <c r="G2956" s="14">
        <f t="shared" si="60"/>
        <v>-200000</v>
      </c>
      <c r="H2956" s="974" t="s">
        <v>10422</v>
      </c>
    </row>
    <row r="2957" spans="1:10" x14ac:dyDescent="0.25">
      <c r="A2957" s="112">
        <v>45124</v>
      </c>
      <c r="B2957" s="21" t="s">
        <v>10149</v>
      </c>
      <c r="C2957" s="13" t="s">
        <v>8392</v>
      </c>
      <c r="D2957" s="765" t="s">
        <v>10537</v>
      </c>
      <c r="E2957" s="22">
        <v>306968</v>
      </c>
      <c r="F2957" s="19"/>
      <c r="G2957" s="14">
        <f t="shared" si="60"/>
        <v>306968</v>
      </c>
      <c r="H2957" s="974"/>
    </row>
    <row r="2958" spans="1:10" x14ac:dyDescent="0.25">
      <c r="A2958" s="112">
        <v>45124</v>
      </c>
      <c r="B2958" s="21" t="s">
        <v>10294</v>
      </c>
      <c r="C2958" s="13" t="s">
        <v>8392</v>
      </c>
      <c r="D2958" s="765" t="s">
        <v>10538</v>
      </c>
      <c r="E2958" s="22">
        <v>100000</v>
      </c>
      <c r="F2958" s="19"/>
      <c r="G2958" s="14">
        <f t="shared" si="60"/>
        <v>100000</v>
      </c>
      <c r="H2958" s="974"/>
    </row>
    <row r="2959" spans="1:10" x14ac:dyDescent="0.25">
      <c r="A2959" s="112">
        <v>45124</v>
      </c>
      <c r="B2959" s="21" t="s">
        <v>9354</v>
      </c>
      <c r="C2959" s="13" t="s">
        <v>8392</v>
      </c>
      <c r="D2959" s="765" t="s">
        <v>9049</v>
      </c>
      <c r="E2959" s="22">
        <v>140886</v>
      </c>
      <c r="F2959" s="19"/>
      <c r="G2959" s="14">
        <f t="shared" si="60"/>
        <v>140886</v>
      </c>
      <c r="H2959" s="974"/>
    </row>
    <row r="2960" spans="1:10" x14ac:dyDescent="0.25">
      <c r="A2960" s="112">
        <v>45124</v>
      </c>
      <c r="B2960" s="21" t="s">
        <v>9659</v>
      </c>
      <c r="C2960" s="13" t="s">
        <v>166</v>
      </c>
      <c r="D2960" s="765"/>
      <c r="E2960" s="22"/>
      <c r="F2960" s="19">
        <v>64100</v>
      </c>
      <c r="G2960" s="14">
        <f t="shared" si="60"/>
        <v>-64100</v>
      </c>
      <c r="H2960" s="1208" t="s">
        <v>10478</v>
      </c>
      <c r="J2960" s="127"/>
    </row>
    <row r="2961" spans="1:8" x14ac:dyDescent="0.25">
      <c r="A2961" s="112">
        <v>45124</v>
      </c>
      <c r="B2961" s="21" t="s">
        <v>9767</v>
      </c>
      <c r="C2961" s="13" t="s">
        <v>166</v>
      </c>
      <c r="D2961" s="765"/>
      <c r="E2961" s="22"/>
      <c r="F2961" s="19">
        <v>66000</v>
      </c>
      <c r="G2961" s="14">
        <f t="shared" si="60"/>
        <v>-66000</v>
      </c>
      <c r="H2961" s="1208"/>
    </row>
    <row r="2962" spans="1:8" x14ac:dyDescent="0.25">
      <c r="A2962" s="112">
        <v>45124</v>
      </c>
      <c r="B2962" s="21" t="s">
        <v>9965</v>
      </c>
      <c r="C2962" s="13" t="s">
        <v>166</v>
      </c>
      <c r="D2962" s="765"/>
      <c r="E2962" s="22"/>
      <c r="F2962" s="19">
        <v>15800</v>
      </c>
      <c r="G2962" s="14">
        <f t="shared" si="60"/>
        <v>-15800</v>
      </c>
      <c r="H2962" s="1208"/>
    </row>
    <row r="2963" spans="1:8" x14ac:dyDescent="0.25">
      <c r="A2963" s="112">
        <v>45124</v>
      </c>
      <c r="B2963" s="21" t="s">
        <v>10469</v>
      </c>
      <c r="C2963" s="13" t="s">
        <v>166</v>
      </c>
      <c r="D2963" s="765"/>
      <c r="E2963" s="22"/>
      <c r="F2963" s="19">
        <v>13260</v>
      </c>
      <c r="G2963" s="14">
        <f t="shared" si="60"/>
        <v>-13260</v>
      </c>
      <c r="H2963" s="1208"/>
    </row>
    <row r="2964" spans="1:8" x14ac:dyDescent="0.25">
      <c r="A2964" s="112">
        <v>45124</v>
      </c>
      <c r="B2964" s="21" t="s">
        <v>8655</v>
      </c>
      <c r="C2964" s="13" t="s">
        <v>166</v>
      </c>
      <c r="D2964" s="765"/>
      <c r="E2964" s="22"/>
      <c r="F2964" s="19">
        <v>290840</v>
      </c>
      <c r="G2964" s="14">
        <f t="shared" si="60"/>
        <v>-290840</v>
      </c>
      <c r="H2964" s="1209"/>
    </row>
    <row r="2965" spans="1:8" x14ac:dyDescent="0.25">
      <c r="A2965" s="112">
        <v>45124</v>
      </c>
      <c r="B2965" s="982" t="s">
        <v>10377</v>
      </c>
      <c r="C2965" s="13" t="s">
        <v>168</v>
      </c>
      <c r="D2965" s="765" t="s">
        <v>10494</v>
      </c>
      <c r="E2965" s="22">
        <v>100000</v>
      </c>
      <c r="F2965" s="19"/>
      <c r="G2965" s="14">
        <f t="shared" si="60"/>
        <v>100000</v>
      </c>
      <c r="H2965" s="13" t="s">
        <v>10495</v>
      </c>
    </row>
    <row r="2966" spans="1:8" x14ac:dyDescent="0.25">
      <c r="A2966" s="112">
        <v>45124</v>
      </c>
      <c r="B2966" s="21" t="s">
        <v>10469</v>
      </c>
      <c r="C2966" s="13" t="s">
        <v>168</v>
      </c>
      <c r="D2966" s="765" t="s">
        <v>10522</v>
      </c>
      <c r="E2966" s="22">
        <v>1039700</v>
      </c>
      <c r="F2966" s="19"/>
      <c r="G2966" s="14">
        <f t="shared" si="60"/>
        <v>1039700</v>
      </c>
      <c r="H2966" s="13"/>
    </row>
    <row r="2967" spans="1:8" x14ac:dyDescent="0.25">
      <c r="A2967" s="112">
        <v>45124</v>
      </c>
      <c r="B2967" s="21" t="s">
        <v>10469</v>
      </c>
      <c r="C2967" s="13" t="s">
        <v>168</v>
      </c>
      <c r="D2967" s="765"/>
      <c r="E2967" s="22"/>
      <c r="F2967" s="19">
        <v>1039700</v>
      </c>
      <c r="G2967" s="14">
        <f t="shared" si="60"/>
        <v>-1039700</v>
      </c>
      <c r="H2967" s="13" t="s">
        <v>10523</v>
      </c>
    </row>
    <row r="2968" spans="1:8" x14ac:dyDescent="0.25">
      <c r="A2968" s="112">
        <v>45124</v>
      </c>
      <c r="B2968" s="21" t="s">
        <v>10230</v>
      </c>
      <c r="C2968" s="13" t="s">
        <v>180</v>
      </c>
      <c r="D2968" s="765" t="s">
        <v>10567</v>
      </c>
      <c r="E2968" s="22">
        <v>278840</v>
      </c>
      <c r="F2968" s="19"/>
      <c r="G2968" s="14">
        <f t="shared" si="60"/>
        <v>278840</v>
      </c>
      <c r="H2968" s="13"/>
    </row>
    <row r="2969" spans="1:8" x14ac:dyDescent="0.25">
      <c r="A2969" s="112">
        <v>45125</v>
      </c>
      <c r="B2969" s="21" t="s">
        <v>10294</v>
      </c>
      <c r="C2969" s="13" t="s">
        <v>1802</v>
      </c>
      <c r="D2969" s="765" t="s">
        <v>10677</v>
      </c>
      <c r="E2969" s="22">
        <v>286220</v>
      </c>
      <c r="F2969" s="19"/>
      <c r="G2969" s="14">
        <f t="shared" si="60"/>
        <v>286220</v>
      </c>
      <c r="H2969" s="13"/>
    </row>
    <row r="2970" spans="1:8" x14ac:dyDescent="0.25">
      <c r="A2970" s="112">
        <v>45125</v>
      </c>
      <c r="B2970" s="21" t="s">
        <v>9505</v>
      </c>
      <c r="C2970" s="13" t="s">
        <v>168</v>
      </c>
      <c r="D2970" s="765" t="s">
        <v>10524</v>
      </c>
      <c r="E2970" s="22">
        <v>9820</v>
      </c>
      <c r="F2970" s="19"/>
      <c r="G2970" s="14">
        <f t="shared" si="60"/>
        <v>9820</v>
      </c>
      <c r="H2970" s="13" t="s">
        <v>10526</v>
      </c>
    </row>
    <row r="2971" spans="1:8" x14ac:dyDescent="0.25">
      <c r="A2971" s="112">
        <v>45125</v>
      </c>
      <c r="B2971" s="21" t="s">
        <v>10469</v>
      </c>
      <c r="C2971" s="13" t="s">
        <v>168</v>
      </c>
      <c r="D2971" s="765" t="s">
        <v>9593</v>
      </c>
      <c r="E2971" s="22">
        <v>91053</v>
      </c>
      <c r="F2971" s="19"/>
      <c r="G2971" s="14">
        <f t="shared" si="60"/>
        <v>91053</v>
      </c>
      <c r="H2971" s="13" t="s">
        <v>10527</v>
      </c>
    </row>
    <row r="2972" spans="1:8" ht="16.5" thickBot="1" x14ac:dyDescent="0.3">
      <c r="A2972" s="112">
        <v>45125</v>
      </c>
      <c r="B2972" s="982" t="s">
        <v>10377</v>
      </c>
      <c r="C2972" s="13" t="s">
        <v>168</v>
      </c>
      <c r="D2972" s="765" t="s">
        <v>10525</v>
      </c>
      <c r="E2972" s="22">
        <v>92000</v>
      </c>
      <c r="F2972" s="109"/>
      <c r="G2972" s="14">
        <f t="shared" si="60"/>
        <v>92000</v>
      </c>
      <c r="H2972" s="13" t="s">
        <v>10528</v>
      </c>
    </row>
    <row r="2973" spans="1:8" x14ac:dyDescent="0.25">
      <c r="A2973" s="112">
        <v>45125</v>
      </c>
      <c r="B2973" s="21" t="s">
        <v>8866</v>
      </c>
      <c r="C2973" s="13" t="s">
        <v>166</v>
      </c>
      <c r="D2973" s="765"/>
      <c r="E2973" s="782"/>
      <c r="F2973" s="784">
        <v>115000</v>
      </c>
      <c r="G2973" s="783">
        <f t="shared" si="60"/>
        <v>-115000</v>
      </c>
      <c r="H2973" s="1168" t="s">
        <v>10508</v>
      </c>
    </row>
    <row r="2974" spans="1:8" ht="16.5" thickBot="1" x14ac:dyDescent="0.3">
      <c r="A2974" s="112">
        <v>45125</v>
      </c>
      <c r="B2974" s="21" t="s">
        <v>10469</v>
      </c>
      <c r="C2974" s="13" t="s">
        <v>166</v>
      </c>
      <c r="D2974" s="765"/>
      <c r="E2974" s="782"/>
      <c r="F2974" s="785">
        <v>130000</v>
      </c>
      <c r="G2974" s="783">
        <f t="shared" si="60"/>
        <v>-130000</v>
      </c>
      <c r="H2974" s="1170"/>
    </row>
    <row r="2975" spans="1:8" x14ac:dyDescent="0.25">
      <c r="A2975" s="112">
        <v>45126</v>
      </c>
      <c r="B2975" s="982" t="s">
        <v>10377</v>
      </c>
      <c r="C2975" s="13" t="s">
        <v>180</v>
      </c>
      <c r="D2975" s="765" t="s">
        <v>10568</v>
      </c>
      <c r="E2975" s="22">
        <v>18720</v>
      </c>
      <c r="F2975" s="111"/>
      <c r="G2975" s="14">
        <f t="shared" si="60"/>
        <v>18720</v>
      </c>
      <c r="H2975" s="13"/>
    </row>
    <row r="2976" spans="1:8" x14ac:dyDescent="0.25">
      <c r="A2976" s="112">
        <v>45127</v>
      </c>
      <c r="B2976" s="21" t="s">
        <v>8866</v>
      </c>
      <c r="C2976" s="13" t="s">
        <v>8392</v>
      </c>
      <c r="D2976" s="765" t="s">
        <v>10529</v>
      </c>
      <c r="E2976" s="22">
        <v>30441</v>
      </c>
      <c r="F2976" s="19"/>
      <c r="G2976" s="14">
        <f t="shared" si="60"/>
        <v>30441</v>
      </c>
      <c r="H2976" s="13"/>
    </row>
    <row r="2977" spans="1:8" x14ac:dyDescent="0.25">
      <c r="A2977" s="112">
        <v>45127</v>
      </c>
      <c r="B2977" s="21" t="s">
        <v>10149</v>
      </c>
      <c r="C2977" s="13" t="s">
        <v>8392</v>
      </c>
      <c r="D2977" s="765" t="s">
        <v>10530</v>
      </c>
      <c r="E2977" s="22">
        <v>70032</v>
      </c>
      <c r="F2977" s="19"/>
      <c r="G2977" s="14">
        <f t="shared" si="60"/>
        <v>70032</v>
      </c>
      <c r="H2977" s="13"/>
    </row>
    <row r="2978" spans="1:8" x14ac:dyDescent="0.25">
      <c r="A2978" s="112">
        <v>45127</v>
      </c>
      <c r="B2978" s="21" t="s">
        <v>9767</v>
      </c>
      <c r="C2978" s="13" t="s">
        <v>8392</v>
      </c>
      <c r="D2978" s="765" t="s">
        <v>10531</v>
      </c>
      <c r="E2978" s="22">
        <v>145910</v>
      </c>
      <c r="F2978" s="19"/>
      <c r="G2978" s="14">
        <f t="shared" si="60"/>
        <v>145910</v>
      </c>
      <c r="H2978" s="13"/>
    </row>
    <row r="2979" spans="1:8" ht="16.5" thickBot="1" x14ac:dyDescent="0.3">
      <c r="A2979" s="112">
        <v>45127</v>
      </c>
      <c r="B2979" s="21" t="s">
        <v>9354</v>
      </c>
      <c r="C2979" s="13" t="s">
        <v>8392</v>
      </c>
      <c r="D2979" s="765" t="s">
        <v>10532</v>
      </c>
      <c r="E2979" s="22">
        <v>78349</v>
      </c>
      <c r="F2979" s="109"/>
      <c r="G2979" s="14">
        <f t="shared" si="60"/>
        <v>78349</v>
      </c>
      <c r="H2979" s="13"/>
    </row>
    <row r="2980" spans="1:8" x14ac:dyDescent="0.25">
      <c r="A2980" s="112">
        <v>45127</v>
      </c>
      <c r="B2980" s="21" t="s">
        <v>8655</v>
      </c>
      <c r="C2980" s="13" t="s">
        <v>8392</v>
      </c>
      <c r="D2980" s="765"/>
      <c r="E2980" s="782"/>
      <c r="F2980" s="784">
        <v>12087</v>
      </c>
      <c r="G2980" s="783">
        <f t="shared" si="60"/>
        <v>-12087</v>
      </c>
      <c r="H2980" s="1221" t="s">
        <v>10549</v>
      </c>
    </row>
    <row r="2981" spans="1:8" x14ac:dyDescent="0.25">
      <c r="A2981" s="112">
        <v>45127</v>
      </c>
      <c r="B2981" s="21" t="s">
        <v>8866</v>
      </c>
      <c r="C2981" s="13" t="s">
        <v>8392</v>
      </c>
      <c r="D2981" s="765"/>
      <c r="E2981" s="782"/>
      <c r="F2981" s="141">
        <v>182717</v>
      </c>
      <c r="G2981" s="783">
        <f t="shared" si="60"/>
        <v>-182717</v>
      </c>
      <c r="H2981" s="1222"/>
    </row>
    <row r="2982" spans="1:8" x14ac:dyDescent="0.25">
      <c r="A2982" s="112">
        <v>45127</v>
      </c>
      <c r="B2982" s="21" t="s">
        <v>9354</v>
      </c>
      <c r="C2982" s="13" t="s">
        <v>8392</v>
      </c>
      <c r="D2982" s="765"/>
      <c r="E2982" s="782"/>
      <c r="F2982" s="141">
        <v>190000</v>
      </c>
      <c r="G2982" s="783">
        <f t="shared" si="60"/>
        <v>-190000</v>
      </c>
      <c r="H2982" s="1222"/>
    </row>
    <row r="2983" spans="1:8" x14ac:dyDescent="0.25">
      <c r="A2983" s="112">
        <v>45127</v>
      </c>
      <c r="B2983" s="21" t="s">
        <v>9659</v>
      </c>
      <c r="C2983" s="13" t="s">
        <v>8392</v>
      </c>
      <c r="D2983" s="765"/>
      <c r="E2983" s="782"/>
      <c r="F2983" s="141">
        <v>45196</v>
      </c>
      <c r="G2983" s="783">
        <f t="shared" si="60"/>
        <v>-45196</v>
      </c>
      <c r="H2983" s="1222"/>
    </row>
    <row r="2984" spans="1:8" x14ac:dyDescent="0.25">
      <c r="A2984" s="112">
        <v>45127</v>
      </c>
      <c r="B2984" s="21" t="s">
        <v>9767</v>
      </c>
      <c r="C2984" s="13" t="s">
        <v>8392</v>
      </c>
      <c r="D2984" s="765"/>
      <c r="E2984" s="782"/>
      <c r="F2984" s="141">
        <v>190000</v>
      </c>
      <c r="G2984" s="783">
        <f t="shared" si="60"/>
        <v>-190000</v>
      </c>
      <c r="H2984" s="1222"/>
    </row>
    <row r="2985" spans="1:8" x14ac:dyDescent="0.25">
      <c r="A2985" s="112">
        <v>45127</v>
      </c>
      <c r="B2985" s="21" t="s">
        <v>10149</v>
      </c>
      <c r="C2985" s="13" t="s">
        <v>8392</v>
      </c>
      <c r="D2985" s="765"/>
      <c r="E2985" s="782"/>
      <c r="F2985" s="141">
        <v>190000</v>
      </c>
      <c r="G2985" s="783">
        <f t="shared" si="60"/>
        <v>-190000</v>
      </c>
      <c r="H2985" s="1222"/>
    </row>
    <row r="2986" spans="1:8" ht="16.5" thickBot="1" x14ac:dyDescent="0.3">
      <c r="A2986" s="112">
        <v>45127</v>
      </c>
      <c r="B2986" s="21" t="s">
        <v>10294</v>
      </c>
      <c r="C2986" s="13" t="s">
        <v>8392</v>
      </c>
      <c r="D2986" s="765"/>
      <c r="E2986" s="782"/>
      <c r="F2986" s="785">
        <v>190000</v>
      </c>
      <c r="G2986" s="783">
        <f t="shared" si="60"/>
        <v>-190000</v>
      </c>
      <c r="H2986" s="1223"/>
    </row>
    <row r="2987" spans="1:8" ht="21" x14ac:dyDescent="0.25">
      <c r="A2987" s="112">
        <v>45127</v>
      </c>
      <c r="B2987" s="21" t="s">
        <v>10569</v>
      </c>
      <c r="C2987" s="13" t="s">
        <v>180</v>
      </c>
      <c r="D2987" s="765" t="s">
        <v>10570</v>
      </c>
      <c r="E2987" s="782">
        <v>120960</v>
      </c>
      <c r="F2987" s="213"/>
      <c r="G2987" s="783">
        <f t="shared" si="60"/>
        <v>120960</v>
      </c>
      <c r="H2987" s="975"/>
    </row>
    <row r="2988" spans="1:8" x14ac:dyDescent="0.25">
      <c r="A2988" s="112">
        <v>45128</v>
      </c>
      <c r="B2988" s="21" t="s">
        <v>10469</v>
      </c>
      <c r="C2988" s="13" t="s">
        <v>166</v>
      </c>
      <c r="D2988" s="765" t="s">
        <v>10801</v>
      </c>
      <c r="E2988" s="22">
        <v>27640</v>
      </c>
      <c r="F2988" s="111"/>
      <c r="G2988" s="14">
        <f t="shared" ref="G2988" si="61">E2988-F2988</f>
        <v>27640</v>
      </c>
      <c r="H2988" s="13" t="s">
        <v>10536</v>
      </c>
    </row>
    <row r="2989" spans="1:8" x14ac:dyDescent="0.25">
      <c r="A2989" s="112">
        <v>45128</v>
      </c>
      <c r="B2989" s="21" t="s">
        <v>8866</v>
      </c>
      <c r="C2989" s="13" t="s">
        <v>166</v>
      </c>
      <c r="D2989" s="765" t="s">
        <v>10535</v>
      </c>
      <c r="E2989" s="22">
        <v>22500</v>
      </c>
      <c r="F2989" s="111"/>
      <c r="G2989" s="14">
        <f t="shared" si="60"/>
        <v>22500</v>
      </c>
      <c r="H2989" s="13" t="s">
        <v>10536</v>
      </c>
    </row>
    <row r="2990" spans="1:8" x14ac:dyDescent="0.25">
      <c r="A2990" s="112">
        <v>45129</v>
      </c>
      <c r="B2990" s="21" t="s">
        <v>10294</v>
      </c>
      <c r="C2990" s="13" t="s">
        <v>168</v>
      </c>
      <c r="D2990" s="765" t="s">
        <v>10566</v>
      </c>
      <c r="E2990" s="22">
        <v>188000</v>
      </c>
      <c r="F2990" s="111"/>
      <c r="G2990" s="14">
        <f t="shared" si="60"/>
        <v>188000</v>
      </c>
      <c r="H2990" s="13"/>
    </row>
    <row r="2991" spans="1:8" x14ac:dyDescent="0.25">
      <c r="A2991" s="112">
        <v>45131</v>
      </c>
      <c r="B2991" s="21" t="s">
        <v>9354</v>
      </c>
      <c r="C2991" s="13" t="s">
        <v>169</v>
      </c>
      <c r="D2991" s="765" t="s">
        <v>10571</v>
      </c>
      <c r="E2991" s="22">
        <v>76250</v>
      </c>
      <c r="F2991" s="19"/>
      <c r="G2991" s="14">
        <f t="shared" si="60"/>
        <v>76250</v>
      </c>
      <c r="H2991" s="13"/>
    </row>
    <row r="2992" spans="1:8" x14ac:dyDescent="0.25">
      <c r="A2992" s="112">
        <v>45131</v>
      </c>
      <c r="B2992" s="21" t="s">
        <v>8874</v>
      </c>
      <c r="C2992" s="13" t="s">
        <v>7465</v>
      </c>
      <c r="D2992" s="765"/>
      <c r="E2992" s="22"/>
      <c r="F2992" s="19">
        <v>385000</v>
      </c>
      <c r="G2992" s="14">
        <f t="shared" si="60"/>
        <v>-385000</v>
      </c>
      <c r="H2992" s="13" t="s">
        <v>10584</v>
      </c>
    </row>
    <row r="2993" spans="1:8" x14ac:dyDescent="0.25">
      <c r="A2993" s="112">
        <v>45132</v>
      </c>
      <c r="B2993" s="21" t="s">
        <v>9965</v>
      </c>
      <c r="C2993" s="13" t="s">
        <v>1802</v>
      </c>
      <c r="D2993" s="765" t="s">
        <v>10678</v>
      </c>
      <c r="E2993" s="22">
        <v>54431</v>
      </c>
      <c r="F2993" s="19"/>
      <c r="G2993" s="14">
        <f t="shared" si="60"/>
        <v>54431</v>
      </c>
      <c r="H2993" s="13"/>
    </row>
    <row r="2994" spans="1:8" x14ac:dyDescent="0.25">
      <c r="A2994" s="112">
        <v>45132</v>
      </c>
      <c r="B2994" s="21" t="s">
        <v>10469</v>
      </c>
      <c r="C2994" s="13" t="s">
        <v>168</v>
      </c>
      <c r="D2994" s="765" t="s">
        <v>9982</v>
      </c>
      <c r="E2994" s="22">
        <v>24000</v>
      </c>
      <c r="F2994" s="19"/>
      <c r="G2994" s="14">
        <f t="shared" si="60"/>
        <v>24000</v>
      </c>
      <c r="H2994" s="13"/>
    </row>
    <row r="2995" spans="1:8" x14ac:dyDescent="0.25">
      <c r="A2995" s="112">
        <v>45132</v>
      </c>
      <c r="B2995" s="21" t="s">
        <v>10294</v>
      </c>
      <c r="C2995" s="13" t="s">
        <v>168</v>
      </c>
      <c r="D2995" s="765" t="s">
        <v>10618</v>
      </c>
      <c r="E2995" s="22"/>
      <c r="F2995" s="19"/>
      <c r="G2995" s="14">
        <f t="shared" si="60"/>
        <v>0</v>
      </c>
      <c r="H2995" s="13"/>
    </row>
    <row r="2996" spans="1:8" x14ac:dyDescent="0.25">
      <c r="A2996" s="112">
        <v>45132</v>
      </c>
      <c r="B2996" s="21" t="s">
        <v>8557</v>
      </c>
      <c r="C2996" s="13" t="s">
        <v>168</v>
      </c>
      <c r="D2996" s="765" t="s">
        <v>10619</v>
      </c>
      <c r="E2996" s="22">
        <v>83200</v>
      </c>
      <c r="F2996" s="19"/>
      <c r="G2996" s="14">
        <f t="shared" si="60"/>
        <v>83200</v>
      </c>
      <c r="H2996" s="13"/>
    </row>
    <row r="2997" spans="1:8" x14ac:dyDescent="0.25">
      <c r="A2997" s="112">
        <v>45133</v>
      </c>
      <c r="B2997" s="21" t="s">
        <v>9354</v>
      </c>
      <c r="C2997" s="13" t="s">
        <v>7465</v>
      </c>
      <c r="D2997" s="765" t="s">
        <v>10621</v>
      </c>
      <c r="E2997" s="22">
        <v>136390</v>
      </c>
      <c r="F2997" s="19"/>
      <c r="G2997" s="14">
        <f t="shared" si="60"/>
        <v>136390</v>
      </c>
      <c r="H2997" s="13"/>
    </row>
    <row r="2998" spans="1:8" x14ac:dyDescent="0.25">
      <c r="A2998" s="112">
        <v>45133</v>
      </c>
      <c r="B2998" s="21" t="s">
        <v>9984</v>
      </c>
      <c r="C2998" s="13" t="s">
        <v>7465</v>
      </c>
      <c r="D2998" s="765" t="s">
        <v>10622</v>
      </c>
      <c r="E2998" s="22">
        <v>10125</v>
      </c>
      <c r="F2998" s="19"/>
      <c r="G2998" s="14">
        <f t="shared" si="60"/>
        <v>10125</v>
      </c>
      <c r="H2998" s="13"/>
    </row>
    <row r="2999" spans="1:8" x14ac:dyDescent="0.25">
      <c r="A2999" s="112">
        <v>45133</v>
      </c>
      <c r="B2999" s="21" t="s">
        <v>9505</v>
      </c>
      <c r="C2999" s="13" t="s">
        <v>8392</v>
      </c>
      <c r="D2999" s="765" t="s">
        <v>10623</v>
      </c>
      <c r="E2999" s="22">
        <v>28019</v>
      </c>
      <c r="F2999" s="19"/>
      <c r="G2999" s="14">
        <f t="shared" si="60"/>
        <v>28019</v>
      </c>
      <c r="H2999" s="13"/>
    </row>
    <row r="3000" spans="1:8" x14ac:dyDescent="0.25">
      <c r="A3000" s="112">
        <v>45133</v>
      </c>
      <c r="B3000" s="21" t="s">
        <v>9354</v>
      </c>
      <c r="C3000" s="13" t="s">
        <v>8392</v>
      </c>
      <c r="D3000" s="765" t="s">
        <v>10624</v>
      </c>
      <c r="E3000" s="22">
        <v>92172</v>
      </c>
      <c r="F3000" s="19"/>
      <c r="G3000" s="14">
        <f t="shared" si="60"/>
        <v>92172</v>
      </c>
      <c r="H3000" s="13"/>
    </row>
    <row r="3001" spans="1:8" x14ac:dyDescent="0.25">
      <c r="A3001" s="112">
        <v>45136</v>
      </c>
      <c r="B3001" s="21" t="s">
        <v>10230</v>
      </c>
      <c r="C3001" s="13" t="s">
        <v>8392</v>
      </c>
      <c r="D3001" s="765" t="s">
        <v>10625</v>
      </c>
      <c r="E3001" s="22">
        <v>149586</v>
      </c>
      <c r="F3001" s="19"/>
      <c r="G3001" s="14">
        <f t="shared" si="60"/>
        <v>149586</v>
      </c>
      <c r="H3001" s="13"/>
    </row>
    <row r="3002" spans="1:8" x14ac:dyDescent="0.25">
      <c r="A3002" s="112">
        <v>45138</v>
      </c>
      <c r="B3002" s="982" t="s">
        <v>10377</v>
      </c>
      <c r="C3002" s="13" t="s">
        <v>166</v>
      </c>
      <c r="D3002" s="765" t="s">
        <v>10802</v>
      </c>
      <c r="E3002" s="22">
        <v>13755</v>
      </c>
      <c r="F3002" s="19"/>
      <c r="G3002" s="14">
        <f t="shared" si="60"/>
        <v>13755</v>
      </c>
      <c r="H3002" s="13"/>
    </row>
    <row r="3003" spans="1:8" x14ac:dyDescent="0.25">
      <c r="A3003" s="112">
        <v>45138</v>
      </c>
      <c r="B3003" s="982" t="s">
        <v>9830</v>
      </c>
      <c r="C3003" s="13" t="s">
        <v>168</v>
      </c>
      <c r="D3003" s="765" t="s">
        <v>11792</v>
      </c>
      <c r="E3003" s="22">
        <v>1741376</v>
      </c>
      <c r="F3003" s="19"/>
      <c r="G3003" s="14">
        <f t="shared" si="60"/>
        <v>1741376</v>
      </c>
      <c r="H3003" s="13"/>
    </row>
    <row r="3004" spans="1:8" x14ac:dyDescent="0.25">
      <c r="A3004" s="112">
        <v>45139</v>
      </c>
      <c r="B3004" s="21" t="s">
        <v>10569</v>
      </c>
      <c r="C3004" s="13" t="s">
        <v>169</v>
      </c>
      <c r="D3004" s="765" t="s">
        <v>9361</v>
      </c>
      <c r="E3004" s="22">
        <v>7580</v>
      </c>
      <c r="F3004" s="19"/>
      <c r="G3004" s="14">
        <f t="shared" si="60"/>
        <v>7580</v>
      </c>
      <c r="H3004" s="13"/>
    </row>
    <row r="3005" spans="1:8" x14ac:dyDescent="0.25">
      <c r="A3005" s="112">
        <v>45139</v>
      </c>
      <c r="B3005" s="21" t="s">
        <v>10149</v>
      </c>
      <c r="C3005" s="13" t="s">
        <v>8392</v>
      </c>
      <c r="D3005" s="765"/>
      <c r="E3005" s="22"/>
      <c r="F3005" s="19">
        <v>895000</v>
      </c>
      <c r="G3005" s="14">
        <f t="shared" si="60"/>
        <v>-895000</v>
      </c>
      <c r="H3005" s="13" t="s">
        <v>10483</v>
      </c>
    </row>
    <row r="3006" spans="1:8" x14ac:dyDescent="0.25">
      <c r="A3006" s="112">
        <v>45139</v>
      </c>
      <c r="B3006" s="21" t="s">
        <v>10230</v>
      </c>
      <c r="C3006" s="13" t="s">
        <v>180</v>
      </c>
      <c r="D3006" s="765" t="s">
        <v>10723</v>
      </c>
      <c r="E3006" s="22">
        <v>99200</v>
      </c>
      <c r="F3006" s="19"/>
      <c r="G3006" s="14">
        <f t="shared" si="60"/>
        <v>99200</v>
      </c>
      <c r="H3006" s="13"/>
    </row>
    <row r="3007" spans="1:8" x14ac:dyDescent="0.25">
      <c r="A3007" s="112">
        <v>45140</v>
      </c>
      <c r="B3007" s="21" t="s">
        <v>10469</v>
      </c>
      <c r="C3007" s="13" t="s">
        <v>164</v>
      </c>
      <c r="D3007" s="765" t="s">
        <v>10681</v>
      </c>
      <c r="E3007" s="22">
        <v>34252</v>
      </c>
      <c r="F3007" s="19"/>
      <c r="G3007" s="14">
        <f t="shared" si="60"/>
        <v>34252</v>
      </c>
      <c r="H3007" s="13"/>
    </row>
    <row r="3008" spans="1:8" x14ac:dyDescent="0.25">
      <c r="A3008" s="112">
        <v>45141</v>
      </c>
      <c r="B3008" s="21" t="s">
        <v>10569</v>
      </c>
      <c r="C3008" s="13" t="s">
        <v>7465</v>
      </c>
      <c r="D3008" s="765" t="s">
        <v>10683</v>
      </c>
      <c r="E3008" s="22">
        <v>752630</v>
      </c>
      <c r="F3008" s="19"/>
      <c r="G3008" s="14">
        <f t="shared" si="60"/>
        <v>752630</v>
      </c>
      <c r="H3008" s="13"/>
    </row>
    <row r="3009" spans="1:8" x14ac:dyDescent="0.25">
      <c r="A3009" s="112">
        <v>45141</v>
      </c>
      <c r="B3009" s="21" t="s">
        <v>10907</v>
      </c>
      <c r="C3009" s="13" t="s">
        <v>1802</v>
      </c>
      <c r="D3009" s="765" t="s">
        <v>9964</v>
      </c>
      <c r="E3009" s="22">
        <v>75050</v>
      </c>
      <c r="F3009" s="19"/>
      <c r="G3009" s="14">
        <f t="shared" si="60"/>
        <v>75050</v>
      </c>
      <c r="H3009" s="13"/>
    </row>
    <row r="3010" spans="1:8" x14ac:dyDescent="0.25">
      <c r="A3010" s="112">
        <v>45141</v>
      </c>
      <c r="B3010" s="21" t="s">
        <v>10230</v>
      </c>
      <c r="C3010" s="13" t="s">
        <v>8392</v>
      </c>
      <c r="D3010" s="765" t="s">
        <v>10685</v>
      </c>
      <c r="E3010" s="22">
        <v>447395</v>
      </c>
      <c r="F3010" s="19"/>
      <c r="G3010" s="14">
        <f t="shared" si="60"/>
        <v>447395</v>
      </c>
      <c r="H3010" s="13"/>
    </row>
    <row r="3011" spans="1:8" x14ac:dyDescent="0.25">
      <c r="A3011" s="112">
        <v>45141</v>
      </c>
      <c r="B3011" s="21" t="s">
        <v>10149</v>
      </c>
      <c r="C3011" s="13" t="s">
        <v>8392</v>
      </c>
      <c r="D3011" s="765" t="s">
        <v>10686</v>
      </c>
      <c r="E3011" s="22">
        <v>51609</v>
      </c>
      <c r="F3011" s="19"/>
      <c r="G3011" s="14">
        <f t="shared" si="60"/>
        <v>51609</v>
      </c>
      <c r="H3011" s="13"/>
    </row>
    <row r="3012" spans="1:8" x14ac:dyDescent="0.25">
      <c r="A3012" s="112">
        <v>45141</v>
      </c>
      <c r="B3012" s="21" t="s">
        <v>9354</v>
      </c>
      <c r="C3012" s="13" t="s">
        <v>8392</v>
      </c>
      <c r="D3012" s="765" t="s">
        <v>10687</v>
      </c>
      <c r="E3012" s="22">
        <v>24550</v>
      </c>
      <c r="F3012" s="19"/>
      <c r="G3012" s="14">
        <f t="shared" si="60"/>
        <v>24550</v>
      </c>
      <c r="H3012" s="13"/>
    </row>
    <row r="3013" spans="1:8" x14ac:dyDescent="0.25">
      <c r="A3013" s="112">
        <v>45141</v>
      </c>
      <c r="B3013" s="21" t="s">
        <v>10569</v>
      </c>
      <c r="C3013" s="13" t="s">
        <v>8392</v>
      </c>
      <c r="D3013" s="765" t="s">
        <v>10688</v>
      </c>
      <c r="E3013" s="22">
        <v>11574</v>
      </c>
      <c r="F3013" s="19"/>
      <c r="G3013" s="14">
        <f t="shared" si="60"/>
        <v>11574</v>
      </c>
      <c r="H3013" s="13"/>
    </row>
    <row r="3014" spans="1:8" x14ac:dyDescent="0.25">
      <c r="A3014" s="112">
        <v>45141</v>
      </c>
      <c r="B3014" s="982" t="s">
        <v>10377</v>
      </c>
      <c r="C3014" s="13" t="s">
        <v>8392</v>
      </c>
      <c r="D3014" s="765" t="s">
        <v>10689</v>
      </c>
      <c r="E3014" s="22">
        <v>118168</v>
      </c>
      <c r="F3014" s="19"/>
      <c r="G3014" s="14">
        <f t="shared" si="60"/>
        <v>118168</v>
      </c>
      <c r="H3014" s="13"/>
    </row>
    <row r="3015" spans="1:8" x14ac:dyDescent="0.25">
      <c r="A3015" s="112">
        <v>45142</v>
      </c>
      <c r="B3015" s="21" t="s">
        <v>10469</v>
      </c>
      <c r="C3015" s="13" t="s">
        <v>164</v>
      </c>
      <c r="D3015" s="765" t="s">
        <v>10682</v>
      </c>
      <c r="E3015" s="22">
        <v>14831</v>
      </c>
      <c r="F3015" s="19"/>
      <c r="G3015" s="14">
        <f t="shared" si="60"/>
        <v>14831</v>
      </c>
      <c r="H3015" s="13"/>
    </row>
    <row r="3016" spans="1:8" x14ac:dyDescent="0.25">
      <c r="A3016" s="112">
        <v>45142</v>
      </c>
      <c r="B3016" s="21" t="s">
        <v>9984</v>
      </c>
      <c r="C3016" s="13" t="s">
        <v>169</v>
      </c>
      <c r="D3016" s="765" t="s">
        <v>10806</v>
      </c>
      <c r="E3016" s="22">
        <v>32035</v>
      </c>
      <c r="F3016" s="19"/>
      <c r="G3016" s="14">
        <f t="shared" si="60"/>
        <v>32035</v>
      </c>
      <c r="H3016" s="13"/>
    </row>
    <row r="3017" spans="1:8" x14ac:dyDescent="0.25">
      <c r="A3017" s="112">
        <v>45143</v>
      </c>
      <c r="B3017" s="21" t="s">
        <v>10294</v>
      </c>
      <c r="C3017" s="13" t="s">
        <v>1802</v>
      </c>
      <c r="D3017" s="765"/>
      <c r="E3017" s="22"/>
      <c r="F3017" s="19">
        <v>16490</v>
      </c>
      <c r="G3017" s="14">
        <f t="shared" si="60"/>
        <v>-16490</v>
      </c>
      <c r="H3017" s="13" t="s">
        <v>4469</v>
      </c>
    </row>
    <row r="3018" spans="1:8" x14ac:dyDescent="0.25">
      <c r="A3018" s="112">
        <v>45143</v>
      </c>
      <c r="B3018" s="21" t="s">
        <v>9354</v>
      </c>
      <c r="C3018" s="13" t="s">
        <v>7465</v>
      </c>
      <c r="D3018" s="765" t="s">
        <v>10684</v>
      </c>
      <c r="E3018" s="22">
        <v>153990</v>
      </c>
      <c r="F3018" s="19"/>
      <c r="G3018" s="14">
        <f t="shared" si="60"/>
        <v>153990</v>
      </c>
      <c r="H3018" s="13"/>
    </row>
    <row r="3019" spans="1:8" x14ac:dyDescent="0.25">
      <c r="A3019" s="112">
        <v>45143</v>
      </c>
      <c r="B3019" s="21" t="s">
        <v>10230</v>
      </c>
      <c r="C3019" s="13" t="s">
        <v>8392</v>
      </c>
      <c r="D3019" s="765" t="s">
        <v>10690</v>
      </c>
      <c r="E3019" s="22">
        <v>119072</v>
      </c>
      <c r="F3019" s="19"/>
      <c r="G3019" s="14">
        <f t="shared" si="60"/>
        <v>119072</v>
      </c>
      <c r="H3019" s="13"/>
    </row>
    <row r="3020" spans="1:8" x14ac:dyDescent="0.25">
      <c r="A3020" s="112">
        <v>45143</v>
      </c>
      <c r="B3020" s="21" t="s">
        <v>10294</v>
      </c>
      <c r="C3020" s="13" t="s">
        <v>1802</v>
      </c>
      <c r="D3020" s="765"/>
      <c r="E3020" s="22"/>
      <c r="F3020" s="19">
        <v>231000</v>
      </c>
      <c r="G3020" s="14">
        <f t="shared" si="60"/>
        <v>-231000</v>
      </c>
      <c r="H3020" s="13" t="s">
        <v>10217</v>
      </c>
    </row>
    <row r="3021" spans="1:8" x14ac:dyDescent="0.25">
      <c r="A3021" s="112">
        <v>45147</v>
      </c>
      <c r="B3021" s="21" t="s">
        <v>10469</v>
      </c>
      <c r="C3021" s="13" t="s">
        <v>168</v>
      </c>
      <c r="D3021" s="765" t="s">
        <v>10742</v>
      </c>
      <c r="E3021" s="22">
        <v>88971</v>
      </c>
      <c r="F3021" s="19"/>
      <c r="G3021" s="14">
        <f t="shared" si="60"/>
        <v>88971</v>
      </c>
      <c r="H3021" s="13"/>
    </row>
    <row r="3022" spans="1:8" x14ac:dyDescent="0.25">
      <c r="A3022" s="112">
        <v>45148</v>
      </c>
      <c r="B3022" s="21" t="s">
        <v>10149</v>
      </c>
      <c r="C3022" s="13" t="s">
        <v>8392</v>
      </c>
      <c r="D3022" s="765" t="s">
        <v>10830</v>
      </c>
      <c r="E3022" s="22">
        <v>49067</v>
      </c>
      <c r="F3022" s="19"/>
      <c r="G3022" s="14">
        <f t="shared" si="60"/>
        <v>49067</v>
      </c>
      <c r="H3022" s="13"/>
    </row>
    <row r="3023" spans="1:8" x14ac:dyDescent="0.25">
      <c r="A3023" s="112">
        <v>45149</v>
      </c>
      <c r="B3023" s="982" t="s">
        <v>10377</v>
      </c>
      <c r="C3023" s="13" t="s">
        <v>8392</v>
      </c>
      <c r="D3023" s="765" t="s">
        <v>10831</v>
      </c>
      <c r="E3023" s="22">
        <v>70850</v>
      </c>
      <c r="F3023" s="19"/>
      <c r="G3023" s="14">
        <f t="shared" si="60"/>
        <v>70850</v>
      </c>
      <c r="H3023" s="13"/>
    </row>
    <row r="3024" spans="1:8" x14ac:dyDescent="0.25">
      <c r="A3024" s="112">
        <v>45149</v>
      </c>
      <c r="B3024" s="21" t="s">
        <v>10149</v>
      </c>
      <c r="C3024" s="13" t="s">
        <v>166</v>
      </c>
      <c r="D3024" s="765" t="s">
        <v>10837</v>
      </c>
      <c r="E3024" s="22">
        <v>20300</v>
      </c>
      <c r="F3024" s="19"/>
      <c r="G3024" s="14">
        <f t="shared" si="60"/>
        <v>20300</v>
      </c>
      <c r="H3024" s="53"/>
    </row>
    <row r="3025" spans="1:8" x14ac:dyDescent="0.25">
      <c r="A3025" s="112">
        <v>45149</v>
      </c>
      <c r="B3025" s="21" t="s">
        <v>10230</v>
      </c>
      <c r="C3025" s="13" t="s">
        <v>7465</v>
      </c>
      <c r="D3025" s="765" t="s">
        <v>10842</v>
      </c>
      <c r="E3025" s="22">
        <v>67956</v>
      </c>
      <c r="F3025" s="19"/>
      <c r="G3025" s="14">
        <f t="shared" si="60"/>
        <v>67956</v>
      </c>
      <c r="H3025" s="53"/>
    </row>
    <row r="3026" spans="1:8" x14ac:dyDescent="0.25">
      <c r="A3026" s="112">
        <v>45150</v>
      </c>
      <c r="B3026" s="21" t="s">
        <v>10149</v>
      </c>
      <c r="C3026" s="13" t="s">
        <v>8392</v>
      </c>
      <c r="D3026" s="765" t="s">
        <v>10832</v>
      </c>
      <c r="E3026" s="22">
        <v>30498</v>
      </c>
      <c r="F3026" s="19"/>
      <c r="G3026" s="14">
        <f t="shared" si="60"/>
        <v>30498</v>
      </c>
      <c r="H3026" s="53"/>
    </row>
    <row r="3027" spans="1:8" x14ac:dyDescent="0.25">
      <c r="A3027" s="112">
        <v>45150</v>
      </c>
      <c r="B3027" s="21" t="s">
        <v>10149</v>
      </c>
      <c r="C3027" s="13" t="s">
        <v>164</v>
      </c>
      <c r="D3027" s="765" t="s">
        <v>11039</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73" t="s">
        <v>10750</v>
      </c>
    </row>
    <row r="3029" spans="1:8" x14ac:dyDescent="0.25">
      <c r="A3029" s="112">
        <v>45153</v>
      </c>
      <c r="B3029" s="21" t="s">
        <v>8874</v>
      </c>
      <c r="C3029" s="13" t="s">
        <v>7465</v>
      </c>
      <c r="D3029" s="765"/>
      <c r="E3029" s="22"/>
      <c r="F3029" s="19">
        <v>201658</v>
      </c>
      <c r="G3029" s="14">
        <f t="shared" si="60"/>
        <v>-201658</v>
      </c>
      <c r="H3029" s="1174"/>
    </row>
    <row r="3030" spans="1:8" x14ac:dyDescent="0.25">
      <c r="A3030" s="112">
        <v>45153</v>
      </c>
      <c r="B3030" s="21" t="s">
        <v>9659</v>
      </c>
      <c r="C3030" s="13" t="s">
        <v>7465</v>
      </c>
      <c r="D3030" s="765"/>
      <c r="E3030" s="22"/>
      <c r="F3030" s="19">
        <v>482460</v>
      </c>
      <c r="G3030" s="14">
        <f t="shared" si="60"/>
        <v>-482460</v>
      </c>
      <c r="H3030" s="1175"/>
    </row>
    <row r="3031" spans="1:8" ht="16.5" thickBot="1" x14ac:dyDescent="0.3">
      <c r="A3031" s="112">
        <v>45153</v>
      </c>
      <c r="B3031" s="21" t="s">
        <v>8655</v>
      </c>
      <c r="C3031" s="13" t="s">
        <v>5680</v>
      </c>
      <c r="D3031" s="765"/>
      <c r="E3031" s="22"/>
      <c r="F3031" s="109">
        <v>200000</v>
      </c>
      <c r="G3031" s="14">
        <f t="shared" si="60"/>
        <v>-200000</v>
      </c>
      <c r="H3031" s="13" t="s">
        <v>10751</v>
      </c>
    </row>
    <row r="3032" spans="1:8" x14ac:dyDescent="0.25">
      <c r="A3032" s="112">
        <v>45154</v>
      </c>
      <c r="B3032" s="21" t="s">
        <v>8866</v>
      </c>
      <c r="C3032" s="13" t="s">
        <v>8392</v>
      </c>
      <c r="D3032" s="765"/>
      <c r="E3032" s="782"/>
      <c r="F3032" s="784">
        <v>72078</v>
      </c>
      <c r="G3032" s="783">
        <f t="shared" si="60"/>
        <v>-72078</v>
      </c>
      <c r="H3032" s="1181" t="s">
        <v>10846</v>
      </c>
    </row>
    <row r="3033" spans="1:8" x14ac:dyDescent="0.25">
      <c r="A3033" s="112">
        <v>45154</v>
      </c>
      <c r="B3033" s="21" t="s">
        <v>9354</v>
      </c>
      <c r="C3033" s="13" t="s">
        <v>8392</v>
      </c>
      <c r="D3033" s="765"/>
      <c r="E3033" s="782"/>
      <c r="F3033" s="141">
        <v>150000</v>
      </c>
      <c r="G3033" s="783">
        <f t="shared" ref="G3033:G3170" si="62">E3033-F3033</f>
        <v>-150000</v>
      </c>
      <c r="H3033" s="1182"/>
    </row>
    <row r="3034" spans="1:8" x14ac:dyDescent="0.25">
      <c r="A3034" s="112">
        <v>45154</v>
      </c>
      <c r="B3034" s="21" t="s">
        <v>9767</v>
      </c>
      <c r="C3034" s="13" t="s">
        <v>8392</v>
      </c>
      <c r="D3034" s="765"/>
      <c r="E3034" s="782"/>
      <c r="F3034" s="141">
        <v>372320</v>
      </c>
      <c r="G3034" s="783">
        <f t="shared" si="62"/>
        <v>-372320</v>
      </c>
      <c r="H3034" s="1182"/>
    </row>
    <row r="3035" spans="1:8" x14ac:dyDescent="0.25">
      <c r="A3035" s="112">
        <v>45154</v>
      </c>
      <c r="B3035" s="21" t="s">
        <v>10149</v>
      </c>
      <c r="C3035" s="13" t="s">
        <v>8392</v>
      </c>
      <c r="D3035" s="765"/>
      <c r="E3035" s="782"/>
      <c r="F3035" s="141">
        <v>300000</v>
      </c>
      <c r="G3035" s="783">
        <f t="shared" si="62"/>
        <v>-300000</v>
      </c>
      <c r="H3035" s="1182"/>
    </row>
    <row r="3036" spans="1:8" x14ac:dyDescent="0.25">
      <c r="A3036" s="112">
        <v>45154</v>
      </c>
      <c r="B3036" s="982" t="s">
        <v>10377</v>
      </c>
      <c r="C3036" s="13" t="s">
        <v>8392</v>
      </c>
      <c r="D3036" s="765"/>
      <c r="E3036" s="782"/>
      <c r="F3036" s="141">
        <v>100000</v>
      </c>
      <c r="G3036" s="783">
        <f t="shared" si="62"/>
        <v>-100000</v>
      </c>
      <c r="H3036" s="1182"/>
    </row>
    <row r="3037" spans="1:8" x14ac:dyDescent="0.25">
      <c r="A3037" s="265">
        <v>45154</v>
      </c>
      <c r="B3037" s="977" t="s">
        <v>10230</v>
      </c>
      <c r="C3037" s="53" t="s">
        <v>8392</v>
      </c>
      <c r="D3037" s="776"/>
      <c r="E3037" s="954"/>
      <c r="F3037" s="146">
        <v>5602</v>
      </c>
      <c r="G3037" s="978">
        <f t="shared" si="62"/>
        <v>-5602</v>
      </c>
      <c r="H3037" s="1183"/>
    </row>
    <row r="3038" spans="1:8" ht="23.25" x14ac:dyDescent="0.25">
      <c r="A3038" s="112">
        <v>45154</v>
      </c>
      <c r="B3038" s="21" t="s">
        <v>10294</v>
      </c>
      <c r="C3038" s="13" t="s">
        <v>169</v>
      </c>
      <c r="D3038" s="765" t="s">
        <v>10807</v>
      </c>
      <c r="E3038" s="22">
        <v>117640</v>
      </c>
      <c r="F3038" s="19"/>
      <c r="G3038" s="14">
        <f t="shared" ref="G3038:G3039" si="63">E3038-F3038</f>
        <v>117640</v>
      </c>
      <c r="H3038" s="303"/>
    </row>
    <row r="3039" spans="1:8" ht="23.25" x14ac:dyDescent="0.25">
      <c r="A3039" s="112">
        <v>45154</v>
      </c>
      <c r="B3039" s="21" t="s">
        <v>10294</v>
      </c>
      <c r="C3039" s="13" t="s">
        <v>169</v>
      </c>
      <c r="D3039" s="765" t="s">
        <v>10808</v>
      </c>
      <c r="E3039" s="22">
        <v>12252</v>
      </c>
      <c r="F3039" s="19"/>
      <c r="G3039" s="14">
        <f t="shared" si="63"/>
        <v>12252</v>
      </c>
      <c r="H3039" s="303"/>
    </row>
    <row r="3040" spans="1:8" ht="23.25" x14ac:dyDescent="0.25">
      <c r="A3040" s="112">
        <v>45154</v>
      </c>
      <c r="B3040" s="21" t="s">
        <v>10469</v>
      </c>
      <c r="C3040" s="13" t="s">
        <v>166</v>
      </c>
      <c r="D3040" s="765" t="s">
        <v>10803</v>
      </c>
      <c r="E3040" s="22">
        <v>7000</v>
      </c>
      <c r="F3040" s="19"/>
      <c r="G3040" s="14">
        <f t="shared" si="62"/>
        <v>7000</v>
      </c>
      <c r="H3040" s="303"/>
    </row>
    <row r="3041" spans="1:8" ht="23.25" x14ac:dyDescent="0.25">
      <c r="A3041" s="112">
        <v>45154</v>
      </c>
      <c r="B3041" s="21" t="s">
        <v>10294</v>
      </c>
      <c r="C3041" s="13" t="s">
        <v>164</v>
      </c>
      <c r="D3041" s="765" t="s">
        <v>10838</v>
      </c>
      <c r="E3041" s="22">
        <v>6055</v>
      </c>
      <c r="F3041" s="19"/>
      <c r="G3041" s="14">
        <f t="shared" si="62"/>
        <v>6055</v>
      </c>
      <c r="H3041" s="979"/>
    </row>
    <row r="3042" spans="1:8" ht="23.25" x14ac:dyDescent="0.25">
      <c r="A3042" s="112">
        <v>45154</v>
      </c>
      <c r="B3042" s="21" t="s">
        <v>9965</v>
      </c>
      <c r="C3042" s="13" t="s">
        <v>164</v>
      </c>
      <c r="D3042" s="765" t="s">
        <v>10839</v>
      </c>
      <c r="E3042" s="22">
        <v>1260</v>
      </c>
      <c r="F3042" s="19"/>
      <c r="G3042" s="14">
        <f t="shared" si="62"/>
        <v>1260</v>
      </c>
      <c r="H3042" s="979"/>
    </row>
    <row r="3043" spans="1:8" ht="15.75" customHeight="1" x14ac:dyDescent="0.25">
      <c r="A3043" s="112">
        <v>45156</v>
      </c>
      <c r="B3043" s="21" t="s">
        <v>10149</v>
      </c>
      <c r="C3043" s="13" t="s">
        <v>166</v>
      </c>
      <c r="D3043" s="1201" t="s">
        <v>10804</v>
      </c>
      <c r="E3043" s="22">
        <v>20300</v>
      </c>
      <c r="F3043" s="19"/>
      <c r="G3043" s="14">
        <f t="shared" si="62"/>
        <v>20300</v>
      </c>
      <c r="H3043" s="1202" t="s">
        <v>9324</v>
      </c>
    </row>
    <row r="3044" spans="1:8" ht="15.75" customHeight="1" x14ac:dyDescent="0.25">
      <c r="A3044" s="112">
        <v>45156</v>
      </c>
      <c r="B3044" s="982" t="s">
        <v>10377</v>
      </c>
      <c r="C3044" s="13" t="s">
        <v>166</v>
      </c>
      <c r="D3044" s="1201"/>
      <c r="E3044" s="22">
        <v>45000</v>
      </c>
      <c r="F3044" s="19"/>
      <c r="G3044" s="14">
        <f t="shared" si="62"/>
        <v>45000</v>
      </c>
      <c r="H3044" s="1203"/>
    </row>
    <row r="3045" spans="1:8" x14ac:dyDescent="0.25">
      <c r="A3045" s="112">
        <v>45156</v>
      </c>
      <c r="B3045" s="21" t="s">
        <v>8655</v>
      </c>
      <c r="C3045" s="13" t="s">
        <v>166</v>
      </c>
      <c r="D3045" s="765"/>
      <c r="E3045" s="22"/>
      <c r="F3045" s="19">
        <v>64845</v>
      </c>
      <c r="G3045" s="14">
        <f t="shared" si="62"/>
        <v>-64845</v>
      </c>
      <c r="H3045" s="1207" t="s">
        <v>10841</v>
      </c>
    </row>
    <row r="3046" spans="1:8" x14ac:dyDescent="0.25">
      <c r="A3046" s="112">
        <v>45156</v>
      </c>
      <c r="B3046" s="21" t="s">
        <v>8866</v>
      </c>
      <c r="C3046" s="13" t="s">
        <v>166</v>
      </c>
      <c r="D3046" s="765"/>
      <c r="E3046" s="22"/>
      <c r="F3046" s="19">
        <v>22500</v>
      </c>
      <c r="G3046" s="14">
        <f t="shared" si="62"/>
        <v>-22500</v>
      </c>
      <c r="H3046" s="1208"/>
    </row>
    <row r="3047" spans="1:8" x14ac:dyDescent="0.25">
      <c r="A3047" s="112">
        <v>45156</v>
      </c>
      <c r="B3047" s="21" t="s">
        <v>10149</v>
      </c>
      <c r="C3047" s="13" t="s">
        <v>166</v>
      </c>
      <c r="D3047" s="765"/>
      <c r="E3047" s="22"/>
      <c r="F3047" s="19">
        <v>19260</v>
      </c>
      <c r="G3047" s="14">
        <f t="shared" si="62"/>
        <v>-19260</v>
      </c>
      <c r="H3047" s="1208"/>
    </row>
    <row r="3048" spans="1:8" x14ac:dyDescent="0.25">
      <c r="A3048" s="112">
        <v>45156</v>
      </c>
      <c r="B3048" s="21" t="s">
        <v>10469</v>
      </c>
      <c r="C3048" s="13" t="s">
        <v>166</v>
      </c>
      <c r="D3048" s="765"/>
      <c r="E3048" s="22"/>
      <c r="F3048" s="19">
        <v>34640</v>
      </c>
      <c r="G3048" s="14">
        <f t="shared" si="62"/>
        <v>-34640</v>
      </c>
      <c r="H3048" s="1208"/>
    </row>
    <row r="3049" spans="1:8" x14ac:dyDescent="0.25">
      <c r="A3049" s="112">
        <v>45156</v>
      </c>
      <c r="B3049" s="982" t="s">
        <v>10377</v>
      </c>
      <c r="C3049" s="13" t="s">
        <v>166</v>
      </c>
      <c r="D3049" s="765"/>
      <c r="E3049" s="22"/>
      <c r="F3049" s="19">
        <v>58755</v>
      </c>
      <c r="G3049" s="14">
        <f t="shared" si="62"/>
        <v>-58755</v>
      </c>
      <c r="H3049" s="1209"/>
    </row>
    <row r="3050" spans="1:8" x14ac:dyDescent="0.25">
      <c r="A3050" s="112">
        <v>45156</v>
      </c>
      <c r="B3050" s="21" t="s">
        <v>9965</v>
      </c>
      <c r="C3050" s="13" t="s">
        <v>168</v>
      </c>
      <c r="D3050" s="765" t="s">
        <v>10849</v>
      </c>
      <c r="E3050" s="22">
        <v>16864</v>
      </c>
      <c r="F3050" s="19"/>
      <c r="G3050" s="14">
        <f t="shared" si="62"/>
        <v>16864</v>
      </c>
      <c r="H3050" s="980"/>
    </row>
    <row r="3051" spans="1:8" x14ac:dyDescent="0.25">
      <c r="A3051" s="112">
        <v>45156</v>
      </c>
      <c r="B3051" s="21" t="s">
        <v>7805</v>
      </c>
      <c r="C3051" s="13" t="s">
        <v>168</v>
      </c>
      <c r="D3051" s="765" t="s">
        <v>10848</v>
      </c>
      <c r="E3051" s="22">
        <v>10980</v>
      </c>
      <c r="F3051" s="19"/>
      <c r="G3051" s="14">
        <f t="shared" si="62"/>
        <v>10980</v>
      </c>
      <c r="H3051" s="980"/>
    </row>
    <row r="3052" spans="1:8" x14ac:dyDescent="0.25">
      <c r="A3052" s="112">
        <v>45157</v>
      </c>
      <c r="B3052" s="21" t="s">
        <v>9407</v>
      </c>
      <c r="C3052" s="13" t="s">
        <v>164</v>
      </c>
      <c r="D3052" s="765" t="s">
        <v>10840</v>
      </c>
      <c r="E3052" s="22">
        <v>4370</v>
      </c>
      <c r="F3052" s="19"/>
      <c r="G3052" s="14">
        <f t="shared" si="62"/>
        <v>4370</v>
      </c>
      <c r="H3052" s="981"/>
    </row>
    <row r="3053" spans="1:8" x14ac:dyDescent="0.25">
      <c r="A3053" s="112">
        <v>45159</v>
      </c>
      <c r="B3053" s="21" t="s">
        <v>10149</v>
      </c>
      <c r="C3053" s="13" t="s">
        <v>8392</v>
      </c>
      <c r="D3053" s="765" t="s">
        <v>10833</v>
      </c>
      <c r="E3053" s="22">
        <v>25073</v>
      </c>
      <c r="F3053" s="19"/>
      <c r="G3053" s="14">
        <f t="shared" si="62"/>
        <v>25073</v>
      </c>
      <c r="H3053" s="13"/>
    </row>
    <row r="3054" spans="1:8" x14ac:dyDescent="0.25">
      <c r="A3054" s="112">
        <v>45159</v>
      </c>
      <c r="B3054" s="982" t="s">
        <v>10377</v>
      </c>
      <c r="C3054" s="13" t="s">
        <v>8392</v>
      </c>
      <c r="D3054" s="765" t="s">
        <v>10834</v>
      </c>
      <c r="E3054" s="22">
        <v>246912</v>
      </c>
      <c r="F3054" s="19"/>
      <c r="G3054" s="14">
        <f t="shared" si="62"/>
        <v>246912</v>
      </c>
      <c r="H3054" s="13"/>
    </row>
    <row r="3055" spans="1:8" x14ac:dyDescent="0.25">
      <c r="A3055" s="112">
        <v>45159</v>
      </c>
      <c r="B3055" s="21" t="s">
        <v>10294</v>
      </c>
      <c r="C3055" s="13" t="s">
        <v>8392</v>
      </c>
      <c r="D3055" s="765" t="s">
        <v>10835</v>
      </c>
      <c r="E3055" s="22">
        <v>37586</v>
      </c>
      <c r="F3055" s="19"/>
      <c r="G3055" s="14">
        <f t="shared" si="62"/>
        <v>37586</v>
      </c>
      <c r="H3055" s="13"/>
    </row>
    <row r="3056" spans="1:8" x14ac:dyDescent="0.25">
      <c r="A3056" s="112">
        <v>45159</v>
      </c>
      <c r="B3056" s="21" t="s">
        <v>10230</v>
      </c>
      <c r="C3056" s="53" t="s">
        <v>8392</v>
      </c>
      <c r="D3056" s="765" t="s">
        <v>10836</v>
      </c>
      <c r="E3056" s="22">
        <v>197733</v>
      </c>
      <c r="F3056" s="109"/>
      <c r="G3056" s="14">
        <f t="shared" si="62"/>
        <v>197733</v>
      </c>
      <c r="H3056" s="13"/>
    </row>
    <row r="3057" spans="1:8" x14ac:dyDescent="0.25">
      <c r="A3057" s="112">
        <v>45159</v>
      </c>
      <c r="B3057" s="982" t="s">
        <v>10377</v>
      </c>
      <c r="C3057" s="13" t="s">
        <v>166</v>
      </c>
      <c r="D3057" s="983" t="s">
        <v>10935</v>
      </c>
      <c r="E3057" s="782">
        <v>28250</v>
      </c>
      <c r="F3057" s="213"/>
      <c r="G3057" s="783">
        <f t="shared" si="62"/>
        <v>28250</v>
      </c>
      <c r="H3057" s="53"/>
    </row>
    <row r="3058" spans="1:8" x14ac:dyDescent="0.25">
      <c r="A3058" s="112">
        <v>45160</v>
      </c>
      <c r="B3058" s="982" t="s">
        <v>10377</v>
      </c>
      <c r="C3058" s="7" t="s">
        <v>164</v>
      </c>
      <c r="D3058" s="983" t="s">
        <v>11040</v>
      </c>
      <c r="E3058" s="782">
        <v>7210</v>
      </c>
      <c r="F3058" s="213"/>
      <c r="G3058" s="783">
        <f t="shared" si="62"/>
        <v>7210</v>
      </c>
      <c r="H3058" s="53"/>
    </row>
    <row r="3059" spans="1:8" x14ac:dyDescent="0.25">
      <c r="A3059" s="112">
        <v>45161</v>
      </c>
      <c r="B3059" s="982" t="s">
        <v>10574</v>
      </c>
      <c r="C3059" s="7" t="s">
        <v>180</v>
      </c>
      <c r="D3059" s="983" t="s">
        <v>10925</v>
      </c>
      <c r="E3059" s="782">
        <v>268800</v>
      </c>
      <c r="F3059" s="213"/>
      <c r="G3059" s="783">
        <f t="shared" si="62"/>
        <v>268800</v>
      </c>
      <c r="H3059" s="53"/>
    </row>
    <row r="3060" spans="1:8" x14ac:dyDescent="0.25">
      <c r="A3060" s="112">
        <v>45161</v>
      </c>
      <c r="B3060" s="982" t="s">
        <v>10574</v>
      </c>
      <c r="C3060" s="7" t="s">
        <v>180</v>
      </c>
      <c r="D3060" s="983" t="s">
        <v>10926</v>
      </c>
      <c r="E3060" s="782">
        <v>1415820</v>
      </c>
      <c r="F3060" s="213"/>
      <c r="G3060" s="783">
        <f t="shared" si="62"/>
        <v>1415820</v>
      </c>
      <c r="H3060" s="53"/>
    </row>
    <row r="3061" spans="1:8" x14ac:dyDescent="0.25">
      <c r="A3061" s="112">
        <v>45161</v>
      </c>
      <c r="B3061" s="982" t="s">
        <v>10574</v>
      </c>
      <c r="C3061" s="7" t="s">
        <v>168</v>
      </c>
      <c r="D3061" s="983" t="s">
        <v>10927</v>
      </c>
      <c r="E3061" s="782">
        <v>104470</v>
      </c>
      <c r="F3061" s="213"/>
      <c r="G3061" s="783">
        <f t="shared" si="62"/>
        <v>104470</v>
      </c>
      <c r="H3061" s="53"/>
    </row>
    <row r="3062" spans="1:8" x14ac:dyDescent="0.25">
      <c r="A3062" s="112">
        <v>45161</v>
      </c>
      <c r="B3062" s="982" t="s">
        <v>10377</v>
      </c>
      <c r="C3062" s="7" t="s">
        <v>168</v>
      </c>
      <c r="D3062" s="983" t="s">
        <v>10928</v>
      </c>
      <c r="E3062" s="782">
        <v>14520</v>
      </c>
      <c r="F3062" s="213"/>
      <c r="G3062" s="783">
        <f t="shared" si="62"/>
        <v>14520</v>
      </c>
      <c r="H3062" s="53"/>
    </row>
    <row r="3063" spans="1:8" ht="16.5" thickBot="1" x14ac:dyDescent="0.3">
      <c r="A3063" s="112">
        <v>45161</v>
      </c>
      <c r="B3063" s="982" t="s">
        <v>10569</v>
      </c>
      <c r="C3063" s="7" t="s">
        <v>168</v>
      </c>
      <c r="D3063" s="983" t="s">
        <v>10929</v>
      </c>
      <c r="E3063" s="782">
        <v>22800</v>
      </c>
      <c r="F3063" s="213"/>
      <c r="G3063" s="783">
        <f t="shared" si="62"/>
        <v>22800</v>
      </c>
      <c r="H3063" s="53"/>
    </row>
    <row r="3064" spans="1:8" x14ac:dyDescent="0.25">
      <c r="A3064" s="112">
        <v>45161</v>
      </c>
      <c r="B3064" s="982" t="s">
        <v>9505</v>
      </c>
      <c r="C3064" s="984" t="s">
        <v>8392</v>
      </c>
      <c r="D3064" s="983"/>
      <c r="E3064" s="782"/>
      <c r="F3064" s="784">
        <v>28019</v>
      </c>
      <c r="G3064" s="783">
        <f t="shared" si="62"/>
        <v>-28019</v>
      </c>
      <c r="H3064" s="1181" t="s">
        <v>10846</v>
      </c>
    </row>
    <row r="3065" spans="1:8" x14ac:dyDescent="0.25">
      <c r="A3065" s="112">
        <v>45161</v>
      </c>
      <c r="B3065" s="982" t="s">
        <v>10294</v>
      </c>
      <c r="C3065" s="139" t="s">
        <v>8392</v>
      </c>
      <c r="D3065" s="983"/>
      <c r="E3065" s="782"/>
      <c r="F3065" s="141">
        <v>112135</v>
      </c>
      <c r="G3065" s="783">
        <f t="shared" si="62"/>
        <v>-112135</v>
      </c>
      <c r="H3065" s="1182"/>
    </row>
    <row r="3066" spans="1:8" x14ac:dyDescent="0.25">
      <c r="A3066" s="112">
        <v>45161</v>
      </c>
      <c r="B3066" s="21" t="s">
        <v>9354</v>
      </c>
      <c r="C3066" s="139" t="s">
        <v>8392</v>
      </c>
      <c r="D3066" s="983"/>
      <c r="E3066" s="782"/>
      <c r="F3066" s="141">
        <v>22065</v>
      </c>
      <c r="G3066" s="783">
        <f t="shared" si="62"/>
        <v>-22065</v>
      </c>
      <c r="H3066" s="1182"/>
    </row>
    <row r="3067" spans="1:8" x14ac:dyDescent="0.25">
      <c r="A3067" s="112">
        <v>45161</v>
      </c>
      <c r="B3067" s="982" t="s">
        <v>10149</v>
      </c>
      <c r="C3067" s="139" t="s">
        <v>8392</v>
      </c>
      <c r="D3067" s="983"/>
      <c r="E3067" s="782"/>
      <c r="F3067" s="141">
        <v>300000</v>
      </c>
      <c r="G3067" s="783">
        <f t="shared" si="62"/>
        <v>-300000</v>
      </c>
      <c r="H3067" s="1182"/>
    </row>
    <row r="3068" spans="1:8" x14ac:dyDescent="0.25">
      <c r="A3068" s="112">
        <v>45161</v>
      </c>
      <c r="B3068" s="982" t="s">
        <v>10377</v>
      </c>
      <c r="C3068" s="139" t="s">
        <v>8392</v>
      </c>
      <c r="D3068" s="983"/>
      <c r="E3068" s="782"/>
      <c r="F3068" s="141">
        <v>200000</v>
      </c>
      <c r="G3068" s="783">
        <f t="shared" si="62"/>
        <v>-200000</v>
      </c>
      <c r="H3068" s="1182"/>
    </row>
    <row r="3069" spans="1:8" ht="16.5" thickBot="1" x14ac:dyDescent="0.3">
      <c r="A3069" s="112">
        <v>45161</v>
      </c>
      <c r="B3069" s="982" t="s">
        <v>10230</v>
      </c>
      <c r="C3069" s="985" t="s">
        <v>8392</v>
      </c>
      <c r="D3069" s="983"/>
      <c r="E3069" s="782"/>
      <c r="F3069" s="785">
        <v>337781</v>
      </c>
      <c r="G3069" s="783">
        <f t="shared" si="62"/>
        <v>-337781</v>
      </c>
      <c r="H3069" s="1183"/>
    </row>
    <row r="3070" spans="1:8" ht="17.25" customHeight="1" x14ac:dyDescent="0.25">
      <c r="A3070" s="112">
        <v>45161</v>
      </c>
      <c r="B3070" s="982" t="s">
        <v>10569</v>
      </c>
      <c r="C3070" s="7" t="s">
        <v>7465</v>
      </c>
      <c r="D3070" s="983" t="s">
        <v>10939</v>
      </c>
      <c r="E3070" s="782">
        <v>334758</v>
      </c>
      <c r="F3070" s="213"/>
      <c r="G3070" s="783">
        <f t="shared" si="62"/>
        <v>334758</v>
      </c>
      <c r="H3070" s="303"/>
    </row>
    <row r="3071" spans="1:8" ht="17.25" customHeight="1" x14ac:dyDescent="0.25">
      <c r="A3071" s="112">
        <v>45162</v>
      </c>
      <c r="B3071" s="982" t="s">
        <v>10294</v>
      </c>
      <c r="C3071" s="7" t="s">
        <v>7465</v>
      </c>
      <c r="D3071" s="983" t="s">
        <v>10940</v>
      </c>
      <c r="E3071" s="782">
        <v>82636</v>
      </c>
      <c r="F3071" s="213"/>
      <c r="G3071" s="783">
        <f t="shared" si="62"/>
        <v>82636</v>
      </c>
      <c r="H3071" s="303"/>
    </row>
    <row r="3072" spans="1:8" ht="17.25" customHeight="1" x14ac:dyDescent="0.25">
      <c r="A3072" s="112">
        <v>45162</v>
      </c>
      <c r="B3072" s="982" t="s">
        <v>10377</v>
      </c>
      <c r="C3072" s="13" t="s">
        <v>166</v>
      </c>
      <c r="D3072" s="983" t="s">
        <v>11194</v>
      </c>
      <c r="E3072" s="782">
        <v>3350</v>
      </c>
      <c r="F3072" s="213"/>
      <c r="G3072" s="783">
        <f t="shared" si="62"/>
        <v>3350</v>
      </c>
      <c r="H3072" s="303"/>
    </row>
    <row r="3073" spans="1:8" ht="17.25" customHeight="1" x14ac:dyDescent="0.25">
      <c r="A3073" s="112">
        <v>45162</v>
      </c>
      <c r="B3073" s="982" t="s">
        <v>10569</v>
      </c>
      <c r="C3073" s="13" t="s">
        <v>166</v>
      </c>
      <c r="D3073" s="983" t="s">
        <v>11778</v>
      </c>
      <c r="E3073" s="782">
        <v>45000</v>
      </c>
      <c r="F3073" s="213"/>
      <c r="G3073" s="783">
        <f t="shared" si="62"/>
        <v>45000</v>
      </c>
      <c r="H3073" s="303"/>
    </row>
    <row r="3074" spans="1:8" ht="17.25" customHeight="1" x14ac:dyDescent="0.25">
      <c r="A3074" s="112">
        <v>45163</v>
      </c>
      <c r="B3074" s="982" t="s">
        <v>10377</v>
      </c>
      <c r="C3074" s="7" t="s">
        <v>164</v>
      </c>
      <c r="D3074" s="983" t="s">
        <v>11041</v>
      </c>
      <c r="E3074" s="782">
        <v>7714</v>
      </c>
      <c r="F3074" s="213"/>
      <c r="G3074" s="783">
        <f t="shared" si="62"/>
        <v>7714</v>
      </c>
      <c r="H3074" s="303"/>
    </row>
    <row r="3075" spans="1:8" x14ac:dyDescent="0.25">
      <c r="A3075" s="112">
        <v>45163</v>
      </c>
      <c r="B3075" s="21" t="s">
        <v>10469</v>
      </c>
      <c r="C3075" s="13" t="s">
        <v>166</v>
      </c>
      <c r="D3075" s="765" t="s">
        <v>10850</v>
      </c>
      <c r="E3075" s="22">
        <v>12500</v>
      </c>
      <c r="F3075" s="110"/>
      <c r="G3075" s="783">
        <f t="shared" si="62"/>
        <v>12500</v>
      </c>
      <c r="H3075" s="13"/>
    </row>
    <row r="3076" spans="1:8" x14ac:dyDescent="0.25">
      <c r="A3076" s="112">
        <v>45163</v>
      </c>
      <c r="B3076" s="21" t="s">
        <v>10569</v>
      </c>
      <c r="C3076" s="54" t="s">
        <v>168</v>
      </c>
      <c r="D3076" s="765" t="s">
        <v>10930</v>
      </c>
      <c r="E3076" s="782">
        <v>13500</v>
      </c>
      <c r="F3076" s="213"/>
      <c r="G3076" s="783">
        <f t="shared" si="62"/>
        <v>13500</v>
      </c>
      <c r="H3076" s="53"/>
    </row>
    <row r="3077" spans="1:8" ht="16.5" thickBot="1" x14ac:dyDescent="0.3">
      <c r="A3077" s="112">
        <v>45163</v>
      </c>
      <c r="B3077" s="21" t="s">
        <v>9354</v>
      </c>
      <c r="C3077" s="54" t="s">
        <v>1062</v>
      </c>
      <c r="D3077" s="765" t="s">
        <v>13258</v>
      </c>
      <c r="E3077" s="782">
        <v>105000</v>
      </c>
      <c r="F3077" s="213"/>
      <c r="G3077" s="783">
        <f t="shared" si="62"/>
        <v>105000</v>
      </c>
      <c r="H3077" s="53"/>
    </row>
    <row r="3078" spans="1:8" x14ac:dyDescent="0.25">
      <c r="A3078" s="112">
        <v>45164</v>
      </c>
      <c r="B3078" s="21" t="s">
        <v>9354</v>
      </c>
      <c r="C3078" s="13" t="s">
        <v>169</v>
      </c>
      <c r="D3078" s="765"/>
      <c r="E3078" s="782"/>
      <c r="F3078" s="784">
        <v>200204</v>
      </c>
      <c r="G3078" s="783">
        <f t="shared" si="62"/>
        <v>-200204</v>
      </c>
      <c r="H3078" s="1204" t="s">
        <v>10854</v>
      </c>
    </row>
    <row r="3079" spans="1:8" x14ac:dyDescent="0.25">
      <c r="A3079" s="112">
        <v>45164</v>
      </c>
      <c r="B3079" s="21" t="s">
        <v>9965</v>
      </c>
      <c r="C3079" s="13" t="s">
        <v>169</v>
      </c>
      <c r="D3079" s="765"/>
      <c r="E3079" s="782"/>
      <c r="F3079" s="141">
        <v>23382</v>
      </c>
      <c r="G3079" s="783">
        <f t="shared" si="62"/>
        <v>-23382</v>
      </c>
      <c r="H3079" s="1205"/>
    </row>
    <row r="3080" spans="1:8" x14ac:dyDescent="0.25">
      <c r="A3080" s="112">
        <v>45164</v>
      </c>
      <c r="B3080" s="21" t="s">
        <v>9984</v>
      </c>
      <c r="C3080" s="13" t="s">
        <v>169</v>
      </c>
      <c r="D3080" s="765"/>
      <c r="E3080" s="782"/>
      <c r="F3080" s="141">
        <v>37222</v>
      </c>
      <c r="G3080" s="783">
        <f t="shared" si="62"/>
        <v>-37222</v>
      </c>
      <c r="H3080" s="1205"/>
    </row>
    <row r="3081" spans="1:8" x14ac:dyDescent="0.25">
      <c r="A3081" s="112">
        <v>45164</v>
      </c>
      <c r="B3081" s="21" t="s">
        <v>10294</v>
      </c>
      <c r="C3081" s="13" t="s">
        <v>169</v>
      </c>
      <c r="D3081" s="765"/>
      <c r="E3081" s="782"/>
      <c r="F3081" s="141">
        <v>129892</v>
      </c>
      <c r="G3081" s="783">
        <f t="shared" si="62"/>
        <v>-129892</v>
      </c>
      <c r="H3081" s="1205"/>
    </row>
    <row r="3082" spans="1:8" ht="16.5" thickBot="1" x14ac:dyDescent="0.3">
      <c r="A3082" s="112">
        <v>45164</v>
      </c>
      <c r="B3082" s="21" t="s">
        <v>10569</v>
      </c>
      <c r="C3082" s="13" t="s">
        <v>169</v>
      </c>
      <c r="D3082" s="765"/>
      <c r="E3082" s="782"/>
      <c r="F3082" s="785">
        <v>7300</v>
      </c>
      <c r="G3082" s="783">
        <f t="shared" si="62"/>
        <v>-7300</v>
      </c>
      <c r="H3082" s="1206"/>
    </row>
    <row r="3083" spans="1:8" ht="16.5" thickBot="1" x14ac:dyDescent="0.3">
      <c r="A3083" s="112">
        <v>45164</v>
      </c>
      <c r="B3083" s="21" t="s">
        <v>10569</v>
      </c>
      <c r="C3083" s="13" t="s">
        <v>169</v>
      </c>
      <c r="D3083" s="765"/>
      <c r="E3083" s="22"/>
      <c r="F3083" s="110">
        <v>280</v>
      </c>
      <c r="G3083" s="14">
        <f t="shared" si="62"/>
        <v>-280</v>
      </c>
      <c r="H3083" s="13" t="s">
        <v>4976</v>
      </c>
    </row>
    <row r="3084" spans="1:8" x14ac:dyDescent="0.25">
      <c r="A3084" s="112">
        <v>45164</v>
      </c>
      <c r="B3084" s="21" t="s">
        <v>9965</v>
      </c>
      <c r="C3084" s="13" t="s">
        <v>1802</v>
      </c>
      <c r="D3084" s="765"/>
      <c r="E3084" s="782"/>
      <c r="F3084" s="784">
        <v>73080</v>
      </c>
      <c r="G3084" s="783">
        <f t="shared" si="62"/>
        <v>-73080</v>
      </c>
      <c r="H3084" s="1192" t="s">
        <v>10874</v>
      </c>
    </row>
    <row r="3085" spans="1:8" x14ac:dyDescent="0.25">
      <c r="A3085" s="112">
        <v>45164</v>
      </c>
      <c r="B3085" s="21" t="s">
        <v>10294</v>
      </c>
      <c r="C3085" s="13" t="s">
        <v>1802</v>
      </c>
      <c r="D3085" s="765"/>
      <c r="E3085" s="782"/>
      <c r="F3085" s="141">
        <v>4870</v>
      </c>
      <c r="G3085" s="783">
        <f t="shared" si="62"/>
        <v>-4870</v>
      </c>
      <c r="H3085" s="1193"/>
    </row>
    <row r="3086" spans="1:8" ht="16.5" thickBot="1" x14ac:dyDescent="0.3">
      <c r="A3086" s="112">
        <v>45164</v>
      </c>
      <c r="B3086" s="21" t="s">
        <v>10907</v>
      </c>
      <c r="C3086" s="13" t="s">
        <v>1802</v>
      </c>
      <c r="D3086" s="765"/>
      <c r="E3086" s="954"/>
      <c r="F3086" s="785">
        <v>75050</v>
      </c>
      <c r="G3086" s="978">
        <f t="shared" si="62"/>
        <v>-75050</v>
      </c>
      <c r="H3086" s="1194"/>
    </row>
    <row r="3087" spans="1:8" ht="21" x14ac:dyDescent="0.25">
      <c r="A3087" s="112">
        <v>45164</v>
      </c>
      <c r="B3087" s="21" t="s">
        <v>10569</v>
      </c>
      <c r="C3087" s="13" t="s">
        <v>169</v>
      </c>
      <c r="D3087" s="765" t="s">
        <v>10942</v>
      </c>
      <c r="E3087" s="954">
        <v>178080</v>
      </c>
      <c r="F3087" s="19"/>
      <c r="G3087" s="978">
        <f t="shared" si="62"/>
        <v>178080</v>
      </c>
      <c r="H3087" s="1045"/>
    </row>
    <row r="3088" spans="1:8" ht="21" x14ac:dyDescent="0.25">
      <c r="A3088" s="112">
        <v>45164</v>
      </c>
      <c r="B3088" s="21" t="s">
        <v>9354</v>
      </c>
      <c r="C3088" s="13" t="s">
        <v>169</v>
      </c>
      <c r="D3088" s="765" t="s">
        <v>9330</v>
      </c>
      <c r="E3088" s="954">
        <v>73333</v>
      </c>
      <c r="F3088" s="19"/>
      <c r="G3088" s="978">
        <f t="shared" si="62"/>
        <v>73333</v>
      </c>
      <c r="H3088" s="1045"/>
    </row>
    <row r="3089" spans="1:8" ht="17.25" customHeight="1" x14ac:dyDescent="0.25">
      <c r="A3089" s="112">
        <v>45166</v>
      </c>
      <c r="B3089" s="21" t="s">
        <v>10377</v>
      </c>
      <c r="C3089" s="13" t="s">
        <v>8392</v>
      </c>
      <c r="D3089" s="765" t="s">
        <v>10931</v>
      </c>
      <c r="E3089" s="782">
        <v>37567</v>
      </c>
      <c r="F3089" s="19"/>
      <c r="G3089" s="783">
        <f t="shared" si="62"/>
        <v>37567</v>
      </c>
      <c r="H3089" s="1045"/>
    </row>
    <row r="3090" spans="1:8" ht="17.25" customHeight="1" x14ac:dyDescent="0.25">
      <c r="A3090" s="112">
        <v>45166</v>
      </c>
      <c r="B3090" s="21" t="s">
        <v>9354</v>
      </c>
      <c r="C3090" s="13" t="s">
        <v>8392</v>
      </c>
      <c r="D3090" s="765" t="s">
        <v>10932</v>
      </c>
      <c r="E3090" s="782">
        <v>29368</v>
      </c>
      <c r="F3090" s="19"/>
      <c r="G3090" s="783">
        <f t="shared" si="62"/>
        <v>29368</v>
      </c>
      <c r="H3090" s="1045"/>
    </row>
    <row r="3091" spans="1:8" ht="17.25" customHeight="1" x14ac:dyDescent="0.25">
      <c r="A3091" s="112">
        <v>45166</v>
      </c>
      <c r="B3091" s="21" t="s">
        <v>10230</v>
      </c>
      <c r="C3091" s="13" t="s">
        <v>8392</v>
      </c>
      <c r="D3091" s="765" t="s">
        <v>10933</v>
      </c>
      <c r="E3091" s="22">
        <v>275805</v>
      </c>
      <c r="F3091" s="19"/>
      <c r="G3091" s="14">
        <f t="shared" si="62"/>
        <v>275805</v>
      </c>
      <c r="H3091" s="1045"/>
    </row>
    <row r="3092" spans="1:8" ht="17.25" customHeight="1" x14ac:dyDescent="0.25">
      <c r="A3092" s="112">
        <v>45166</v>
      </c>
      <c r="B3092" s="21" t="s">
        <v>10574</v>
      </c>
      <c r="C3092" s="13" t="s">
        <v>8392</v>
      </c>
      <c r="D3092" s="765" t="s">
        <v>10934</v>
      </c>
      <c r="E3092" s="22">
        <v>1759647</v>
      </c>
      <c r="F3092" s="19"/>
      <c r="G3092" s="14">
        <f t="shared" si="62"/>
        <v>1759647</v>
      </c>
      <c r="H3092" s="1045"/>
    </row>
    <row r="3093" spans="1:8" ht="17.25" customHeight="1" x14ac:dyDescent="0.25">
      <c r="A3093" s="112">
        <v>45167</v>
      </c>
      <c r="B3093" s="21" t="s">
        <v>10377</v>
      </c>
      <c r="C3093" s="13" t="s">
        <v>166</v>
      </c>
      <c r="D3093" s="765" t="s">
        <v>10936</v>
      </c>
      <c r="E3093" s="282">
        <v>32000</v>
      </c>
      <c r="F3093" s="111"/>
      <c r="G3093" s="960">
        <f t="shared" si="62"/>
        <v>32000</v>
      </c>
      <c r="H3093" s="1045"/>
    </row>
    <row r="3094" spans="1:8" ht="17.25" customHeight="1" x14ac:dyDescent="0.25">
      <c r="A3094" s="112">
        <v>45167</v>
      </c>
      <c r="B3094" s="21" t="s">
        <v>10469</v>
      </c>
      <c r="C3094" s="13" t="s">
        <v>166</v>
      </c>
      <c r="D3094" s="765" t="s">
        <v>10937</v>
      </c>
      <c r="E3094" s="282">
        <v>76455</v>
      </c>
      <c r="F3094" s="111"/>
      <c r="G3094" s="960">
        <f t="shared" si="62"/>
        <v>76455</v>
      </c>
      <c r="H3094" s="1045"/>
    </row>
    <row r="3095" spans="1:8" ht="17.25" customHeight="1" x14ac:dyDescent="0.25">
      <c r="A3095" s="112">
        <v>45167</v>
      </c>
      <c r="B3095" s="21" t="s">
        <v>10569</v>
      </c>
      <c r="C3095" s="13" t="s">
        <v>169</v>
      </c>
      <c r="D3095" s="765" t="s">
        <v>10943</v>
      </c>
      <c r="E3095" s="282">
        <v>85500</v>
      </c>
      <c r="F3095" s="111"/>
      <c r="G3095" s="960">
        <f t="shared" si="62"/>
        <v>85500</v>
      </c>
      <c r="H3095" s="1045"/>
    </row>
    <row r="3096" spans="1:8" ht="17.25" customHeight="1" x14ac:dyDescent="0.25">
      <c r="A3096" s="112">
        <v>45167</v>
      </c>
      <c r="B3096" s="21" t="s">
        <v>10574</v>
      </c>
      <c r="C3096" s="13" t="s">
        <v>169</v>
      </c>
      <c r="D3096" s="765" t="s">
        <v>10944</v>
      </c>
      <c r="E3096" s="282">
        <v>85500</v>
      </c>
      <c r="F3096" s="111"/>
      <c r="G3096" s="960">
        <f t="shared" si="62"/>
        <v>85500</v>
      </c>
      <c r="H3096" s="1045"/>
    </row>
    <row r="3097" spans="1:8" ht="17.25" customHeight="1" x14ac:dyDescent="0.25">
      <c r="A3097" s="112">
        <v>45168</v>
      </c>
      <c r="B3097" s="21" t="s">
        <v>10230</v>
      </c>
      <c r="C3097" s="13" t="s">
        <v>168</v>
      </c>
      <c r="D3097" s="765" t="s">
        <v>11009</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10719</v>
      </c>
    </row>
    <row r="3099" spans="1:8" x14ac:dyDescent="0.25">
      <c r="A3099" s="112">
        <v>45168</v>
      </c>
      <c r="B3099" s="21" t="s">
        <v>8041</v>
      </c>
      <c r="C3099" s="13" t="s">
        <v>8089</v>
      </c>
      <c r="D3099" s="765"/>
      <c r="E3099" s="22"/>
      <c r="F3099" s="19">
        <v>200000</v>
      </c>
      <c r="G3099" s="14">
        <f t="shared" si="62"/>
        <v>-200000</v>
      </c>
      <c r="H3099" s="13" t="s">
        <v>10915</v>
      </c>
    </row>
    <row r="3100" spans="1:8" x14ac:dyDescent="0.25">
      <c r="A3100" s="112">
        <v>45168</v>
      </c>
      <c r="B3100" s="21" t="s">
        <v>8041</v>
      </c>
      <c r="C3100" s="13" t="s">
        <v>8089</v>
      </c>
      <c r="D3100" s="765"/>
      <c r="E3100" s="22"/>
      <c r="F3100" s="19">
        <v>202000</v>
      </c>
      <c r="G3100" s="14">
        <f t="shared" si="62"/>
        <v>-202000</v>
      </c>
      <c r="H3100" s="13" t="s">
        <v>10916</v>
      </c>
    </row>
    <row r="3101" spans="1:8" x14ac:dyDescent="0.25">
      <c r="A3101" s="112">
        <v>45168</v>
      </c>
      <c r="B3101" s="21" t="s">
        <v>8041</v>
      </c>
      <c r="C3101" s="13" t="s">
        <v>8089</v>
      </c>
      <c r="D3101" s="765"/>
      <c r="E3101" s="22"/>
      <c r="F3101" s="19">
        <v>148000</v>
      </c>
      <c r="G3101" s="14">
        <f t="shared" si="62"/>
        <v>-148000</v>
      </c>
      <c r="H3101" s="13" t="s">
        <v>10917</v>
      </c>
    </row>
    <row r="3102" spans="1:8" x14ac:dyDescent="0.25">
      <c r="A3102" s="112">
        <v>45168</v>
      </c>
      <c r="B3102" s="21" t="s">
        <v>10907</v>
      </c>
      <c r="C3102" s="13" t="s">
        <v>12480</v>
      </c>
      <c r="D3102" s="765"/>
      <c r="E3102" s="22"/>
      <c r="F3102" s="19">
        <v>2500000</v>
      </c>
      <c r="G3102" s="14">
        <f t="shared" si="62"/>
        <v>-2500000</v>
      </c>
      <c r="H3102" s="13" t="s">
        <v>12482</v>
      </c>
    </row>
    <row r="3103" spans="1:8" x14ac:dyDescent="0.25">
      <c r="A3103" s="112">
        <v>45168</v>
      </c>
      <c r="B3103" s="21" t="s">
        <v>10569</v>
      </c>
      <c r="C3103" s="13" t="s">
        <v>7465</v>
      </c>
      <c r="D3103" s="765" t="s">
        <v>10928</v>
      </c>
      <c r="E3103" s="22">
        <v>32000</v>
      </c>
      <c r="F3103" s="19"/>
      <c r="G3103" s="14">
        <f t="shared" si="62"/>
        <v>32000</v>
      </c>
      <c r="H3103" s="13"/>
    </row>
    <row r="3104" spans="1:8" x14ac:dyDescent="0.25">
      <c r="A3104" s="112">
        <v>45169</v>
      </c>
      <c r="B3104" s="21" t="s">
        <v>9354</v>
      </c>
      <c r="C3104" s="13" t="s">
        <v>7465</v>
      </c>
      <c r="D3104" s="765" t="s">
        <v>11010</v>
      </c>
      <c r="E3104" s="22">
        <v>119294</v>
      </c>
      <c r="F3104" s="19"/>
      <c r="G3104" s="14">
        <f t="shared" si="62"/>
        <v>119294</v>
      </c>
      <c r="H3104" s="13"/>
    </row>
    <row r="3105" spans="1:8" x14ac:dyDescent="0.25">
      <c r="A3105" s="112">
        <v>45169</v>
      </c>
      <c r="B3105" s="21" t="s">
        <v>10574</v>
      </c>
      <c r="C3105" s="13" t="s">
        <v>8392</v>
      </c>
      <c r="D3105" s="765"/>
      <c r="E3105" s="22"/>
      <c r="F3105" s="19">
        <v>657900</v>
      </c>
      <c r="G3105" s="14">
        <f t="shared" si="62"/>
        <v>-657900</v>
      </c>
      <c r="H3105" s="13" t="s">
        <v>10235</v>
      </c>
    </row>
    <row r="3106" spans="1:8" x14ac:dyDescent="0.25">
      <c r="A3106" s="112">
        <v>45169</v>
      </c>
      <c r="B3106" s="21" t="s">
        <v>10469</v>
      </c>
      <c r="C3106" s="13" t="s">
        <v>166</v>
      </c>
      <c r="D3106" s="765" t="s">
        <v>10938</v>
      </c>
      <c r="E3106" s="22">
        <v>25300</v>
      </c>
      <c r="F3106" s="19"/>
      <c r="G3106" s="14">
        <f t="shared" si="62"/>
        <v>25300</v>
      </c>
      <c r="H3106" s="13"/>
    </row>
    <row r="3107" spans="1:8" x14ac:dyDescent="0.25">
      <c r="A3107" s="112">
        <v>45169</v>
      </c>
      <c r="B3107" s="21" t="s">
        <v>10469</v>
      </c>
      <c r="C3107" s="13" t="s">
        <v>164</v>
      </c>
      <c r="D3107" s="765" t="s">
        <v>10941</v>
      </c>
      <c r="E3107" s="22">
        <v>8079</v>
      </c>
      <c r="F3107" s="19"/>
      <c r="G3107" s="14">
        <f t="shared" si="62"/>
        <v>8079</v>
      </c>
      <c r="H3107" s="13"/>
    </row>
    <row r="3108" spans="1:8" x14ac:dyDescent="0.25">
      <c r="A3108" s="112">
        <v>45173</v>
      </c>
      <c r="B3108" s="21" t="s">
        <v>9354</v>
      </c>
      <c r="C3108" s="13" t="s">
        <v>7465</v>
      </c>
      <c r="D3108" s="765" t="s">
        <v>11011</v>
      </c>
      <c r="E3108" s="22">
        <v>119296</v>
      </c>
      <c r="F3108" s="19"/>
      <c r="G3108" s="14">
        <f t="shared" si="62"/>
        <v>119296</v>
      </c>
      <c r="H3108" s="53"/>
    </row>
    <row r="3109" spans="1:8" x14ac:dyDescent="0.25">
      <c r="A3109" s="112">
        <v>45174</v>
      </c>
      <c r="B3109" s="21" t="s">
        <v>10230</v>
      </c>
      <c r="C3109" s="13" t="s">
        <v>164</v>
      </c>
      <c r="D3109" s="765" t="s">
        <v>11042</v>
      </c>
      <c r="E3109" s="22">
        <v>9551</v>
      </c>
      <c r="F3109" s="19"/>
      <c r="G3109" s="14">
        <f t="shared" si="62"/>
        <v>9551</v>
      </c>
      <c r="H3109" s="53"/>
    </row>
    <row r="3110" spans="1:8" x14ac:dyDescent="0.25">
      <c r="A3110" s="112">
        <v>45174</v>
      </c>
      <c r="B3110" s="21" t="s">
        <v>10230</v>
      </c>
      <c r="C3110" s="13" t="s">
        <v>180</v>
      </c>
      <c r="D3110" s="765"/>
      <c r="E3110" s="22"/>
      <c r="F3110" s="19">
        <v>374080</v>
      </c>
      <c r="G3110" s="14">
        <f t="shared" si="62"/>
        <v>-374080</v>
      </c>
      <c r="H3110" s="1168" t="s">
        <v>11002</v>
      </c>
    </row>
    <row r="3111" spans="1:8" x14ac:dyDescent="0.25">
      <c r="A3111" s="112">
        <v>45174</v>
      </c>
      <c r="B3111" s="21" t="s">
        <v>10569</v>
      </c>
      <c r="C3111" s="13" t="s">
        <v>180</v>
      </c>
      <c r="D3111" s="765"/>
      <c r="E3111" s="22"/>
      <c r="F3111" s="19">
        <v>120960</v>
      </c>
      <c r="G3111" s="14">
        <f t="shared" si="62"/>
        <v>-120960</v>
      </c>
      <c r="H3111" s="1169"/>
    </row>
    <row r="3112" spans="1:8" x14ac:dyDescent="0.25">
      <c r="A3112" s="112">
        <v>45174</v>
      </c>
      <c r="B3112" s="21" t="s">
        <v>10377</v>
      </c>
      <c r="C3112" s="13" t="s">
        <v>180</v>
      </c>
      <c r="D3112" s="765"/>
      <c r="E3112" s="22"/>
      <c r="F3112" s="19">
        <v>4960</v>
      </c>
      <c r="G3112" s="14">
        <f t="shared" si="62"/>
        <v>-4960</v>
      </c>
      <c r="H3112" s="1170"/>
    </row>
    <row r="3113" spans="1:8" x14ac:dyDescent="0.25">
      <c r="A3113" s="112">
        <v>45173</v>
      </c>
      <c r="B3113" s="21" t="s">
        <v>11003</v>
      </c>
      <c r="C3113" s="13" t="s">
        <v>166</v>
      </c>
      <c r="D3113" s="765" t="s">
        <v>11033</v>
      </c>
      <c r="E3113" s="22">
        <v>23500</v>
      </c>
      <c r="F3113" s="19"/>
      <c r="G3113" s="14">
        <f t="shared" si="62"/>
        <v>23500</v>
      </c>
      <c r="H3113" s="955" t="s">
        <v>11035</v>
      </c>
    </row>
    <row r="3114" spans="1:8" x14ac:dyDescent="0.25">
      <c r="A3114" s="112">
        <v>45173</v>
      </c>
      <c r="B3114" s="21" t="s">
        <v>9354</v>
      </c>
      <c r="C3114" s="13" t="s">
        <v>169</v>
      </c>
      <c r="D3114" s="765" t="s">
        <v>11036</v>
      </c>
      <c r="E3114" s="22">
        <v>439558</v>
      </c>
      <c r="F3114" s="19"/>
      <c r="G3114" s="14">
        <f t="shared" si="62"/>
        <v>439558</v>
      </c>
      <c r="H3114" s="955"/>
    </row>
    <row r="3115" spans="1:8" x14ac:dyDescent="0.25">
      <c r="A3115" s="112">
        <v>45173</v>
      </c>
      <c r="B3115" s="21" t="s">
        <v>9767</v>
      </c>
      <c r="C3115" s="13" t="s">
        <v>5186</v>
      </c>
      <c r="D3115" s="765" t="s">
        <v>12249</v>
      </c>
      <c r="E3115" s="22">
        <v>613647</v>
      </c>
      <c r="F3115" s="19"/>
      <c r="G3115" s="14">
        <f t="shared" si="62"/>
        <v>613647</v>
      </c>
      <c r="H3115" s="955"/>
    </row>
    <row r="3116" spans="1:8" x14ac:dyDescent="0.25">
      <c r="A3116" s="112">
        <v>45173</v>
      </c>
      <c r="B3116" s="21" t="s">
        <v>8874</v>
      </c>
      <c r="C3116" s="13" t="s">
        <v>5186</v>
      </c>
      <c r="D3116" s="765" t="s">
        <v>12246</v>
      </c>
      <c r="E3116" s="22">
        <v>19540</v>
      </c>
      <c r="F3116" s="19"/>
      <c r="G3116" s="14">
        <f t="shared" si="62"/>
        <v>19540</v>
      </c>
      <c r="H3116" s="955"/>
    </row>
    <row r="3117" spans="1:8" x14ac:dyDescent="0.25">
      <c r="A3117" s="112">
        <v>45173</v>
      </c>
      <c r="B3117" s="21" t="s">
        <v>10294</v>
      </c>
      <c r="C3117" s="13" t="s">
        <v>5186</v>
      </c>
      <c r="D3117" s="765" t="s">
        <v>12248</v>
      </c>
      <c r="E3117" s="22">
        <v>127320</v>
      </c>
      <c r="F3117" s="19"/>
      <c r="G3117" s="14">
        <f t="shared" si="62"/>
        <v>127320</v>
      </c>
      <c r="H3117" s="955"/>
    </row>
    <row r="3118" spans="1:8" x14ac:dyDescent="0.25">
      <c r="A3118" s="112">
        <v>45173</v>
      </c>
      <c r="B3118" s="21" t="s">
        <v>10294</v>
      </c>
      <c r="C3118" s="13" t="s">
        <v>5186</v>
      </c>
      <c r="D3118" s="765" t="s">
        <v>12247</v>
      </c>
      <c r="E3118" s="22">
        <v>40720</v>
      </c>
      <c r="F3118" s="19"/>
      <c r="G3118" s="14">
        <f t="shared" si="62"/>
        <v>40720</v>
      </c>
      <c r="H3118" s="955"/>
    </row>
    <row r="3119" spans="1:8" x14ac:dyDescent="0.25">
      <c r="A3119" s="112">
        <v>45173</v>
      </c>
      <c r="B3119" s="21" t="s">
        <v>10120</v>
      </c>
      <c r="C3119" s="13" t="s">
        <v>5186</v>
      </c>
      <c r="D3119" s="765" t="s">
        <v>12130</v>
      </c>
      <c r="E3119" s="22">
        <v>80000</v>
      </c>
      <c r="F3119" s="19"/>
      <c r="G3119" s="14">
        <f t="shared" si="62"/>
        <v>80000</v>
      </c>
      <c r="H3119" s="955"/>
    </row>
    <row r="3120" spans="1:8" x14ac:dyDescent="0.25">
      <c r="A3120" s="112">
        <v>45173</v>
      </c>
      <c r="B3120" s="21" t="s">
        <v>10294</v>
      </c>
      <c r="C3120" s="13" t="s">
        <v>5186</v>
      </c>
      <c r="D3120" s="765" t="s">
        <v>12245</v>
      </c>
      <c r="E3120" s="22">
        <v>48600</v>
      </c>
      <c r="F3120" s="19"/>
      <c r="G3120" s="14">
        <f t="shared" si="62"/>
        <v>48600</v>
      </c>
      <c r="H3120" s="955"/>
    </row>
    <row r="3121" spans="1:10" x14ac:dyDescent="0.25">
      <c r="A3121" s="112">
        <v>45173</v>
      </c>
      <c r="B3121" s="21" t="s">
        <v>8874</v>
      </c>
      <c r="C3121" s="13" t="s">
        <v>5186</v>
      </c>
      <c r="D3121" s="765" t="s">
        <v>12244</v>
      </c>
      <c r="E3121" s="22">
        <v>30240</v>
      </c>
      <c r="F3121" s="19"/>
      <c r="G3121" s="14">
        <f t="shared" si="62"/>
        <v>30240</v>
      </c>
      <c r="H3121" s="955"/>
    </row>
    <row r="3122" spans="1:10" x14ac:dyDescent="0.25">
      <c r="A3122" s="112">
        <v>45173</v>
      </c>
      <c r="B3122" s="21" t="s">
        <v>8874</v>
      </c>
      <c r="C3122" s="13" t="s">
        <v>5186</v>
      </c>
      <c r="D3122" s="765" t="s">
        <v>12243</v>
      </c>
      <c r="E3122" s="22">
        <v>13120</v>
      </c>
      <c r="F3122" s="19"/>
      <c r="G3122" s="14">
        <f t="shared" si="62"/>
        <v>13120</v>
      </c>
      <c r="H3122" s="955"/>
    </row>
    <row r="3123" spans="1:10" x14ac:dyDescent="0.25">
      <c r="A3123" s="112">
        <v>45173</v>
      </c>
      <c r="B3123" s="21" t="s">
        <v>10574</v>
      </c>
      <c r="C3123" s="13" t="s">
        <v>168</v>
      </c>
      <c r="D3123" s="765"/>
      <c r="E3123" s="22"/>
      <c r="F3123" s="19">
        <v>500000</v>
      </c>
      <c r="G3123" s="14">
        <f t="shared" si="62"/>
        <v>-500000</v>
      </c>
      <c r="H3123" s="955" t="s">
        <v>10992</v>
      </c>
    </row>
    <row r="3124" spans="1:10" x14ac:dyDescent="0.25">
      <c r="A3124" s="112">
        <v>45173</v>
      </c>
      <c r="B3124" s="21" t="s">
        <v>10574</v>
      </c>
      <c r="C3124" s="13" t="s">
        <v>168</v>
      </c>
      <c r="D3124" s="765"/>
      <c r="E3124" s="22"/>
      <c r="F3124" s="19">
        <v>500000</v>
      </c>
      <c r="G3124" s="14">
        <f t="shared" si="62"/>
        <v>-500000</v>
      </c>
      <c r="H3124" s="955" t="s">
        <v>10993</v>
      </c>
    </row>
    <row r="3125" spans="1:10" x14ac:dyDescent="0.25">
      <c r="A3125" s="112">
        <v>45175</v>
      </c>
      <c r="B3125" s="21" t="s">
        <v>9354</v>
      </c>
      <c r="C3125" s="13" t="s">
        <v>169</v>
      </c>
      <c r="D3125" s="765" t="s">
        <v>11037</v>
      </c>
      <c r="E3125" s="22">
        <v>13278</v>
      </c>
      <c r="F3125" s="19"/>
      <c r="G3125" s="14">
        <f t="shared" si="62"/>
        <v>13278</v>
      </c>
      <c r="H3125" s="955"/>
    </row>
    <row r="3126" spans="1:10" x14ac:dyDescent="0.25">
      <c r="A3126" s="112">
        <v>45175</v>
      </c>
      <c r="B3126" s="21" t="s">
        <v>9984</v>
      </c>
      <c r="C3126" s="13" t="s">
        <v>169</v>
      </c>
      <c r="D3126" s="765" t="s">
        <v>11038</v>
      </c>
      <c r="E3126" s="22">
        <v>189003</v>
      </c>
      <c r="F3126" s="19"/>
      <c r="G3126" s="14">
        <f t="shared" si="62"/>
        <v>189003</v>
      </c>
      <c r="H3126" s="955"/>
    </row>
    <row r="3127" spans="1:10" x14ac:dyDescent="0.25">
      <c r="A3127" s="112">
        <v>45175</v>
      </c>
      <c r="B3127" s="21" t="s">
        <v>10377</v>
      </c>
      <c r="C3127" s="13" t="s">
        <v>166</v>
      </c>
      <c r="D3127" s="765" t="s">
        <v>11034</v>
      </c>
      <c r="E3127" s="22">
        <v>35715</v>
      </c>
      <c r="F3127" s="19"/>
      <c r="G3127" s="14">
        <f t="shared" si="62"/>
        <v>35715</v>
      </c>
      <c r="H3127" s="955"/>
    </row>
    <row r="3128" spans="1:10" x14ac:dyDescent="0.25">
      <c r="A3128" s="112">
        <v>45175</v>
      </c>
      <c r="B3128" s="21" t="s">
        <v>9354</v>
      </c>
      <c r="C3128" s="13" t="s">
        <v>169</v>
      </c>
      <c r="D3128" s="765"/>
      <c r="E3128" s="22"/>
      <c r="F3128" s="19">
        <v>36500</v>
      </c>
      <c r="G3128" s="14">
        <f t="shared" si="62"/>
        <v>-36500</v>
      </c>
      <c r="H3128" s="13" t="s">
        <v>10974</v>
      </c>
    </row>
    <row r="3129" spans="1:10" x14ac:dyDescent="0.25">
      <c r="A3129" s="112">
        <v>45175</v>
      </c>
      <c r="B3129" s="21" t="s">
        <v>10230</v>
      </c>
      <c r="C3129" s="13" t="s">
        <v>8392</v>
      </c>
      <c r="D3129" s="765" t="s">
        <v>11013</v>
      </c>
      <c r="E3129" s="22">
        <v>107536</v>
      </c>
      <c r="F3129" s="19"/>
      <c r="G3129" s="14">
        <f t="shared" si="62"/>
        <v>107536</v>
      </c>
      <c r="H3129" s="13"/>
    </row>
    <row r="3130" spans="1:10" x14ac:dyDescent="0.25">
      <c r="A3130" s="112">
        <v>45175</v>
      </c>
      <c r="B3130" s="21" t="s">
        <v>10907</v>
      </c>
      <c r="C3130" s="13" t="s">
        <v>12267</v>
      </c>
      <c r="D3130" s="765"/>
      <c r="E3130" s="22"/>
      <c r="F3130" s="19">
        <v>938219</v>
      </c>
      <c r="G3130" s="14">
        <f t="shared" si="62"/>
        <v>-938219</v>
      </c>
      <c r="H3130" s="13" t="s">
        <v>11225</v>
      </c>
    </row>
    <row r="3131" spans="1:10" x14ac:dyDescent="0.25">
      <c r="A3131" s="112">
        <v>45175</v>
      </c>
      <c r="B3131" s="21" t="s">
        <v>10907</v>
      </c>
      <c r="C3131" s="13" t="s">
        <v>12267</v>
      </c>
      <c r="D3131" s="765" t="s">
        <v>11781</v>
      </c>
      <c r="E3131" s="22">
        <v>808745</v>
      </c>
      <c r="F3131" s="19"/>
      <c r="G3131" s="14">
        <f t="shared" si="62"/>
        <v>808745</v>
      </c>
      <c r="H3131" s="13"/>
    </row>
    <row r="3132" spans="1:10" ht="16.5" customHeight="1" x14ac:dyDescent="0.25">
      <c r="A3132" s="112">
        <v>45178</v>
      </c>
      <c r="B3132" s="21" t="s">
        <v>9354</v>
      </c>
      <c r="C3132" s="13" t="s">
        <v>7465</v>
      </c>
      <c r="D3132" s="765" t="s">
        <v>11012</v>
      </c>
      <c r="E3132" s="22">
        <v>222592</v>
      </c>
      <c r="F3132" s="19"/>
      <c r="G3132" s="14">
        <f t="shared" si="62"/>
        <v>222592</v>
      </c>
      <c r="H3132" s="13"/>
      <c r="J3132" s="127"/>
    </row>
    <row r="3133" spans="1:10" x14ac:dyDescent="0.25">
      <c r="A3133" s="112">
        <v>45178</v>
      </c>
      <c r="B3133" s="21" t="s">
        <v>10574</v>
      </c>
      <c r="C3133" s="13" t="s">
        <v>8392</v>
      </c>
      <c r="D3133" s="765"/>
      <c r="E3133" s="22"/>
      <c r="F3133" s="19">
        <v>1000000</v>
      </c>
      <c r="G3133" s="14">
        <f t="shared" si="62"/>
        <v>-1000000</v>
      </c>
      <c r="H3133" s="13" t="s">
        <v>11015</v>
      </c>
    </row>
    <row r="3134" spans="1:10" x14ac:dyDescent="0.25">
      <c r="A3134" s="112">
        <v>45178</v>
      </c>
      <c r="B3134" s="21" t="s">
        <v>9984</v>
      </c>
      <c r="C3134" s="13" t="s">
        <v>164</v>
      </c>
      <c r="D3134" s="765" t="s">
        <v>11043</v>
      </c>
      <c r="E3134" s="22">
        <v>6010</v>
      </c>
      <c r="F3134" s="19"/>
      <c r="G3134" s="14">
        <f t="shared" si="62"/>
        <v>6010</v>
      </c>
      <c r="H3134" s="13"/>
    </row>
    <row r="3135" spans="1:10" x14ac:dyDescent="0.25">
      <c r="A3135" s="112">
        <v>45178</v>
      </c>
      <c r="B3135" s="21" t="s">
        <v>10574</v>
      </c>
      <c r="C3135" s="13" t="s">
        <v>7465</v>
      </c>
      <c r="D3135" s="765" t="s">
        <v>11069</v>
      </c>
      <c r="E3135" s="22">
        <v>804137</v>
      </c>
      <c r="F3135" s="19"/>
      <c r="G3135" s="14">
        <f t="shared" si="62"/>
        <v>804137</v>
      </c>
      <c r="H3135" s="13"/>
    </row>
    <row r="3136" spans="1:10" x14ac:dyDescent="0.25">
      <c r="A3136" s="112">
        <v>45180</v>
      </c>
      <c r="B3136" s="21" t="s">
        <v>9354</v>
      </c>
      <c r="C3136" s="13" t="s">
        <v>7465</v>
      </c>
      <c r="D3136" s="765" t="s">
        <v>11070</v>
      </c>
      <c r="E3136" s="22">
        <v>119296</v>
      </c>
      <c r="F3136" s="19"/>
      <c r="G3136" s="14">
        <f t="shared" si="62"/>
        <v>119296</v>
      </c>
      <c r="H3136" s="13"/>
    </row>
    <row r="3137" spans="1:8" x14ac:dyDescent="0.25">
      <c r="A3137" s="112">
        <v>45180</v>
      </c>
      <c r="B3137" s="21" t="s">
        <v>10574</v>
      </c>
      <c r="C3137" s="13" t="s">
        <v>7465</v>
      </c>
      <c r="D3137" s="765" t="s">
        <v>11073</v>
      </c>
      <c r="E3137" s="22">
        <v>891939</v>
      </c>
      <c r="F3137" s="19"/>
      <c r="G3137" s="14">
        <f t="shared" si="62"/>
        <v>891939</v>
      </c>
      <c r="H3137" s="13"/>
    </row>
    <row r="3138" spans="1:8" x14ac:dyDescent="0.25">
      <c r="A3138" s="112">
        <v>45180</v>
      </c>
      <c r="B3138" s="21" t="s">
        <v>11071</v>
      </c>
      <c r="C3138" s="13" t="s">
        <v>7465</v>
      </c>
      <c r="D3138" s="765" t="s">
        <v>11072</v>
      </c>
      <c r="E3138" s="22">
        <v>235504</v>
      </c>
      <c r="F3138" s="19"/>
      <c r="G3138" s="14">
        <f t="shared" si="62"/>
        <v>235504</v>
      </c>
      <c r="H3138" s="13"/>
    </row>
    <row r="3139" spans="1:8" x14ac:dyDescent="0.25">
      <c r="A3139" s="112">
        <v>45180</v>
      </c>
      <c r="B3139" s="21" t="s">
        <v>10377</v>
      </c>
      <c r="C3139" s="13" t="s">
        <v>166</v>
      </c>
      <c r="D3139" s="765" t="s">
        <v>11118</v>
      </c>
      <c r="E3139" s="22">
        <v>14940</v>
      </c>
      <c r="F3139" s="19"/>
      <c r="G3139" s="14">
        <f t="shared" si="62"/>
        <v>14940</v>
      </c>
      <c r="H3139" s="13"/>
    </row>
    <row r="3140" spans="1:8" x14ac:dyDescent="0.25">
      <c r="A3140" s="112">
        <v>45181</v>
      </c>
      <c r="B3140" s="21" t="s">
        <v>10574</v>
      </c>
      <c r="C3140" s="13" t="s">
        <v>168</v>
      </c>
      <c r="D3140" s="765" t="s">
        <v>11117</v>
      </c>
      <c r="E3140" s="22">
        <v>38500</v>
      </c>
      <c r="F3140" s="19"/>
      <c r="G3140" s="14">
        <f t="shared" si="62"/>
        <v>38500</v>
      </c>
      <c r="H3140" s="13"/>
    </row>
    <row r="3141" spans="1:8" x14ac:dyDescent="0.25">
      <c r="A3141" s="112">
        <v>45182</v>
      </c>
      <c r="B3141" s="21" t="s">
        <v>10574</v>
      </c>
      <c r="C3141" s="13" t="s">
        <v>168</v>
      </c>
      <c r="D3141" s="765" t="s">
        <v>11221</v>
      </c>
      <c r="E3141" s="22">
        <v>1600</v>
      </c>
      <c r="F3141" s="19"/>
      <c r="G3141" s="14">
        <f t="shared" si="62"/>
        <v>1600</v>
      </c>
      <c r="H3141" s="13"/>
    </row>
    <row r="3142" spans="1:8" x14ac:dyDescent="0.25">
      <c r="A3142" s="112">
        <v>45182</v>
      </c>
      <c r="B3142" s="21" t="s">
        <v>10574</v>
      </c>
      <c r="C3142" s="13" t="s">
        <v>168</v>
      </c>
      <c r="D3142" s="765" t="s">
        <v>11222</v>
      </c>
      <c r="E3142" s="22">
        <v>15000</v>
      </c>
      <c r="F3142" s="19"/>
      <c r="G3142" s="14">
        <f t="shared" si="62"/>
        <v>15000</v>
      </c>
      <c r="H3142" s="13"/>
    </row>
    <row r="3143" spans="1:8" x14ac:dyDescent="0.25">
      <c r="A3143" s="112">
        <v>45183</v>
      </c>
      <c r="B3143" s="21" t="s">
        <v>9354</v>
      </c>
      <c r="C3143" s="13" t="s">
        <v>164</v>
      </c>
      <c r="D3143" s="765" t="s">
        <v>10941</v>
      </c>
      <c r="E3143" s="22">
        <v>20807</v>
      </c>
      <c r="F3143" s="19"/>
      <c r="G3143" s="14">
        <f t="shared" si="62"/>
        <v>20807</v>
      </c>
      <c r="H3143" s="13"/>
    </row>
    <row r="3144" spans="1:8" x14ac:dyDescent="0.25">
      <c r="A3144" s="112">
        <v>45184</v>
      </c>
      <c r="B3144" s="21" t="s">
        <v>9354</v>
      </c>
      <c r="C3144" s="13" t="s">
        <v>7465</v>
      </c>
      <c r="D3144" s="765" t="s">
        <v>11200</v>
      </c>
      <c r="E3144" s="22">
        <v>103296</v>
      </c>
      <c r="F3144" s="19"/>
      <c r="G3144" s="14">
        <f t="shared" si="62"/>
        <v>103296</v>
      </c>
      <c r="H3144" s="13"/>
    </row>
    <row r="3145" spans="1:8" x14ac:dyDescent="0.25">
      <c r="A3145" s="112">
        <v>45184</v>
      </c>
      <c r="B3145" s="21" t="s">
        <v>10574</v>
      </c>
      <c r="C3145" s="13" t="s">
        <v>7465</v>
      </c>
      <c r="D3145" s="765" t="s">
        <v>11201</v>
      </c>
      <c r="E3145" s="22">
        <v>804137</v>
      </c>
      <c r="F3145" s="19"/>
      <c r="G3145" s="14">
        <f t="shared" si="62"/>
        <v>804137</v>
      </c>
      <c r="H3145" s="13"/>
    </row>
    <row r="3146" spans="1:8" x14ac:dyDescent="0.25">
      <c r="A3146" s="112">
        <v>45185</v>
      </c>
      <c r="B3146" s="21" t="s">
        <v>10230</v>
      </c>
      <c r="C3146" s="13" t="s">
        <v>8392</v>
      </c>
      <c r="D3146" s="765" t="s">
        <v>11157</v>
      </c>
      <c r="E3146" s="22">
        <v>772607</v>
      </c>
      <c r="F3146" s="19"/>
      <c r="G3146" s="14">
        <f t="shared" si="62"/>
        <v>772607</v>
      </c>
      <c r="H3146" s="13"/>
    </row>
    <row r="3147" spans="1:8" x14ac:dyDescent="0.25">
      <c r="A3147" s="112">
        <v>45185</v>
      </c>
      <c r="B3147" s="21" t="s">
        <v>9354</v>
      </c>
      <c r="C3147" s="13" t="s">
        <v>8392</v>
      </c>
      <c r="D3147" s="765" t="s">
        <v>11158</v>
      </c>
      <c r="E3147" s="22">
        <v>86838</v>
      </c>
      <c r="F3147" s="19"/>
      <c r="G3147" s="14">
        <f t="shared" si="62"/>
        <v>86838</v>
      </c>
      <c r="H3147" s="13"/>
    </row>
    <row r="3148" spans="1:8" x14ac:dyDescent="0.25">
      <c r="A3148" s="112">
        <v>45187</v>
      </c>
      <c r="B3148" s="21" t="s">
        <v>11195</v>
      </c>
      <c r="C3148" s="13" t="s">
        <v>166</v>
      </c>
      <c r="D3148" s="776" t="s">
        <v>11196</v>
      </c>
      <c r="E3148" s="22">
        <v>30250</v>
      </c>
      <c r="F3148" s="19"/>
      <c r="G3148" s="14">
        <f t="shared" si="62"/>
        <v>30250</v>
      </c>
      <c r="H3148" s="13"/>
    </row>
    <row r="3149" spans="1:8" x14ac:dyDescent="0.25">
      <c r="A3149" s="112">
        <v>45187</v>
      </c>
      <c r="B3149" s="21" t="s">
        <v>10574</v>
      </c>
      <c r="C3149" s="13" t="s">
        <v>7465</v>
      </c>
      <c r="D3149" s="776" t="s">
        <v>11202</v>
      </c>
      <c r="E3149" s="22">
        <v>1011740</v>
      </c>
      <c r="F3149" s="19"/>
      <c r="G3149" s="14">
        <f t="shared" si="62"/>
        <v>1011740</v>
      </c>
      <c r="H3149" s="13"/>
    </row>
    <row r="3150" spans="1:8" x14ac:dyDescent="0.25">
      <c r="A3150" s="112">
        <v>45187</v>
      </c>
      <c r="B3150" s="21" t="s">
        <v>10907</v>
      </c>
      <c r="C3150" s="13" t="s">
        <v>168</v>
      </c>
      <c r="D3150" s="776" t="s">
        <v>11223</v>
      </c>
      <c r="E3150" s="22">
        <v>34690</v>
      </c>
      <c r="F3150" s="19"/>
      <c r="G3150" s="14">
        <f t="shared" si="62"/>
        <v>34690</v>
      </c>
      <c r="H3150" s="13"/>
    </row>
    <row r="3151" spans="1:8" x14ac:dyDescent="0.25">
      <c r="A3151" s="112">
        <v>45187</v>
      </c>
      <c r="B3151" s="21" t="s">
        <v>10907</v>
      </c>
      <c r="C3151" s="13" t="s">
        <v>168</v>
      </c>
      <c r="D3151" s="776" t="s">
        <v>11224</v>
      </c>
      <c r="E3151" s="22">
        <v>49170</v>
      </c>
      <c r="F3151" s="19"/>
      <c r="G3151" s="14">
        <f t="shared" si="62"/>
        <v>49170</v>
      </c>
      <c r="H3151" s="13"/>
    </row>
    <row r="3152" spans="1:8" x14ac:dyDescent="0.25">
      <c r="A3152" s="112">
        <v>45190</v>
      </c>
      <c r="B3152" s="21" t="s">
        <v>10377</v>
      </c>
      <c r="C3152" s="13" t="s">
        <v>8392</v>
      </c>
      <c r="D3152" s="1210" t="s">
        <v>11159</v>
      </c>
      <c r="E3152" s="22">
        <v>35941</v>
      </c>
      <c r="F3152" s="19"/>
      <c r="G3152" s="14">
        <f t="shared" si="62"/>
        <v>35941</v>
      </c>
      <c r="H3152" s="13"/>
    </row>
    <row r="3153" spans="1:8" x14ac:dyDescent="0.25">
      <c r="A3153" s="112">
        <v>45190</v>
      </c>
      <c r="B3153" s="21" t="s">
        <v>11071</v>
      </c>
      <c r="C3153" s="13" t="s">
        <v>8392</v>
      </c>
      <c r="D3153" s="1211"/>
      <c r="E3153" s="22">
        <v>158865</v>
      </c>
      <c r="F3153" s="19"/>
      <c r="G3153" s="14">
        <f t="shared" si="62"/>
        <v>158865</v>
      </c>
      <c r="H3153" s="13"/>
    </row>
    <row r="3154" spans="1:8" x14ac:dyDescent="0.25">
      <c r="A3154" s="112">
        <v>45190</v>
      </c>
      <c r="B3154" s="21" t="s">
        <v>10574</v>
      </c>
      <c r="C3154" s="13" t="s">
        <v>8392</v>
      </c>
      <c r="D3154" s="765" t="s">
        <v>11160</v>
      </c>
      <c r="E3154" s="22">
        <v>909670</v>
      </c>
      <c r="F3154" s="19"/>
      <c r="G3154" s="14">
        <f t="shared" si="62"/>
        <v>909670</v>
      </c>
      <c r="H3154" s="13"/>
    </row>
    <row r="3155" spans="1:8" x14ac:dyDescent="0.25">
      <c r="A3155" s="112">
        <v>45190</v>
      </c>
      <c r="B3155" s="21" t="s">
        <v>9354</v>
      </c>
      <c r="C3155" s="13" t="s">
        <v>8392</v>
      </c>
      <c r="D3155" s="1210" t="s">
        <v>11161</v>
      </c>
      <c r="E3155" s="22">
        <v>3870</v>
      </c>
      <c r="F3155" s="19"/>
      <c r="G3155" s="14">
        <f t="shared" si="62"/>
        <v>3870</v>
      </c>
      <c r="H3155" s="13"/>
    </row>
    <row r="3156" spans="1:8" x14ac:dyDescent="0.25">
      <c r="A3156" s="112">
        <v>45190</v>
      </c>
      <c r="B3156" s="21" t="s">
        <v>11071</v>
      </c>
      <c r="C3156" s="13" t="s">
        <v>8392</v>
      </c>
      <c r="D3156" s="1211"/>
      <c r="E3156" s="22">
        <v>44691</v>
      </c>
      <c r="F3156" s="19"/>
      <c r="G3156" s="14">
        <f t="shared" si="62"/>
        <v>44691</v>
      </c>
      <c r="H3156" s="13"/>
    </row>
    <row r="3157" spans="1:8" x14ac:dyDescent="0.25">
      <c r="A3157" s="112">
        <v>45190</v>
      </c>
      <c r="B3157" s="21" t="s">
        <v>10907</v>
      </c>
      <c r="C3157" s="13" t="s">
        <v>7952</v>
      </c>
      <c r="D3157" s="765"/>
      <c r="E3157" s="22">
        <v>1375000</v>
      </c>
      <c r="F3157" s="19"/>
      <c r="G3157" s="14">
        <f t="shared" si="62"/>
        <v>1375000</v>
      </c>
      <c r="H3157" s="13" t="s">
        <v>11137</v>
      </c>
    </row>
    <row r="3158" spans="1:8" x14ac:dyDescent="0.25">
      <c r="A3158" s="112">
        <v>45190</v>
      </c>
      <c r="B3158" s="21" t="s">
        <v>9354</v>
      </c>
      <c r="C3158" s="13" t="s">
        <v>7465</v>
      </c>
      <c r="D3158" s="765" t="s">
        <v>11204</v>
      </c>
      <c r="E3158" s="22">
        <v>113296</v>
      </c>
      <c r="F3158" s="109"/>
      <c r="G3158" s="14">
        <f t="shared" si="62"/>
        <v>113296</v>
      </c>
      <c r="H3158" s="13"/>
    </row>
    <row r="3159" spans="1:8" x14ac:dyDescent="0.25">
      <c r="A3159" s="112">
        <v>45190</v>
      </c>
      <c r="B3159" s="21" t="s">
        <v>9830</v>
      </c>
      <c r="C3159" s="13" t="s">
        <v>168</v>
      </c>
      <c r="D3159" s="765" t="s">
        <v>11793</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11142</v>
      </c>
    </row>
    <row r="3161" spans="1:8" x14ac:dyDescent="0.25">
      <c r="A3161" s="112">
        <v>45191</v>
      </c>
      <c r="B3161" s="21" t="s">
        <v>9354</v>
      </c>
      <c r="C3161" s="13" t="s">
        <v>7465</v>
      </c>
      <c r="D3161" s="765" t="s">
        <v>11205</v>
      </c>
      <c r="E3161" s="22">
        <v>16000</v>
      </c>
      <c r="F3161" s="109"/>
      <c r="G3161" s="1050">
        <f t="shared" si="62"/>
        <v>16000</v>
      </c>
      <c r="H3161" s="53"/>
    </row>
    <row r="3162" spans="1:8" x14ac:dyDescent="0.25">
      <c r="A3162" s="112">
        <v>45191</v>
      </c>
      <c r="B3162" s="21" t="s">
        <v>10230</v>
      </c>
      <c r="C3162" s="13" t="s">
        <v>7465</v>
      </c>
      <c r="D3162" s="765" t="s">
        <v>11203</v>
      </c>
      <c r="E3162" s="22">
        <v>684336</v>
      </c>
      <c r="F3162" s="109"/>
      <c r="G3162" s="1050">
        <f t="shared" si="62"/>
        <v>684336</v>
      </c>
      <c r="H3162" s="53"/>
    </row>
    <row r="3163" spans="1:8" x14ac:dyDescent="0.25">
      <c r="A3163" s="112">
        <v>45191</v>
      </c>
      <c r="B3163" s="21" t="s">
        <v>10149</v>
      </c>
      <c r="C3163" s="13" t="s">
        <v>7465</v>
      </c>
      <c r="D3163" s="765" t="s">
        <v>11208</v>
      </c>
      <c r="E3163" s="782">
        <v>43900</v>
      </c>
      <c r="F3163" s="213"/>
      <c r="G3163" s="1050">
        <f t="shared" si="62"/>
        <v>43900</v>
      </c>
      <c r="H3163" s="53"/>
    </row>
    <row r="3164" spans="1:8" x14ac:dyDescent="0.25">
      <c r="A3164" s="112">
        <v>45191</v>
      </c>
      <c r="B3164" s="21" t="s">
        <v>9354</v>
      </c>
      <c r="C3164" s="13" t="s">
        <v>7465</v>
      </c>
      <c r="D3164" s="765" t="s">
        <v>11207</v>
      </c>
      <c r="E3164" s="782">
        <v>67648</v>
      </c>
      <c r="F3164" s="213"/>
      <c r="G3164" s="1050">
        <f>E3164-F3164</f>
        <v>67648</v>
      </c>
      <c r="H3164" s="53"/>
    </row>
    <row r="3165" spans="1:8" x14ac:dyDescent="0.25">
      <c r="A3165" s="112">
        <v>45191</v>
      </c>
      <c r="B3165" s="21" t="s">
        <v>10574</v>
      </c>
      <c r="C3165" s="13" t="s">
        <v>7465</v>
      </c>
      <c r="D3165" s="765" t="s">
        <v>11206</v>
      </c>
      <c r="E3165" s="782">
        <v>804137</v>
      </c>
      <c r="F3165" s="213"/>
      <c r="G3165" s="1050">
        <f t="shared" si="62"/>
        <v>804137</v>
      </c>
      <c r="H3165" s="53"/>
    </row>
    <row r="3166" spans="1:8" x14ac:dyDescent="0.25">
      <c r="A3166" s="112">
        <v>45192</v>
      </c>
      <c r="B3166" s="21" t="s">
        <v>10230</v>
      </c>
      <c r="C3166" s="13" t="s">
        <v>164</v>
      </c>
      <c r="D3166" s="765" t="s">
        <v>11486</v>
      </c>
      <c r="E3166" s="782">
        <v>5649</v>
      </c>
      <c r="F3166" s="213"/>
      <c r="G3166" s="1050">
        <f t="shared" si="62"/>
        <v>5649</v>
      </c>
      <c r="H3166" s="53"/>
    </row>
    <row r="3167" spans="1:8" x14ac:dyDescent="0.25">
      <c r="A3167" s="112">
        <v>45192</v>
      </c>
      <c r="B3167" s="21" t="s">
        <v>9830</v>
      </c>
      <c r="C3167" s="13" t="s">
        <v>168</v>
      </c>
      <c r="D3167" s="765" t="s">
        <v>11794</v>
      </c>
      <c r="E3167" s="782">
        <v>90200</v>
      </c>
      <c r="F3167" s="213"/>
      <c r="G3167" s="1050">
        <f t="shared" si="62"/>
        <v>90200</v>
      </c>
      <c r="H3167" s="53"/>
    </row>
    <row r="3168" spans="1:8" x14ac:dyDescent="0.25">
      <c r="A3168" s="112">
        <v>45194</v>
      </c>
      <c r="B3168" s="21" t="s">
        <v>11003</v>
      </c>
      <c r="C3168" s="13" t="s">
        <v>166</v>
      </c>
      <c r="D3168" s="765" t="s">
        <v>11779</v>
      </c>
      <c r="E3168" s="782">
        <v>11750</v>
      </c>
      <c r="F3168" s="213"/>
      <c r="G3168" s="1050">
        <f t="shared" si="62"/>
        <v>11750</v>
      </c>
      <c r="H3168" s="53"/>
    </row>
    <row r="3169" spans="1:8" ht="16.5" thickBot="1" x14ac:dyDescent="0.3">
      <c r="A3169" s="112">
        <v>45196</v>
      </c>
      <c r="B3169" s="21" t="s">
        <v>10230</v>
      </c>
      <c r="C3169" s="13" t="s">
        <v>164</v>
      </c>
      <c r="D3169" s="765" t="s">
        <v>11487</v>
      </c>
      <c r="E3169" s="782">
        <v>12678</v>
      </c>
      <c r="F3169" s="213"/>
      <c r="G3169" s="1050">
        <f t="shared" si="62"/>
        <v>12678</v>
      </c>
      <c r="H3169" s="53"/>
    </row>
    <row r="3170" spans="1:8" x14ac:dyDescent="0.25">
      <c r="A3170" s="112">
        <v>45188</v>
      </c>
      <c r="B3170" s="21" t="s">
        <v>9407</v>
      </c>
      <c r="C3170" s="13" t="s">
        <v>164</v>
      </c>
      <c r="D3170" s="765"/>
      <c r="E3170" s="782"/>
      <c r="F3170" s="784">
        <v>4370</v>
      </c>
      <c r="G3170" s="783">
        <f t="shared" si="62"/>
        <v>-4370</v>
      </c>
      <c r="H3170" s="1178" t="s">
        <v>11169</v>
      </c>
    </row>
    <row r="3171" spans="1:8" x14ac:dyDescent="0.25">
      <c r="A3171" s="112">
        <v>45188</v>
      </c>
      <c r="B3171" s="21" t="s">
        <v>9965</v>
      </c>
      <c r="C3171" s="13" t="s">
        <v>164</v>
      </c>
      <c r="D3171" s="765"/>
      <c r="E3171" s="782"/>
      <c r="F3171" s="141">
        <v>1260</v>
      </c>
      <c r="G3171" s="783">
        <f t="shared" ref="G3171:G3272" si="64">E3171-F3171</f>
        <v>-1260</v>
      </c>
      <c r="H3171" s="1179"/>
    </row>
    <row r="3172" spans="1:8" x14ac:dyDescent="0.25">
      <c r="A3172" s="112">
        <v>45188</v>
      </c>
      <c r="B3172" s="21" t="s">
        <v>9984</v>
      </c>
      <c r="C3172" s="13" t="s">
        <v>164</v>
      </c>
      <c r="D3172" s="765"/>
      <c r="E3172" s="782"/>
      <c r="F3172" s="141">
        <v>9626</v>
      </c>
      <c r="G3172" s="783">
        <f t="shared" si="64"/>
        <v>-9626</v>
      </c>
      <c r="H3172" s="1179"/>
    </row>
    <row r="3173" spans="1:8" x14ac:dyDescent="0.25">
      <c r="A3173" s="112">
        <v>45188</v>
      </c>
      <c r="B3173" s="21" t="s">
        <v>10149</v>
      </c>
      <c r="C3173" s="13" t="s">
        <v>164</v>
      </c>
      <c r="D3173" s="765"/>
      <c r="E3173" s="782"/>
      <c r="F3173" s="141">
        <v>6023</v>
      </c>
      <c r="G3173" s="783">
        <f t="shared" si="64"/>
        <v>-6023</v>
      </c>
      <c r="H3173" s="1179"/>
    </row>
    <row r="3174" spans="1:8" x14ac:dyDescent="0.25">
      <c r="A3174" s="112">
        <v>45188</v>
      </c>
      <c r="B3174" s="21" t="s">
        <v>10294</v>
      </c>
      <c r="C3174" s="13" t="s">
        <v>164</v>
      </c>
      <c r="D3174" s="765"/>
      <c r="E3174" s="782"/>
      <c r="F3174" s="141">
        <v>6055</v>
      </c>
      <c r="G3174" s="783">
        <f t="shared" si="64"/>
        <v>-6055</v>
      </c>
      <c r="H3174" s="1179"/>
    </row>
    <row r="3175" spans="1:8" x14ac:dyDescent="0.25">
      <c r="A3175" s="112">
        <v>45188</v>
      </c>
      <c r="B3175" s="21" t="s">
        <v>10469</v>
      </c>
      <c r="C3175" s="13" t="s">
        <v>164</v>
      </c>
      <c r="D3175" s="765"/>
      <c r="E3175" s="782"/>
      <c r="F3175" s="141">
        <v>60002</v>
      </c>
      <c r="G3175" s="783">
        <f t="shared" si="64"/>
        <v>-60002</v>
      </c>
      <c r="H3175" s="1179"/>
    </row>
    <row r="3176" spans="1:8" x14ac:dyDescent="0.25">
      <c r="A3176" s="112">
        <v>45188</v>
      </c>
      <c r="B3176" s="21" t="s">
        <v>10230</v>
      </c>
      <c r="C3176" s="13" t="s">
        <v>164</v>
      </c>
      <c r="D3176" s="765"/>
      <c r="E3176" s="782"/>
      <c r="F3176" s="141">
        <v>9551</v>
      </c>
      <c r="G3176" s="783">
        <f t="shared" si="64"/>
        <v>-9551</v>
      </c>
      <c r="H3176" s="1179"/>
    </row>
    <row r="3177" spans="1:8" x14ac:dyDescent="0.25">
      <c r="A3177" s="112">
        <v>45188</v>
      </c>
      <c r="B3177" s="21" t="s">
        <v>9354</v>
      </c>
      <c r="C3177" s="13" t="s">
        <v>164</v>
      </c>
      <c r="D3177" s="765"/>
      <c r="E3177" s="782"/>
      <c r="F3177" s="141">
        <v>20807</v>
      </c>
      <c r="G3177" s="783">
        <f t="shared" si="64"/>
        <v>-20807</v>
      </c>
      <c r="H3177" s="1179"/>
    </row>
    <row r="3178" spans="1:8" ht="16.5" thickBot="1" x14ac:dyDescent="0.3">
      <c r="A3178" s="112">
        <v>45188</v>
      </c>
      <c r="B3178" s="21" t="s">
        <v>10377</v>
      </c>
      <c r="C3178" s="13" t="s">
        <v>164</v>
      </c>
      <c r="D3178" s="765"/>
      <c r="E3178" s="782"/>
      <c r="F3178" s="785">
        <v>14924</v>
      </c>
      <c r="G3178" s="783">
        <f t="shared" si="64"/>
        <v>-14924</v>
      </c>
      <c r="H3178" s="1180"/>
    </row>
    <row r="3179" spans="1:8" x14ac:dyDescent="0.25">
      <c r="A3179" s="112">
        <v>45188</v>
      </c>
      <c r="B3179" s="21" t="s">
        <v>9354</v>
      </c>
      <c r="C3179" s="13" t="s">
        <v>169</v>
      </c>
      <c r="D3179" s="765" t="s">
        <v>11198</v>
      </c>
      <c r="E3179" s="22">
        <v>44544</v>
      </c>
      <c r="F3179" s="109"/>
      <c r="G3179" s="783">
        <f t="shared" si="64"/>
        <v>44544</v>
      </c>
      <c r="H3179" s="955"/>
    </row>
    <row r="3180" spans="1:8" ht="16.5" thickBot="1" x14ac:dyDescent="0.3">
      <c r="A3180" s="112">
        <v>45191</v>
      </c>
      <c r="B3180" s="21" t="s">
        <v>10574</v>
      </c>
      <c r="C3180" s="13" t="s">
        <v>180</v>
      </c>
      <c r="D3180" s="765"/>
      <c r="E3180" s="22"/>
      <c r="F3180" s="109">
        <v>1000000</v>
      </c>
      <c r="G3180" s="14">
        <f t="shared" si="64"/>
        <v>-1000000</v>
      </c>
      <c r="H3180" s="13" t="s">
        <v>11156</v>
      </c>
    </row>
    <row r="3181" spans="1:8" x14ac:dyDescent="0.25">
      <c r="A3181" s="112">
        <v>45190</v>
      </c>
      <c r="B3181" s="21" t="s">
        <v>9984</v>
      </c>
      <c r="C3181" s="13" t="s">
        <v>169</v>
      </c>
      <c r="D3181" s="765"/>
      <c r="E3181" s="782"/>
      <c r="F3181" s="784">
        <v>100000</v>
      </c>
      <c r="G3181" s="783">
        <f t="shared" si="64"/>
        <v>-100000</v>
      </c>
      <c r="H3181" s="1168" t="s">
        <v>11168</v>
      </c>
    </row>
    <row r="3182" spans="1:8" x14ac:dyDescent="0.25">
      <c r="A3182" s="112">
        <v>45190</v>
      </c>
      <c r="B3182" s="21" t="s">
        <v>10569</v>
      </c>
      <c r="C3182" s="13" t="s">
        <v>169</v>
      </c>
      <c r="D3182" s="765"/>
      <c r="E3182" s="782"/>
      <c r="F3182" s="141">
        <v>100000</v>
      </c>
      <c r="G3182" s="783">
        <f t="shared" si="64"/>
        <v>-100000</v>
      </c>
      <c r="H3182" s="1169"/>
    </row>
    <row r="3183" spans="1:8" ht="16.5" thickBot="1" x14ac:dyDescent="0.3">
      <c r="A3183" s="112">
        <v>45190</v>
      </c>
      <c r="B3183" s="21" t="s">
        <v>9354</v>
      </c>
      <c r="C3183" s="13" t="s">
        <v>169</v>
      </c>
      <c r="D3183" s="765"/>
      <c r="E3183" s="782"/>
      <c r="F3183" s="785">
        <v>300000</v>
      </c>
      <c r="G3183" s="783">
        <f t="shared" si="64"/>
        <v>-300000</v>
      </c>
      <c r="H3183" s="1170"/>
    </row>
    <row r="3184" spans="1:8" x14ac:dyDescent="0.25">
      <c r="A3184" s="112">
        <v>45190</v>
      </c>
      <c r="B3184" s="21" t="s">
        <v>10230</v>
      </c>
      <c r="C3184" s="13" t="s">
        <v>8392</v>
      </c>
      <c r="D3184" s="765"/>
      <c r="E3184" s="22"/>
      <c r="F3184" s="111">
        <v>500000</v>
      </c>
      <c r="G3184" s="783">
        <f t="shared" si="64"/>
        <v>-500000</v>
      </c>
      <c r="H3184" s="13" t="s">
        <v>11164</v>
      </c>
    </row>
    <row r="3185" spans="1:8" x14ac:dyDescent="0.25">
      <c r="A3185" s="112">
        <v>45192</v>
      </c>
      <c r="B3185" s="21" t="s">
        <v>9354</v>
      </c>
      <c r="C3185" s="13" t="s">
        <v>7465</v>
      </c>
      <c r="D3185" s="765" t="s">
        <v>11248</v>
      </c>
      <c r="E3185" s="22">
        <v>16000</v>
      </c>
      <c r="F3185" s="111"/>
      <c r="G3185" s="783">
        <f t="shared" si="64"/>
        <v>16000</v>
      </c>
      <c r="H3185" s="13"/>
    </row>
    <row r="3186" spans="1:8" x14ac:dyDescent="0.25">
      <c r="A3186" s="112">
        <v>45194</v>
      </c>
      <c r="B3186" s="21" t="s">
        <v>10230</v>
      </c>
      <c r="C3186" s="13" t="s">
        <v>180</v>
      </c>
      <c r="D3186" s="765" t="s">
        <v>11197</v>
      </c>
      <c r="E3186" s="22">
        <v>18060</v>
      </c>
      <c r="F3186" s="111"/>
      <c r="G3186" s="783">
        <f t="shared" si="64"/>
        <v>18060</v>
      </c>
      <c r="H3186" s="13"/>
    </row>
    <row r="3187" spans="1:8" x14ac:dyDescent="0.25">
      <c r="A3187" s="112">
        <v>45194</v>
      </c>
      <c r="B3187" s="21" t="s">
        <v>9965</v>
      </c>
      <c r="C3187" s="13" t="s">
        <v>169</v>
      </c>
      <c r="D3187" s="765" t="s">
        <v>11199</v>
      </c>
      <c r="E3187" s="22">
        <v>15350</v>
      </c>
      <c r="F3187" s="111"/>
      <c r="G3187" s="783">
        <f t="shared" si="64"/>
        <v>15350</v>
      </c>
      <c r="H3187" s="13"/>
    </row>
    <row r="3188" spans="1:8" x14ac:dyDescent="0.25">
      <c r="A3188" s="112">
        <v>45194</v>
      </c>
      <c r="B3188" s="21" t="s">
        <v>10230</v>
      </c>
      <c r="C3188" s="13" t="s">
        <v>11320</v>
      </c>
      <c r="D3188" s="765"/>
      <c r="E3188" s="22"/>
      <c r="F3188" s="110">
        <v>1000000</v>
      </c>
      <c r="G3188" s="783">
        <f t="shared" si="64"/>
        <v>-1000000</v>
      </c>
      <c r="H3188" s="13" t="s">
        <v>11321</v>
      </c>
    </row>
    <row r="3189" spans="1:8" ht="16.5" thickBot="1" x14ac:dyDescent="0.3">
      <c r="A3189" s="112">
        <v>45194</v>
      </c>
      <c r="B3189" s="21" t="s">
        <v>10569</v>
      </c>
      <c r="C3189" s="13" t="s">
        <v>7465</v>
      </c>
      <c r="D3189" s="765"/>
      <c r="E3189" s="22"/>
      <c r="F3189" s="110">
        <v>500000</v>
      </c>
      <c r="G3189" s="783">
        <f t="shared" si="64"/>
        <v>-500000</v>
      </c>
      <c r="H3189" s="13" t="s">
        <v>11170</v>
      </c>
    </row>
    <row r="3190" spans="1:8" x14ac:dyDescent="0.25">
      <c r="A3190" s="112">
        <v>45195</v>
      </c>
      <c r="B3190" s="21" t="s">
        <v>10149</v>
      </c>
      <c r="C3190" s="13" t="s">
        <v>8392</v>
      </c>
      <c r="D3190" s="765"/>
      <c r="E3190" s="782"/>
      <c r="F3190" s="784">
        <v>158496</v>
      </c>
      <c r="G3190" s="783">
        <f t="shared" si="64"/>
        <v>-158496</v>
      </c>
      <c r="H3190" s="1168" t="s">
        <v>11220</v>
      </c>
    </row>
    <row r="3191" spans="1:8" x14ac:dyDescent="0.25">
      <c r="A3191" s="112">
        <v>45195</v>
      </c>
      <c r="B3191" s="21" t="s">
        <v>10569</v>
      </c>
      <c r="C3191" s="13" t="s">
        <v>8392</v>
      </c>
      <c r="D3191" s="765"/>
      <c r="E3191" s="782"/>
      <c r="F3191" s="151">
        <v>11574</v>
      </c>
      <c r="G3191" s="783">
        <f t="shared" si="64"/>
        <v>-11574</v>
      </c>
      <c r="H3191" s="1169"/>
    </row>
    <row r="3192" spans="1:8" x14ac:dyDescent="0.25">
      <c r="A3192" s="112">
        <v>45195</v>
      </c>
      <c r="B3192" s="21" t="s">
        <v>9354</v>
      </c>
      <c r="C3192" s="13" t="s">
        <v>8392</v>
      </c>
      <c r="D3192" s="765"/>
      <c r="E3192" s="782"/>
      <c r="F3192" s="151">
        <v>120076</v>
      </c>
      <c r="G3192" s="783">
        <f t="shared" si="64"/>
        <v>-120076</v>
      </c>
      <c r="H3192" s="1169"/>
    </row>
    <row r="3193" spans="1:8" x14ac:dyDescent="0.25">
      <c r="A3193" s="112">
        <v>45195</v>
      </c>
      <c r="B3193" s="21" t="s">
        <v>10377</v>
      </c>
      <c r="C3193" s="13" t="s">
        <v>8392</v>
      </c>
      <c r="D3193" s="765"/>
      <c r="E3193" s="782"/>
      <c r="F3193" s="151">
        <v>209438</v>
      </c>
      <c r="G3193" s="783">
        <f t="shared" si="64"/>
        <v>-209438</v>
      </c>
      <c r="H3193" s="1169"/>
    </row>
    <row r="3194" spans="1:8" x14ac:dyDescent="0.25">
      <c r="A3194" s="112">
        <v>45195</v>
      </c>
      <c r="B3194" s="21" t="s">
        <v>11071</v>
      </c>
      <c r="C3194" s="13" t="s">
        <v>8392</v>
      </c>
      <c r="D3194" s="765"/>
      <c r="E3194" s="782"/>
      <c r="F3194" s="151">
        <v>203556</v>
      </c>
      <c r="G3194" s="783">
        <f t="shared" si="64"/>
        <v>-203556</v>
      </c>
      <c r="H3194" s="1169"/>
    </row>
    <row r="3195" spans="1:8" ht="16.5" customHeight="1" thickBot="1" x14ac:dyDescent="0.3">
      <c r="A3195" s="112">
        <v>45195</v>
      </c>
      <c r="B3195" s="21" t="s">
        <v>10574</v>
      </c>
      <c r="C3195" s="13" t="s">
        <v>8392</v>
      </c>
      <c r="D3195" s="765"/>
      <c r="E3195" s="782"/>
      <c r="F3195" s="295">
        <v>296860</v>
      </c>
      <c r="G3195" s="783">
        <f t="shared" si="64"/>
        <v>-296860</v>
      </c>
      <c r="H3195" s="1170"/>
    </row>
    <row r="3196" spans="1:8" x14ac:dyDescent="0.25">
      <c r="A3196" s="112">
        <v>45195</v>
      </c>
      <c r="B3196" s="21" t="s">
        <v>10569</v>
      </c>
      <c r="C3196" s="13" t="s">
        <v>7465</v>
      </c>
      <c r="D3196" s="765"/>
      <c r="E3196" s="782"/>
      <c r="F3196" s="784">
        <v>586928</v>
      </c>
      <c r="G3196" s="783">
        <f t="shared" si="64"/>
        <v>-586928</v>
      </c>
      <c r="H3196" s="1171" t="s">
        <v>11209</v>
      </c>
    </row>
    <row r="3197" spans="1:8" x14ac:dyDescent="0.25">
      <c r="A3197" s="112">
        <v>45195</v>
      </c>
      <c r="B3197" s="21" t="s">
        <v>9659</v>
      </c>
      <c r="C3197" s="13" t="s">
        <v>7465</v>
      </c>
      <c r="D3197" s="765"/>
      <c r="E3197" s="782"/>
      <c r="F3197" s="141">
        <v>130436</v>
      </c>
      <c r="G3197" s="783">
        <f t="shared" si="64"/>
        <v>-130436</v>
      </c>
      <c r="H3197" s="1176"/>
    </row>
    <row r="3198" spans="1:8" ht="16.5" thickBot="1" x14ac:dyDescent="0.3">
      <c r="A3198" s="112">
        <v>45195</v>
      </c>
      <c r="B3198" s="21" t="s">
        <v>10294</v>
      </c>
      <c r="C3198" s="13" t="s">
        <v>7465</v>
      </c>
      <c r="D3198" s="765"/>
      <c r="E3198" s="782"/>
      <c r="F3198" s="785">
        <v>82636</v>
      </c>
      <c r="G3198" s="783">
        <f t="shared" si="64"/>
        <v>-82636</v>
      </c>
      <c r="H3198" s="1172"/>
    </row>
    <row r="3199" spans="1:8" x14ac:dyDescent="0.25">
      <c r="A3199" s="112">
        <v>45195</v>
      </c>
      <c r="B3199" s="21" t="s">
        <v>10230</v>
      </c>
      <c r="C3199" s="13" t="s">
        <v>7465</v>
      </c>
      <c r="D3199" s="765" t="s">
        <v>11249</v>
      </c>
      <c r="E3199" s="782">
        <v>716336</v>
      </c>
      <c r="F3199" s="213"/>
      <c r="G3199" s="783">
        <f t="shared" si="64"/>
        <v>716336</v>
      </c>
      <c r="H3199" s="342"/>
    </row>
    <row r="3200" spans="1:8" ht="16.5" thickBot="1" x14ac:dyDescent="0.3">
      <c r="A3200" s="112">
        <v>45197</v>
      </c>
      <c r="B3200" s="21" t="s">
        <v>11071</v>
      </c>
      <c r="C3200" s="13" t="s">
        <v>7465</v>
      </c>
      <c r="D3200" s="765" t="s">
        <v>11250</v>
      </c>
      <c r="E3200" s="782">
        <v>147702</v>
      </c>
      <c r="F3200" s="213"/>
      <c r="G3200" s="783">
        <f t="shared" si="64"/>
        <v>147702</v>
      </c>
      <c r="H3200" s="342"/>
    </row>
    <row r="3201" spans="1:8" x14ac:dyDescent="0.25">
      <c r="A3201" s="112">
        <v>45195</v>
      </c>
      <c r="B3201" s="21" t="s">
        <v>10569</v>
      </c>
      <c r="C3201" s="13" t="s">
        <v>7465</v>
      </c>
      <c r="D3201" s="765"/>
      <c r="E3201" s="782"/>
      <c r="F3201" s="784">
        <v>32460</v>
      </c>
      <c r="G3201" s="783">
        <f t="shared" si="64"/>
        <v>-32460</v>
      </c>
      <c r="H3201" s="1168" t="s">
        <v>11168</v>
      </c>
    </row>
    <row r="3202" spans="1:8" x14ac:dyDescent="0.25">
      <c r="A3202" s="112">
        <v>45195</v>
      </c>
      <c r="B3202" s="21" t="s">
        <v>10149</v>
      </c>
      <c r="C3202" s="13" t="s">
        <v>7465</v>
      </c>
      <c r="D3202" s="765"/>
      <c r="E3202" s="782"/>
      <c r="F3202" s="151">
        <v>228360</v>
      </c>
      <c r="G3202" s="783">
        <f t="shared" si="64"/>
        <v>-228360</v>
      </c>
      <c r="H3202" s="1169"/>
    </row>
    <row r="3203" spans="1:8" x14ac:dyDescent="0.25">
      <c r="A3203" s="112">
        <v>45195</v>
      </c>
      <c r="B3203" s="21" t="s">
        <v>9984</v>
      </c>
      <c r="C3203" s="13" t="s">
        <v>7465</v>
      </c>
      <c r="D3203" s="765"/>
      <c r="E3203" s="782"/>
      <c r="F3203" s="151">
        <v>35755</v>
      </c>
      <c r="G3203" s="783">
        <f t="shared" si="64"/>
        <v>-35755</v>
      </c>
      <c r="H3203" s="1169"/>
    </row>
    <row r="3204" spans="1:8" ht="16.5" thickBot="1" x14ac:dyDescent="0.3">
      <c r="A3204" s="112">
        <v>45195</v>
      </c>
      <c r="B3204" s="21" t="s">
        <v>11071</v>
      </c>
      <c r="C3204" s="13" t="s">
        <v>7465</v>
      </c>
      <c r="D3204" s="765"/>
      <c r="E3204" s="782"/>
      <c r="F3204" s="295">
        <f>500000-F3203-F3202-F3201</f>
        <v>203425</v>
      </c>
      <c r="G3204" s="783">
        <f t="shared" si="64"/>
        <v>-203425</v>
      </c>
      <c r="H3204" s="1170"/>
    </row>
    <row r="3205" spans="1:8" x14ac:dyDescent="0.25">
      <c r="A3205" s="112">
        <v>45197</v>
      </c>
      <c r="B3205" s="21" t="s">
        <v>10574</v>
      </c>
      <c r="C3205" s="13" t="s">
        <v>8392</v>
      </c>
      <c r="D3205" s="765" t="s">
        <v>11254</v>
      </c>
      <c r="E3205" s="782">
        <v>198542</v>
      </c>
      <c r="F3205" s="213"/>
      <c r="G3205" s="783">
        <f t="shared" si="64"/>
        <v>198542</v>
      </c>
      <c r="H3205" s="955"/>
    </row>
    <row r="3206" spans="1:8" ht="21" x14ac:dyDescent="0.25">
      <c r="A3206" s="112">
        <v>45197</v>
      </c>
      <c r="B3206" s="21" t="s">
        <v>11071</v>
      </c>
      <c r="C3206" s="13" t="s">
        <v>7465</v>
      </c>
      <c r="D3206" s="765"/>
      <c r="E3206" s="782"/>
      <c r="F3206" s="213">
        <v>50000</v>
      </c>
      <c r="G3206" s="783">
        <f t="shared" si="64"/>
        <v>-50000</v>
      </c>
      <c r="H3206" s="1051" t="s">
        <v>11260</v>
      </c>
    </row>
    <row r="3207" spans="1:8" x14ac:dyDescent="0.25">
      <c r="A3207" s="112">
        <v>45197</v>
      </c>
      <c r="B3207" s="21" t="s">
        <v>10574</v>
      </c>
      <c r="C3207" s="13" t="s">
        <v>8392</v>
      </c>
      <c r="D3207" s="765" t="s">
        <v>11255</v>
      </c>
      <c r="E3207" s="782">
        <v>43188</v>
      </c>
      <c r="F3207" s="213"/>
      <c r="G3207" s="783">
        <f t="shared" si="64"/>
        <v>43188</v>
      </c>
      <c r="H3207" s="955"/>
    </row>
    <row r="3208" spans="1:8" x14ac:dyDescent="0.25">
      <c r="A3208" s="112">
        <v>45197</v>
      </c>
      <c r="B3208" s="21" t="s">
        <v>11071</v>
      </c>
      <c r="C3208" s="13" t="s">
        <v>8392</v>
      </c>
      <c r="D3208" s="765" t="s">
        <v>11256</v>
      </c>
      <c r="E3208" s="782">
        <v>137198</v>
      </c>
      <c r="F3208" s="213"/>
      <c r="G3208" s="783">
        <f t="shared" si="64"/>
        <v>137198</v>
      </c>
      <c r="H3208" s="955"/>
    </row>
    <row r="3209" spans="1:8" x14ac:dyDescent="0.25">
      <c r="A3209" s="112">
        <v>45197</v>
      </c>
      <c r="B3209" s="21" t="s">
        <v>9354</v>
      </c>
      <c r="C3209" s="13" t="s">
        <v>8392</v>
      </c>
      <c r="D3209" s="765" t="s">
        <v>11257</v>
      </c>
      <c r="E3209" s="782">
        <v>3763</v>
      </c>
      <c r="F3209" s="213"/>
      <c r="G3209" s="783">
        <f t="shared" si="64"/>
        <v>3763</v>
      </c>
      <c r="H3209" s="955"/>
    </row>
    <row r="3210" spans="1:8" x14ac:dyDescent="0.25">
      <c r="A3210" s="112">
        <v>45199</v>
      </c>
      <c r="B3210" s="21" t="s">
        <v>10574</v>
      </c>
      <c r="C3210" s="13" t="s">
        <v>168</v>
      </c>
      <c r="D3210" s="765" t="s">
        <v>11258</v>
      </c>
      <c r="E3210" s="782">
        <v>3780</v>
      </c>
      <c r="F3210" s="213"/>
      <c r="G3210" s="783">
        <f t="shared" si="64"/>
        <v>3780</v>
      </c>
      <c r="H3210" s="955"/>
    </row>
    <row r="3211" spans="1:8" x14ac:dyDescent="0.25">
      <c r="A3211" s="112">
        <v>45201</v>
      </c>
      <c r="B3211" s="21" t="s">
        <v>9984</v>
      </c>
      <c r="C3211" s="13" t="s">
        <v>169</v>
      </c>
      <c r="D3211" s="765"/>
      <c r="E3211" s="782">
        <v>13532</v>
      </c>
      <c r="F3211" s="213"/>
      <c r="G3211" s="783">
        <f t="shared" si="64"/>
        <v>13532</v>
      </c>
      <c r="H3211" s="955"/>
    </row>
    <row r="3212" spans="1:8" x14ac:dyDescent="0.25">
      <c r="A3212" s="112">
        <v>45201</v>
      </c>
      <c r="B3212" s="21" t="s">
        <v>10574</v>
      </c>
      <c r="C3212" s="13" t="s">
        <v>5186</v>
      </c>
      <c r="D3212" s="765" t="s">
        <v>12250</v>
      </c>
      <c r="E3212" s="782">
        <v>198000</v>
      </c>
      <c r="F3212" s="213"/>
      <c r="G3212" s="783">
        <f t="shared" si="64"/>
        <v>198000</v>
      </c>
      <c r="H3212" s="955"/>
    </row>
    <row r="3213" spans="1:8" x14ac:dyDescent="0.25">
      <c r="A3213" s="112">
        <v>45201</v>
      </c>
      <c r="B3213" s="21" t="s">
        <v>10294</v>
      </c>
      <c r="C3213" s="13" t="s">
        <v>5186</v>
      </c>
      <c r="D3213" s="765" t="s">
        <v>12244</v>
      </c>
      <c r="E3213" s="782">
        <v>151948</v>
      </c>
      <c r="F3213" s="213"/>
      <c r="G3213" s="783">
        <f t="shared" si="64"/>
        <v>151948</v>
      </c>
      <c r="H3213" s="955"/>
    </row>
    <row r="3214" spans="1:8" x14ac:dyDescent="0.25">
      <c r="A3214" s="112">
        <v>45202</v>
      </c>
      <c r="B3214" s="21" t="s">
        <v>10149</v>
      </c>
      <c r="C3214" s="13" t="s">
        <v>8392</v>
      </c>
      <c r="D3214" s="765" t="s">
        <v>11341</v>
      </c>
      <c r="E3214" s="782">
        <v>75140</v>
      </c>
      <c r="F3214" s="213"/>
      <c r="G3214" s="783">
        <f t="shared" si="64"/>
        <v>75140</v>
      </c>
      <c r="H3214" s="955"/>
    </row>
    <row r="3215" spans="1:8" x14ac:dyDescent="0.25">
      <c r="A3215" s="112">
        <v>45202</v>
      </c>
      <c r="B3215" s="21" t="s">
        <v>10574</v>
      </c>
      <c r="C3215" s="13" t="s">
        <v>7465</v>
      </c>
      <c r="D3215" s="765" t="s">
        <v>11251</v>
      </c>
      <c r="E3215" s="22">
        <v>64000</v>
      </c>
      <c r="F3215" s="111"/>
      <c r="G3215" s="783">
        <f t="shared" si="64"/>
        <v>64000</v>
      </c>
      <c r="H3215" s="13"/>
    </row>
    <row r="3216" spans="1:8" ht="16.5" thickBot="1" x14ac:dyDescent="0.3">
      <c r="A3216" s="112">
        <v>45202</v>
      </c>
      <c r="B3216" s="21" t="s">
        <v>10230</v>
      </c>
      <c r="C3216" s="13" t="s">
        <v>7465</v>
      </c>
      <c r="D3216" s="765" t="s">
        <v>11252</v>
      </c>
      <c r="E3216" s="22">
        <v>683270</v>
      </c>
      <c r="F3216" s="110"/>
      <c r="G3216" s="783">
        <f t="shared" si="64"/>
        <v>683270</v>
      </c>
      <c r="H3216" s="13"/>
    </row>
    <row r="3217" spans="1:8" x14ac:dyDescent="0.25">
      <c r="A3217" s="112">
        <v>45202</v>
      </c>
      <c r="B3217" s="21" t="s">
        <v>8557</v>
      </c>
      <c r="C3217" s="13" t="s">
        <v>168</v>
      </c>
      <c r="D3217" s="765"/>
      <c r="E3217" s="782"/>
      <c r="F3217" s="784">
        <v>83200</v>
      </c>
      <c r="G3217" s="783">
        <f t="shared" si="64"/>
        <v>-83200</v>
      </c>
      <c r="H3217" s="1168" t="s">
        <v>11168</v>
      </c>
    </row>
    <row r="3218" spans="1:8" x14ac:dyDescent="0.25">
      <c r="A3218" s="112">
        <v>45202</v>
      </c>
      <c r="B3218" s="21" t="s">
        <v>8866</v>
      </c>
      <c r="C3218" s="13" t="s">
        <v>168</v>
      </c>
      <c r="D3218" s="765"/>
      <c r="E3218" s="782"/>
      <c r="F3218" s="151">
        <v>227720</v>
      </c>
      <c r="G3218" s="783">
        <f t="shared" si="64"/>
        <v>-227720</v>
      </c>
      <c r="H3218" s="1169"/>
    </row>
    <row r="3219" spans="1:8" x14ac:dyDescent="0.25">
      <c r="A3219" s="112">
        <v>45202</v>
      </c>
      <c r="B3219" s="21" t="s">
        <v>9505</v>
      </c>
      <c r="C3219" s="13" t="s">
        <v>168</v>
      </c>
      <c r="D3219" s="765"/>
      <c r="E3219" s="782"/>
      <c r="F3219" s="151">
        <v>9820</v>
      </c>
      <c r="G3219" s="783">
        <f t="shared" si="64"/>
        <v>-9820</v>
      </c>
      <c r="H3219" s="1169"/>
    </row>
    <row r="3220" spans="1:8" ht="16.5" thickBot="1" x14ac:dyDescent="0.3">
      <c r="A3220" s="112">
        <v>45202</v>
      </c>
      <c r="B3220" s="21" t="s">
        <v>10294</v>
      </c>
      <c r="C3220" s="13" t="s">
        <v>168</v>
      </c>
      <c r="D3220" s="765"/>
      <c r="E3220" s="782"/>
      <c r="F3220" s="295">
        <v>179260</v>
      </c>
      <c r="G3220" s="783">
        <f t="shared" si="64"/>
        <v>-179260</v>
      </c>
      <c r="H3220" s="1170"/>
    </row>
    <row r="3221" spans="1:8" x14ac:dyDescent="0.25">
      <c r="A3221" s="112">
        <v>45202</v>
      </c>
      <c r="B3221" s="21" t="s">
        <v>9354</v>
      </c>
      <c r="C3221" s="13" t="s">
        <v>7465</v>
      </c>
      <c r="D3221" s="765"/>
      <c r="E3221" s="22"/>
      <c r="F3221" s="111">
        <v>200000</v>
      </c>
      <c r="G3221" s="14">
        <f t="shared" si="64"/>
        <v>-200000</v>
      </c>
      <c r="H3221" s="13" t="s">
        <v>11170</v>
      </c>
    </row>
    <row r="3222" spans="1:8" x14ac:dyDescent="0.25">
      <c r="A3222" s="112">
        <v>45203</v>
      </c>
      <c r="B3222" s="21" t="s">
        <v>10574</v>
      </c>
      <c r="C3222" s="13" t="s">
        <v>180</v>
      </c>
      <c r="D3222" s="765"/>
      <c r="E3222" s="22"/>
      <c r="F3222" s="19">
        <v>500000</v>
      </c>
      <c r="G3222" s="14">
        <f t="shared" si="64"/>
        <v>-500000</v>
      </c>
      <c r="H3222" s="13" t="s">
        <v>11170</v>
      </c>
    </row>
    <row r="3223" spans="1:8" x14ac:dyDescent="0.25">
      <c r="A3223" s="112">
        <v>45204</v>
      </c>
      <c r="B3223" s="21" t="s">
        <v>9984</v>
      </c>
      <c r="C3223" s="13" t="s">
        <v>169</v>
      </c>
      <c r="D3223" s="765" t="s">
        <v>11354</v>
      </c>
      <c r="E3223" s="22">
        <v>149219</v>
      </c>
      <c r="F3223" s="19"/>
      <c r="G3223" s="14">
        <f t="shared" si="64"/>
        <v>149219</v>
      </c>
      <c r="H3223" s="13"/>
    </row>
    <row r="3224" spans="1:8" x14ac:dyDescent="0.25">
      <c r="A3224" s="112">
        <v>45205</v>
      </c>
      <c r="B3224" s="21" t="s">
        <v>10230</v>
      </c>
      <c r="C3224" s="13" t="s">
        <v>7465</v>
      </c>
      <c r="D3224" s="765" t="s">
        <v>11349</v>
      </c>
      <c r="E3224" s="22">
        <v>461969</v>
      </c>
      <c r="F3224" s="19"/>
      <c r="G3224" s="14">
        <f t="shared" si="64"/>
        <v>461969</v>
      </c>
      <c r="H3224" s="13"/>
    </row>
    <row r="3225" spans="1:8" x14ac:dyDescent="0.25">
      <c r="A3225" s="112">
        <v>45205</v>
      </c>
      <c r="B3225" s="21" t="s">
        <v>10574</v>
      </c>
      <c r="C3225" s="13" t="s">
        <v>7465</v>
      </c>
      <c r="D3225" s="765" t="s">
        <v>11350</v>
      </c>
      <c r="E3225" s="22">
        <v>461969</v>
      </c>
      <c r="F3225" s="19"/>
      <c r="G3225" s="14">
        <f t="shared" si="64"/>
        <v>461969</v>
      </c>
      <c r="H3225" s="13"/>
    </row>
    <row r="3226" spans="1:8" x14ac:dyDescent="0.25">
      <c r="A3226" s="112">
        <v>45206</v>
      </c>
      <c r="B3226" s="21" t="s">
        <v>9984</v>
      </c>
      <c r="C3226" s="13" t="s">
        <v>164</v>
      </c>
      <c r="D3226" s="765" t="s">
        <v>11268</v>
      </c>
      <c r="E3226" s="22">
        <v>11352</v>
      </c>
      <c r="F3226" s="19"/>
      <c r="G3226" s="14">
        <f t="shared" si="64"/>
        <v>11352</v>
      </c>
      <c r="H3226" s="13"/>
    </row>
    <row r="3227" spans="1:8" x14ac:dyDescent="0.25">
      <c r="A3227" s="112">
        <v>45206</v>
      </c>
      <c r="B3227" s="21" t="s">
        <v>10230</v>
      </c>
      <c r="C3227" s="13" t="s">
        <v>168</v>
      </c>
      <c r="D3227" s="765" t="s">
        <v>11326</v>
      </c>
      <c r="E3227" s="22">
        <v>44000</v>
      </c>
      <c r="F3227" s="19"/>
      <c r="G3227" s="14">
        <f t="shared" si="64"/>
        <v>44000</v>
      </c>
      <c r="H3227" s="13"/>
    </row>
    <row r="3228" spans="1:8" x14ac:dyDescent="0.25">
      <c r="A3228" s="112">
        <v>45206</v>
      </c>
      <c r="B3228" s="21" t="s">
        <v>10230</v>
      </c>
      <c r="C3228" s="13" t="s">
        <v>8392</v>
      </c>
      <c r="D3228" s="765" t="s">
        <v>11342</v>
      </c>
      <c r="E3228" s="22">
        <v>324466</v>
      </c>
      <c r="F3228" s="19"/>
      <c r="G3228" s="14">
        <f t="shared" si="64"/>
        <v>324466</v>
      </c>
      <c r="H3228" s="13"/>
    </row>
    <row r="3229" spans="1:8" x14ac:dyDescent="0.25">
      <c r="A3229" s="112">
        <v>45206</v>
      </c>
      <c r="B3229" s="21" t="s">
        <v>10574</v>
      </c>
      <c r="C3229" s="13" t="s">
        <v>8392</v>
      </c>
      <c r="D3229" s="765" t="s">
        <v>11343</v>
      </c>
      <c r="E3229" s="22">
        <v>61576</v>
      </c>
      <c r="F3229" s="19"/>
      <c r="G3229" s="14">
        <f t="shared" si="64"/>
        <v>61576</v>
      </c>
      <c r="H3229" s="13"/>
    </row>
    <row r="3230" spans="1:8" x14ac:dyDescent="0.25">
      <c r="A3230" s="112">
        <v>45206</v>
      </c>
      <c r="B3230" s="21" t="s">
        <v>10377</v>
      </c>
      <c r="C3230" s="13" t="s">
        <v>8392</v>
      </c>
      <c r="D3230" s="765" t="s">
        <v>11344</v>
      </c>
      <c r="E3230" s="22">
        <v>17368</v>
      </c>
      <c r="F3230" s="19"/>
      <c r="G3230" s="14">
        <f t="shared" si="64"/>
        <v>17368</v>
      </c>
      <c r="H3230" s="13"/>
    </row>
    <row r="3231" spans="1:8" x14ac:dyDescent="0.25">
      <c r="A3231" s="112">
        <v>45208</v>
      </c>
      <c r="B3231" s="21" t="s">
        <v>10230</v>
      </c>
      <c r="C3231" s="13" t="s">
        <v>168</v>
      </c>
      <c r="D3231" s="765" t="s">
        <v>11351</v>
      </c>
      <c r="E3231" s="22">
        <v>44000</v>
      </c>
      <c r="F3231" s="19"/>
      <c r="G3231" s="14">
        <f t="shared" si="64"/>
        <v>44000</v>
      </c>
      <c r="H3231" s="13"/>
    </row>
    <row r="3232" spans="1:8" x14ac:dyDescent="0.25">
      <c r="A3232" s="112">
        <v>45208</v>
      </c>
      <c r="B3232" s="21" t="s">
        <v>10907</v>
      </c>
      <c r="C3232" s="13" t="s">
        <v>168</v>
      </c>
      <c r="D3232" s="765" t="s">
        <v>11352</v>
      </c>
      <c r="E3232" s="22">
        <v>53000</v>
      </c>
      <c r="F3232" s="19"/>
      <c r="G3232" s="14">
        <f t="shared" si="64"/>
        <v>53000</v>
      </c>
      <c r="H3232" s="13"/>
    </row>
    <row r="3233" spans="1:8" x14ac:dyDescent="0.25">
      <c r="A3233" s="112">
        <v>45208</v>
      </c>
      <c r="B3233" s="21" t="s">
        <v>11071</v>
      </c>
      <c r="C3233" s="13" t="s">
        <v>8392</v>
      </c>
      <c r="D3233" s="765" t="s">
        <v>11345</v>
      </c>
      <c r="E3233" s="22">
        <v>57660</v>
      </c>
      <c r="F3233" s="19"/>
      <c r="G3233" s="14">
        <f t="shared" si="64"/>
        <v>57660</v>
      </c>
      <c r="H3233" s="13"/>
    </row>
    <row r="3234" spans="1:8" x14ac:dyDescent="0.25">
      <c r="A3234" s="112">
        <v>45208</v>
      </c>
      <c r="B3234" s="21" t="s">
        <v>10907</v>
      </c>
      <c r="C3234" s="13" t="s">
        <v>8392</v>
      </c>
      <c r="D3234" s="765" t="s">
        <v>11346</v>
      </c>
      <c r="E3234" s="22">
        <v>352873</v>
      </c>
      <c r="F3234" s="19"/>
      <c r="G3234" s="14">
        <f t="shared" si="64"/>
        <v>352873</v>
      </c>
      <c r="H3234" s="13"/>
    </row>
    <row r="3235" spans="1:8" x14ac:dyDescent="0.25">
      <c r="A3235" s="112">
        <v>45209</v>
      </c>
      <c r="B3235" s="21" t="s">
        <v>10230</v>
      </c>
      <c r="C3235" s="13" t="s">
        <v>11320</v>
      </c>
      <c r="D3235" s="765"/>
      <c r="E3235" s="22"/>
      <c r="F3235" s="19">
        <v>1000000</v>
      </c>
      <c r="G3235" s="14">
        <f t="shared" si="64"/>
        <v>-1000000</v>
      </c>
      <c r="H3235" s="13" t="s">
        <v>11322</v>
      </c>
    </row>
    <row r="3236" spans="1:8" x14ac:dyDescent="0.25">
      <c r="A3236" s="112">
        <v>45209</v>
      </c>
      <c r="B3236" s="21" t="s">
        <v>10907</v>
      </c>
      <c r="C3236" s="13" t="s">
        <v>5186</v>
      </c>
      <c r="D3236" s="765" t="s">
        <v>12253</v>
      </c>
      <c r="E3236" s="22">
        <v>291621.59999999998</v>
      </c>
      <c r="F3236" s="19"/>
      <c r="G3236" s="14">
        <f t="shared" si="64"/>
        <v>291621.59999999998</v>
      </c>
      <c r="H3236" s="13" t="s">
        <v>12257</v>
      </c>
    </row>
    <row r="3237" spans="1:8" x14ac:dyDescent="0.25">
      <c r="A3237" s="112">
        <v>45209</v>
      </c>
      <c r="B3237" s="21" t="s">
        <v>10907</v>
      </c>
      <c r="C3237" s="13" t="s">
        <v>5186</v>
      </c>
      <c r="D3237" s="765" t="s">
        <v>12254</v>
      </c>
      <c r="E3237" s="22">
        <v>87097.5</v>
      </c>
      <c r="F3237" s="19"/>
      <c r="G3237" s="14">
        <f t="shared" si="64"/>
        <v>87097.5</v>
      </c>
      <c r="H3237" s="13" t="s">
        <v>12257</v>
      </c>
    </row>
    <row r="3238" spans="1:8" x14ac:dyDescent="0.25">
      <c r="A3238" s="112">
        <v>45209</v>
      </c>
      <c r="B3238" s="21" t="s">
        <v>10907</v>
      </c>
      <c r="C3238" s="13" t="s">
        <v>5186</v>
      </c>
      <c r="D3238" s="765" t="s">
        <v>12255</v>
      </c>
      <c r="E3238" s="22">
        <v>214930.8</v>
      </c>
      <c r="F3238" s="19"/>
      <c r="G3238" s="14">
        <f t="shared" si="64"/>
        <v>214930.8</v>
      </c>
      <c r="H3238" s="13" t="s">
        <v>12257</v>
      </c>
    </row>
    <row r="3239" spans="1:8" x14ac:dyDescent="0.25">
      <c r="A3239" s="112">
        <v>45209</v>
      </c>
      <c r="B3239" s="21" t="s">
        <v>10907</v>
      </c>
      <c r="C3239" s="13" t="s">
        <v>5186</v>
      </c>
      <c r="D3239" s="765" t="s">
        <v>12256</v>
      </c>
      <c r="E3239" s="22">
        <v>253933.2</v>
      </c>
      <c r="F3239" s="19"/>
      <c r="G3239" s="14">
        <f t="shared" si="64"/>
        <v>253933.2</v>
      </c>
      <c r="H3239" s="13" t="s">
        <v>12257</v>
      </c>
    </row>
    <row r="3240" spans="1:8" x14ac:dyDescent="0.25">
      <c r="A3240" s="112">
        <v>45210</v>
      </c>
      <c r="B3240" s="21" t="s">
        <v>10907</v>
      </c>
      <c r="C3240" s="13" t="s">
        <v>5186</v>
      </c>
      <c r="D3240" s="765"/>
      <c r="E3240" s="22"/>
      <c r="F3240" s="19">
        <v>300000</v>
      </c>
      <c r="G3240" s="14">
        <f t="shared" si="64"/>
        <v>-300000</v>
      </c>
      <c r="H3240" s="13" t="s">
        <v>11322</v>
      </c>
    </row>
    <row r="3241" spans="1:8" x14ac:dyDescent="0.25">
      <c r="A3241" s="112">
        <v>45210</v>
      </c>
      <c r="B3241" s="21" t="s">
        <v>10907</v>
      </c>
      <c r="C3241" s="13" t="s">
        <v>5186</v>
      </c>
      <c r="D3241" s="765"/>
      <c r="E3241" s="22"/>
      <c r="F3241" s="19">
        <v>300000</v>
      </c>
      <c r="G3241" s="14">
        <f t="shared" si="64"/>
        <v>-300000</v>
      </c>
      <c r="H3241" s="13" t="s">
        <v>11319</v>
      </c>
    </row>
    <row r="3242" spans="1:8" x14ac:dyDescent="0.25">
      <c r="A3242" s="112">
        <v>45210</v>
      </c>
      <c r="B3242" s="21" t="s">
        <v>10574</v>
      </c>
      <c r="C3242" s="13" t="s">
        <v>5186</v>
      </c>
      <c r="D3242" s="765"/>
      <c r="E3242" s="22"/>
      <c r="F3242" s="19">
        <v>198000</v>
      </c>
      <c r="G3242" s="14">
        <f t="shared" si="64"/>
        <v>-198000</v>
      </c>
      <c r="H3242" s="13" t="s">
        <v>11317</v>
      </c>
    </row>
    <row r="3243" spans="1:8" x14ac:dyDescent="0.25">
      <c r="A3243" s="112">
        <v>45210</v>
      </c>
      <c r="B3243" s="21" t="s">
        <v>10907</v>
      </c>
      <c r="C3243" s="13" t="s">
        <v>5186</v>
      </c>
      <c r="D3243" s="765"/>
      <c r="E3243" s="22"/>
      <c r="F3243" s="19">
        <v>200000</v>
      </c>
      <c r="G3243" s="14">
        <f t="shared" si="64"/>
        <v>-200000</v>
      </c>
      <c r="H3243" s="13" t="s">
        <v>12251</v>
      </c>
    </row>
    <row r="3244" spans="1:8" x14ac:dyDescent="0.25">
      <c r="A3244" s="112">
        <v>45211</v>
      </c>
      <c r="B3244" s="21" t="s">
        <v>9767</v>
      </c>
      <c r="C3244" s="13" t="s">
        <v>8898</v>
      </c>
      <c r="D3244" s="765"/>
      <c r="E3244" s="22">
        <v>300000</v>
      </c>
      <c r="F3244" s="19"/>
      <c r="G3244" s="14">
        <f t="shared" si="64"/>
        <v>300000</v>
      </c>
      <c r="H3244" s="13" t="s">
        <v>11324</v>
      </c>
    </row>
    <row r="3245" spans="1:8" x14ac:dyDescent="0.25">
      <c r="A3245" s="112">
        <v>45211</v>
      </c>
      <c r="B3245" s="21" t="s">
        <v>9767</v>
      </c>
      <c r="C3245" s="13" t="s">
        <v>8898</v>
      </c>
      <c r="D3245" s="765"/>
      <c r="E3245" s="22"/>
      <c r="F3245" s="19">
        <v>100000</v>
      </c>
      <c r="G3245" s="14">
        <f t="shared" si="64"/>
        <v>-100000</v>
      </c>
      <c r="H3245" s="13" t="s">
        <v>4976</v>
      </c>
    </row>
    <row r="3246" spans="1:8" x14ac:dyDescent="0.25">
      <c r="A3246" s="112">
        <v>45211</v>
      </c>
      <c r="B3246" s="21" t="s">
        <v>7805</v>
      </c>
      <c r="C3246" s="13" t="s">
        <v>11325</v>
      </c>
      <c r="D3246" s="765"/>
      <c r="E3246" s="22">
        <v>1061510</v>
      </c>
      <c r="F3246" s="19"/>
      <c r="G3246" s="14">
        <f t="shared" si="64"/>
        <v>1061510</v>
      </c>
      <c r="H3246" s="13" t="s">
        <v>11324</v>
      </c>
    </row>
    <row r="3247" spans="1:8" x14ac:dyDescent="0.25">
      <c r="A3247" s="112">
        <v>45211</v>
      </c>
      <c r="B3247" s="21" t="s">
        <v>10574</v>
      </c>
      <c r="C3247" s="13" t="s">
        <v>9078</v>
      </c>
      <c r="D3247" s="765"/>
      <c r="E3247" s="22">
        <v>885000</v>
      </c>
      <c r="F3247" s="19"/>
      <c r="G3247" s="14">
        <f t="shared" si="64"/>
        <v>885000</v>
      </c>
      <c r="H3247" s="13" t="s">
        <v>11324</v>
      </c>
    </row>
    <row r="3248" spans="1:8" x14ac:dyDescent="0.25">
      <c r="A3248" s="112">
        <v>45211</v>
      </c>
      <c r="B3248" s="21" t="s">
        <v>10574</v>
      </c>
      <c r="C3248" s="13" t="s">
        <v>8089</v>
      </c>
      <c r="D3248" s="765"/>
      <c r="E3248" s="22">
        <v>4000000</v>
      </c>
      <c r="F3248" s="19"/>
      <c r="G3248" s="14">
        <f t="shared" si="64"/>
        <v>4000000</v>
      </c>
      <c r="H3248" s="13" t="s">
        <v>11324</v>
      </c>
    </row>
    <row r="3249" spans="1:8" x14ac:dyDescent="0.25">
      <c r="A3249" s="112">
        <v>45211</v>
      </c>
      <c r="B3249" s="21" t="s">
        <v>10907</v>
      </c>
      <c r="C3249" s="13" t="s">
        <v>8392</v>
      </c>
      <c r="D3249" s="765" t="s">
        <v>11347</v>
      </c>
      <c r="E3249" s="22">
        <v>131554</v>
      </c>
      <c r="F3249" s="19"/>
      <c r="G3249" s="14">
        <f t="shared" si="64"/>
        <v>131554</v>
      </c>
      <c r="H3249" s="13"/>
    </row>
    <row r="3250" spans="1:8" x14ac:dyDescent="0.25">
      <c r="A3250" s="112">
        <v>45212</v>
      </c>
      <c r="B3250" s="21" t="s">
        <v>10574</v>
      </c>
      <c r="C3250" s="13" t="s">
        <v>8392</v>
      </c>
      <c r="D3250" s="765" t="s">
        <v>11348</v>
      </c>
      <c r="E3250" s="22">
        <v>64949</v>
      </c>
      <c r="F3250" s="19"/>
      <c r="G3250" s="14">
        <f t="shared" si="64"/>
        <v>64949</v>
      </c>
      <c r="H3250" s="13"/>
    </row>
    <row r="3251" spans="1:8" x14ac:dyDescent="0.25">
      <c r="A3251" s="112">
        <v>45212</v>
      </c>
      <c r="B3251" s="21" t="s">
        <v>11442</v>
      </c>
      <c r="C3251" s="13" t="s">
        <v>166</v>
      </c>
      <c r="D3251" s="765" t="s">
        <v>11353</v>
      </c>
      <c r="E3251" s="22">
        <v>43750</v>
      </c>
      <c r="F3251" s="19"/>
      <c r="G3251" s="14">
        <f t="shared" si="64"/>
        <v>43750</v>
      </c>
      <c r="H3251" s="13"/>
    </row>
    <row r="3252" spans="1:8" x14ac:dyDescent="0.25">
      <c r="A3252" s="112">
        <v>45213</v>
      </c>
      <c r="B3252" s="21" t="s">
        <v>7805</v>
      </c>
      <c r="C3252" s="13" t="s">
        <v>11325</v>
      </c>
      <c r="D3252" s="765"/>
      <c r="E3252" s="22"/>
      <c r="F3252" s="19">
        <v>700000</v>
      </c>
      <c r="G3252" s="14">
        <f t="shared" si="64"/>
        <v>-700000</v>
      </c>
      <c r="H3252" s="13" t="s">
        <v>11357</v>
      </c>
    </row>
    <row r="3253" spans="1:8" x14ac:dyDescent="0.25">
      <c r="A3253" s="112">
        <v>45213</v>
      </c>
      <c r="B3253" s="21" t="s">
        <v>2651</v>
      </c>
      <c r="C3253" s="13" t="s">
        <v>5680</v>
      </c>
      <c r="D3253" s="765"/>
      <c r="E3253" s="22">
        <v>9700</v>
      </c>
      <c r="F3253" s="19"/>
      <c r="G3253" s="14">
        <f t="shared" si="64"/>
        <v>9700</v>
      </c>
      <c r="H3253" s="13" t="s">
        <v>11366</v>
      </c>
    </row>
    <row r="3254" spans="1:8" x14ac:dyDescent="0.25">
      <c r="A3254" s="112">
        <v>45213</v>
      </c>
      <c r="B3254" s="21" t="s">
        <v>1399</v>
      </c>
      <c r="C3254" s="13" t="s">
        <v>5680</v>
      </c>
      <c r="D3254" s="765"/>
      <c r="E3254" s="22"/>
      <c r="F3254" s="19">
        <v>8180</v>
      </c>
      <c r="G3254" s="14">
        <f t="shared" si="64"/>
        <v>-8180</v>
      </c>
      <c r="H3254" s="13" t="s">
        <v>11366</v>
      </c>
    </row>
    <row r="3255" spans="1:8" x14ac:dyDescent="0.25">
      <c r="A3255" s="112">
        <v>45213</v>
      </c>
      <c r="B3255" s="21" t="s">
        <v>8655</v>
      </c>
      <c r="C3255" s="13" t="s">
        <v>5680</v>
      </c>
      <c r="D3255" s="765"/>
      <c r="E3255" s="22"/>
      <c r="F3255" s="19">
        <f>53900-12000</f>
        <v>41900</v>
      </c>
      <c r="G3255" s="14">
        <f t="shared" si="64"/>
        <v>-41900</v>
      </c>
      <c r="H3255" s="13" t="s">
        <v>11366</v>
      </c>
    </row>
    <row r="3256" spans="1:8" x14ac:dyDescent="0.25">
      <c r="A3256" s="112">
        <v>45213</v>
      </c>
      <c r="B3256" s="21" t="s">
        <v>10149</v>
      </c>
      <c r="C3256" s="13" t="s">
        <v>5680</v>
      </c>
      <c r="D3256" s="765" t="s">
        <v>8554</v>
      </c>
      <c r="E3256" s="22">
        <v>105000</v>
      </c>
      <c r="F3256" s="19"/>
      <c r="G3256" s="14">
        <f t="shared" si="64"/>
        <v>105000</v>
      </c>
      <c r="H3256" s="13"/>
    </row>
    <row r="3257" spans="1:8" x14ac:dyDescent="0.25">
      <c r="A3257" s="112">
        <v>45213</v>
      </c>
      <c r="B3257" s="21" t="s">
        <v>10149</v>
      </c>
      <c r="C3257" s="13" t="s">
        <v>5680</v>
      </c>
      <c r="D3257" s="765" t="s">
        <v>9856</v>
      </c>
      <c r="E3257" s="22">
        <v>35400</v>
      </c>
      <c r="F3257" s="19"/>
      <c r="G3257" s="14">
        <f t="shared" si="64"/>
        <v>35400</v>
      </c>
      <c r="H3257" s="13"/>
    </row>
    <row r="3258" spans="1:8" x14ac:dyDescent="0.25">
      <c r="A3258" s="112">
        <v>45213</v>
      </c>
      <c r="B3258" s="21" t="s">
        <v>9767</v>
      </c>
      <c r="C3258" s="13" t="s">
        <v>5680</v>
      </c>
      <c r="D3258" s="765" t="s">
        <v>9871</v>
      </c>
      <c r="E3258" s="22">
        <v>57000</v>
      </c>
      <c r="F3258" s="19"/>
      <c r="G3258" s="14">
        <f t="shared" si="64"/>
        <v>57000</v>
      </c>
      <c r="H3258" s="13"/>
    </row>
    <row r="3259" spans="1:8" x14ac:dyDescent="0.25">
      <c r="A3259" s="112">
        <v>45213</v>
      </c>
      <c r="B3259" s="21" t="s">
        <v>10377</v>
      </c>
      <c r="C3259" s="13" t="s">
        <v>5680</v>
      </c>
      <c r="D3259" s="765" t="s">
        <v>9872</v>
      </c>
      <c r="E3259" s="22">
        <v>390000</v>
      </c>
      <c r="F3259" s="19"/>
      <c r="G3259" s="14">
        <f t="shared" si="64"/>
        <v>390000</v>
      </c>
      <c r="H3259" s="13"/>
    </row>
    <row r="3260" spans="1:8" x14ac:dyDescent="0.25">
      <c r="A3260" s="112">
        <v>45213</v>
      </c>
      <c r="B3260" s="21" t="s">
        <v>10569</v>
      </c>
      <c r="C3260" s="13" t="s">
        <v>5680</v>
      </c>
      <c r="D3260" s="765" t="s">
        <v>9958</v>
      </c>
      <c r="E3260" s="22">
        <v>93900</v>
      </c>
      <c r="F3260" s="19"/>
      <c r="G3260" s="14">
        <f t="shared" si="64"/>
        <v>93900</v>
      </c>
      <c r="H3260" s="13"/>
    </row>
    <row r="3261" spans="1:8" x14ac:dyDescent="0.25">
      <c r="A3261" s="112">
        <v>45213</v>
      </c>
      <c r="B3261" s="21" t="s">
        <v>8866</v>
      </c>
      <c r="C3261" s="13" t="s">
        <v>5680</v>
      </c>
      <c r="D3261" s="765" t="s">
        <v>8624</v>
      </c>
      <c r="E3261" s="22">
        <v>15600</v>
      </c>
      <c r="F3261" s="19"/>
      <c r="G3261" s="14">
        <f t="shared" si="64"/>
        <v>15600</v>
      </c>
      <c r="H3261" s="13"/>
    </row>
    <row r="3262" spans="1:8" x14ac:dyDescent="0.25">
      <c r="A3262" s="112">
        <v>45213</v>
      </c>
      <c r="B3262" s="21" t="s">
        <v>9354</v>
      </c>
      <c r="C3262" s="13" t="s">
        <v>5680</v>
      </c>
      <c r="D3262" s="765" t="s">
        <v>9959</v>
      </c>
      <c r="E3262" s="22">
        <v>529000</v>
      </c>
      <c r="F3262" s="19"/>
      <c r="G3262" s="14">
        <f t="shared" si="64"/>
        <v>529000</v>
      </c>
      <c r="H3262" s="13"/>
    </row>
    <row r="3263" spans="1:8" x14ac:dyDescent="0.25">
      <c r="A3263" s="112">
        <v>45213</v>
      </c>
      <c r="B3263" s="21" t="s">
        <v>10469</v>
      </c>
      <c r="C3263" s="13" t="s">
        <v>5680</v>
      </c>
      <c r="D3263" s="765" t="s">
        <v>9960</v>
      </c>
      <c r="E3263" s="22">
        <v>6000</v>
      </c>
      <c r="F3263" s="19"/>
      <c r="G3263" s="14">
        <f t="shared" si="64"/>
        <v>6000</v>
      </c>
      <c r="H3263" s="13"/>
    </row>
    <row r="3264" spans="1:8" x14ac:dyDescent="0.25">
      <c r="A3264" s="112">
        <v>45213</v>
      </c>
      <c r="B3264" s="21" t="s">
        <v>10230</v>
      </c>
      <c r="C3264" s="13" t="s">
        <v>5680</v>
      </c>
      <c r="D3264" s="765" t="s">
        <v>9961</v>
      </c>
      <c r="E3264" s="22">
        <v>72682</v>
      </c>
      <c r="F3264" s="19"/>
      <c r="G3264" s="14">
        <f t="shared" si="64"/>
        <v>72682</v>
      </c>
      <c r="H3264" s="13"/>
    </row>
    <row r="3265" spans="1:8" x14ac:dyDescent="0.25">
      <c r="A3265" s="112">
        <v>45213</v>
      </c>
      <c r="B3265" s="21" t="s">
        <v>10230</v>
      </c>
      <c r="C3265" s="13" t="s">
        <v>5680</v>
      </c>
      <c r="D3265" s="765" t="s">
        <v>10145</v>
      </c>
      <c r="E3265" s="22">
        <v>14170</v>
      </c>
      <c r="F3265" s="19"/>
      <c r="G3265" s="14">
        <f t="shared" si="64"/>
        <v>14170</v>
      </c>
      <c r="H3265" s="13"/>
    </row>
    <row r="3266" spans="1:8" x14ac:dyDescent="0.25">
      <c r="A3266" s="112">
        <v>45213</v>
      </c>
      <c r="B3266" s="21" t="s">
        <v>10574</v>
      </c>
      <c r="C3266" s="13" t="s">
        <v>8392</v>
      </c>
      <c r="D3266" s="765" t="s">
        <v>11367</v>
      </c>
      <c r="E3266" s="22">
        <v>102465</v>
      </c>
      <c r="F3266" s="19"/>
      <c r="G3266" s="14">
        <f t="shared" si="64"/>
        <v>102465</v>
      </c>
      <c r="H3266" s="13"/>
    </row>
    <row r="3267" spans="1:8" x14ac:dyDescent="0.25">
      <c r="A3267" s="112">
        <v>45213</v>
      </c>
      <c r="B3267" s="21" t="s">
        <v>9984</v>
      </c>
      <c r="C3267" s="13" t="s">
        <v>169</v>
      </c>
      <c r="D3267" s="765" t="s">
        <v>11368</v>
      </c>
      <c r="E3267" s="22">
        <v>206226</v>
      </c>
      <c r="F3267" s="19"/>
      <c r="G3267" s="14">
        <f t="shared" si="64"/>
        <v>206226</v>
      </c>
      <c r="H3267" s="13"/>
    </row>
    <row r="3268" spans="1:8" x14ac:dyDescent="0.25">
      <c r="A3268" s="112">
        <v>45213</v>
      </c>
      <c r="B3268" s="21" t="s">
        <v>10230</v>
      </c>
      <c r="C3268" s="13" t="s">
        <v>7465</v>
      </c>
      <c r="D3268" s="765" t="s">
        <v>11407</v>
      </c>
      <c r="E3268" s="22">
        <v>48000</v>
      </c>
      <c r="F3268" s="19"/>
      <c r="G3268" s="14">
        <f t="shared" si="64"/>
        <v>48000</v>
      </c>
      <c r="H3268" s="13"/>
    </row>
    <row r="3269" spans="1:8" x14ac:dyDescent="0.25">
      <c r="A3269" s="112">
        <v>45213</v>
      </c>
      <c r="B3269" s="21" t="s">
        <v>10574</v>
      </c>
      <c r="C3269" s="13" t="s">
        <v>7465</v>
      </c>
      <c r="D3269" s="765" t="s">
        <v>11408</v>
      </c>
      <c r="E3269" s="22">
        <v>374168</v>
      </c>
      <c r="F3269" s="19"/>
      <c r="G3269" s="14">
        <f t="shared" si="64"/>
        <v>374168</v>
      </c>
      <c r="H3269" s="13"/>
    </row>
    <row r="3270" spans="1:8" x14ac:dyDescent="0.25">
      <c r="A3270" s="112">
        <v>45213</v>
      </c>
      <c r="B3270" s="21" t="s">
        <v>9984</v>
      </c>
      <c r="C3270" s="13" t="s">
        <v>164</v>
      </c>
      <c r="D3270" s="765" t="s">
        <v>11204</v>
      </c>
      <c r="E3270" s="22">
        <v>29554</v>
      </c>
      <c r="F3270" s="19"/>
      <c r="G3270" s="14">
        <f t="shared" si="64"/>
        <v>29554</v>
      </c>
      <c r="H3270" s="13"/>
    </row>
    <row r="3271" spans="1:8" x14ac:dyDescent="0.25">
      <c r="A3271" s="112">
        <v>45215</v>
      </c>
      <c r="B3271" s="21" t="s">
        <v>10574</v>
      </c>
      <c r="C3271" s="13" t="s">
        <v>8089</v>
      </c>
      <c r="D3271" s="765"/>
      <c r="E3271" s="22"/>
      <c r="F3271" s="19">
        <v>1000000</v>
      </c>
      <c r="G3271" s="14">
        <f t="shared" si="64"/>
        <v>-1000000</v>
      </c>
      <c r="H3271" s="13" t="s">
        <v>11374</v>
      </c>
    </row>
    <row r="3272" spans="1:8" x14ac:dyDescent="0.25">
      <c r="A3272" s="112">
        <v>45216</v>
      </c>
      <c r="B3272" s="21" t="s">
        <v>10149</v>
      </c>
      <c r="C3272" s="13" t="s">
        <v>8392</v>
      </c>
      <c r="D3272" s="765"/>
      <c r="E3272" s="22"/>
      <c r="F3272" s="19">
        <v>75140</v>
      </c>
      <c r="G3272" s="14">
        <f t="shared" si="64"/>
        <v>-75140</v>
      </c>
      <c r="H3272" s="1168" t="s">
        <v>11391</v>
      </c>
    </row>
    <row r="3273" spans="1:8" x14ac:dyDescent="0.25">
      <c r="A3273" s="112">
        <v>45216</v>
      </c>
      <c r="B3273" s="21" t="s">
        <v>9354</v>
      </c>
      <c r="C3273" s="13" t="s">
        <v>8392</v>
      </c>
      <c r="D3273" s="765"/>
      <c r="E3273" s="22"/>
      <c r="F3273" s="19">
        <v>3763</v>
      </c>
      <c r="G3273" s="14">
        <f t="shared" ref="G3273:G3369" si="65">E3273-F3273</f>
        <v>-3763</v>
      </c>
      <c r="H3273" s="1169"/>
    </row>
    <row r="3274" spans="1:8" x14ac:dyDescent="0.25">
      <c r="A3274" s="112">
        <v>45216</v>
      </c>
      <c r="B3274" s="21" t="s">
        <v>10377</v>
      </c>
      <c r="C3274" s="13" t="s">
        <v>8392</v>
      </c>
      <c r="D3274" s="765"/>
      <c r="E3274" s="22"/>
      <c r="F3274" s="19">
        <v>17368</v>
      </c>
      <c r="G3274" s="14">
        <f t="shared" si="65"/>
        <v>-17368</v>
      </c>
      <c r="H3274" s="1169"/>
    </row>
    <row r="3275" spans="1:8" x14ac:dyDescent="0.25">
      <c r="A3275" s="112">
        <v>45216</v>
      </c>
      <c r="B3275" s="21" t="s">
        <v>11071</v>
      </c>
      <c r="C3275" s="13" t="s">
        <v>8392</v>
      </c>
      <c r="D3275" s="765"/>
      <c r="E3275" s="22"/>
      <c r="F3275" s="19">
        <v>194858</v>
      </c>
      <c r="G3275" s="14">
        <f t="shared" si="65"/>
        <v>-194858</v>
      </c>
      <c r="H3275" s="1169"/>
    </row>
    <row r="3276" spans="1:8" x14ac:dyDescent="0.25">
      <c r="A3276" s="112">
        <v>45216</v>
      </c>
      <c r="B3276" s="21" t="s">
        <v>10230</v>
      </c>
      <c r="C3276" s="13" t="s">
        <v>8392</v>
      </c>
      <c r="D3276" s="765"/>
      <c r="E3276" s="22"/>
      <c r="F3276" s="19">
        <v>650000</v>
      </c>
      <c r="G3276" s="14">
        <f t="shared" si="65"/>
        <v>-650000</v>
      </c>
      <c r="H3276" s="1169"/>
    </row>
    <row r="3277" spans="1:8" x14ac:dyDescent="0.25">
      <c r="A3277" s="112">
        <v>45216</v>
      </c>
      <c r="B3277" s="21" t="s">
        <v>10907</v>
      </c>
      <c r="C3277" s="13" t="s">
        <v>8392</v>
      </c>
      <c r="D3277" s="765"/>
      <c r="E3277" s="22"/>
      <c r="F3277" s="19">
        <v>308871</v>
      </c>
      <c r="G3277" s="14">
        <f t="shared" si="65"/>
        <v>-308871</v>
      </c>
      <c r="H3277" s="1169"/>
    </row>
    <row r="3278" spans="1:8" x14ac:dyDescent="0.25">
      <c r="A3278" s="112">
        <v>45216</v>
      </c>
      <c r="B3278" s="21" t="s">
        <v>10574</v>
      </c>
      <c r="C3278" s="13" t="s">
        <v>8392</v>
      </c>
      <c r="D3278" s="765"/>
      <c r="E3278" s="22"/>
      <c r="F3278" s="19">
        <v>250000</v>
      </c>
      <c r="G3278" s="14">
        <f t="shared" si="65"/>
        <v>-250000</v>
      </c>
      <c r="H3278" s="1170"/>
    </row>
    <row r="3279" spans="1:8" x14ac:dyDescent="0.25">
      <c r="A3279" s="112">
        <v>45216</v>
      </c>
      <c r="B3279" s="21" t="s">
        <v>10574</v>
      </c>
      <c r="C3279" s="13" t="s">
        <v>169</v>
      </c>
      <c r="D3279" s="765" t="s">
        <v>11412</v>
      </c>
      <c r="E3279" s="22">
        <v>161000</v>
      </c>
      <c r="F3279" s="19"/>
      <c r="G3279" s="14">
        <f t="shared" si="65"/>
        <v>161000</v>
      </c>
      <c r="H3279" s="955"/>
    </row>
    <row r="3280" spans="1:8" x14ac:dyDescent="0.25">
      <c r="A3280" s="112">
        <v>45216</v>
      </c>
      <c r="B3280" s="21" t="s">
        <v>9984</v>
      </c>
      <c r="C3280" s="13" t="s">
        <v>166</v>
      </c>
      <c r="D3280" s="765" t="s">
        <v>8402</v>
      </c>
      <c r="E3280" s="22">
        <v>23330</v>
      </c>
      <c r="F3280" s="19"/>
      <c r="G3280" s="14">
        <f t="shared" si="65"/>
        <v>23330</v>
      </c>
      <c r="H3280" s="955"/>
    </row>
    <row r="3281" spans="1:8" x14ac:dyDescent="0.25">
      <c r="A3281" s="112">
        <v>45217</v>
      </c>
      <c r="B3281" s="21" t="s">
        <v>9767</v>
      </c>
      <c r="C3281" s="13" t="s">
        <v>8898</v>
      </c>
      <c r="D3281" s="765"/>
      <c r="E3281" s="22"/>
      <c r="F3281" s="19">
        <v>200000</v>
      </c>
      <c r="G3281" s="14">
        <f t="shared" si="65"/>
        <v>-200000</v>
      </c>
      <c r="H3281" s="13" t="s">
        <v>11393</v>
      </c>
    </row>
    <row r="3282" spans="1:8" x14ac:dyDescent="0.25">
      <c r="A3282" s="112">
        <v>45217</v>
      </c>
      <c r="B3282" s="21" t="s">
        <v>10230</v>
      </c>
      <c r="C3282" s="13" t="s">
        <v>7465</v>
      </c>
      <c r="D3282" s="765" t="s">
        <v>11409</v>
      </c>
      <c r="E3282" s="22">
        <v>374168</v>
      </c>
      <c r="F3282" s="19"/>
      <c r="G3282" s="14">
        <f t="shared" si="65"/>
        <v>374168</v>
      </c>
      <c r="H3282" s="13"/>
    </row>
    <row r="3283" spans="1:8" x14ac:dyDescent="0.25">
      <c r="A3283" s="112">
        <v>45217</v>
      </c>
      <c r="B3283" s="21" t="s">
        <v>10574</v>
      </c>
      <c r="C3283" s="13" t="s">
        <v>7465</v>
      </c>
      <c r="D3283" s="765" t="s">
        <v>11410</v>
      </c>
      <c r="E3283" s="22">
        <v>374168</v>
      </c>
      <c r="F3283" s="19"/>
      <c r="G3283" s="14">
        <f t="shared" si="65"/>
        <v>374168</v>
      </c>
      <c r="H3283" s="13"/>
    </row>
    <row r="3284" spans="1:8" x14ac:dyDescent="0.25">
      <c r="A3284" s="112">
        <v>45217</v>
      </c>
      <c r="B3284" s="21" t="s">
        <v>9965</v>
      </c>
      <c r="C3284" s="13" t="s">
        <v>164</v>
      </c>
      <c r="D3284" s="765" t="s">
        <v>11222</v>
      </c>
      <c r="E3284" s="22">
        <v>5520</v>
      </c>
      <c r="F3284" s="19"/>
      <c r="G3284" s="14">
        <f t="shared" si="65"/>
        <v>5520</v>
      </c>
      <c r="H3284" s="13"/>
    </row>
    <row r="3285" spans="1:8" x14ac:dyDescent="0.25">
      <c r="A3285" s="112">
        <v>45219</v>
      </c>
      <c r="B3285" s="21" t="s">
        <v>9984</v>
      </c>
      <c r="C3285" s="13" t="s">
        <v>166</v>
      </c>
      <c r="D3285" s="765" t="s">
        <v>11413</v>
      </c>
      <c r="E3285" s="22">
        <v>18575</v>
      </c>
      <c r="F3285" s="19"/>
      <c r="G3285" s="14">
        <f t="shared" si="65"/>
        <v>18575</v>
      </c>
      <c r="H3285" s="13"/>
    </row>
    <row r="3286" spans="1:8" x14ac:dyDescent="0.25">
      <c r="A3286" s="112">
        <v>45219</v>
      </c>
      <c r="B3286" s="21" t="s">
        <v>10230</v>
      </c>
      <c r="C3286" s="13" t="s">
        <v>8392</v>
      </c>
      <c r="D3286" s="765" t="s">
        <v>11440</v>
      </c>
      <c r="E3286" s="22">
        <v>306092</v>
      </c>
      <c r="F3286" s="19"/>
      <c r="G3286" s="14">
        <f t="shared" si="65"/>
        <v>306092</v>
      </c>
      <c r="H3286" s="13"/>
    </row>
    <row r="3287" spans="1:8" x14ac:dyDescent="0.25">
      <c r="A3287" s="112">
        <v>45219</v>
      </c>
      <c r="B3287" s="21" t="s">
        <v>9984</v>
      </c>
      <c r="C3287" s="13" t="s">
        <v>166</v>
      </c>
      <c r="D3287" s="765" t="s">
        <v>11780</v>
      </c>
      <c r="E3287" s="22">
        <v>11875</v>
      </c>
      <c r="F3287" s="19"/>
      <c r="G3287" s="14">
        <f t="shared" si="65"/>
        <v>11875</v>
      </c>
      <c r="H3287" s="13"/>
    </row>
    <row r="3288" spans="1:8" x14ac:dyDescent="0.25">
      <c r="A3288" s="112">
        <v>45219</v>
      </c>
      <c r="B3288" s="21" t="s">
        <v>10907</v>
      </c>
      <c r="C3288" s="13" t="s">
        <v>169</v>
      </c>
      <c r="D3288" s="765" t="s">
        <v>12698</v>
      </c>
      <c r="E3288" s="22">
        <v>76000</v>
      </c>
      <c r="F3288" s="19"/>
      <c r="G3288" s="14">
        <f t="shared" si="65"/>
        <v>76000</v>
      </c>
    </row>
    <row r="3289" spans="1:8" x14ac:dyDescent="0.25">
      <c r="A3289" s="112">
        <v>45220</v>
      </c>
      <c r="B3289" s="21" t="s">
        <v>10907</v>
      </c>
      <c r="C3289" s="13" t="s">
        <v>8392</v>
      </c>
      <c r="D3289" s="765" t="s">
        <v>11441</v>
      </c>
      <c r="E3289" s="22">
        <v>120971</v>
      </c>
      <c r="F3289" s="19"/>
      <c r="G3289" s="14">
        <f t="shared" si="65"/>
        <v>120971</v>
      </c>
    </row>
    <row r="3290" spans="1:8" x14ac:dyDescent="0.25">
      <c r="A3290" s="112">
        <v>45220</v>
      </c>
      <c r="B3290" s="21" t="s">
        <v>11442</v>
      </c>
      <c r="C3290" s="13" t="s">
        <v>8392</v>
      </c>
      <c r="D3290" s="1200" t="s">
        <v>11443</v>
      </c>
      <c r="E3290" s="22">
        <v>20103</v>
      </c>
      <c r="F3290" s="19"/>
      <c r="G3290" s="14">
        <f t="shared" si="65"/>
        <v>20103</v>
      </c>
      <c r="H3290" s="13"/>
    </row>
    <row r="3291" spans="1:8" x14ac:dyDescent="0.25">
      <c r="A3291" s="112">
        <v>45220</v>
      </c>
      <c r="B3291" s="21" t="s">
        <v>11195</v>
      </c>
      <c r="C3291" s="13" t="s">
        <v>8392</v>
      </c>
      <c r="D3291" s="1200"/>
      <c r="E3291" s="22">
        <v>4390</v>
      </c>
      <c r="F3291" s="19"/>
      <c r="G3291" s="14">
        <f t="shared" si="65"/>
        <v>4390</v>
      </c>
      <c r="H3291" s="13"/>
    </row>
    <row r="3292" spans="1:8" x14ac:dyDescent="0.25">
      <c r="A3292" s="112">
        <v>45220</v>
      </c>
      <c r="B3292" s="21" t="s">
        <v>10574</v>
      </c>
      <c r="C3292" s="13" t="s">
        <v>8392</v>
      </c>
      <c r="D3292" s="765" t="s">
        <v>11490</v>
      </c>
      <c r="E3292" s="22">
        <v>294107</v>
      </c>
      <c r="F3292" s="19"/>
      <c r="G3292" s="14">
        <f t="shared" si="65"/>
        <v>294107</v>
      </c>
      <c r="H3292" s="13"/>
    </row>
    <row r="3293" spans="1:8" x14ac:dyDescent="0.25">
      <c r="A3293" s="112">
        <v>45220</v>
      </c>
      <c r="B3293" s="21" t="s">
        <v>10230</v>
      </c>
      <c r="C3293" s="13" t="s">
        <v>168</v>
      </c>
      <c r="D3293" s="765" t="s">
        <v>11475</v>
      </c>
      <c r="E3293" s="22">
        <v>90200</v>
      </c>
      <c r="F3293" s="19"/>
      <c r="G3293" s="14">
        <f t="shared" si="65"/>
        <v>90200</v>
      </c>
      <c r="H3293" s="13"/>
    </row>
    <row r="3294" spans="1:8" x14ac:dyDescent="0.25">
      <c r="A3294" s="112">
        <v>45220</v>
      </c>
      <c r="B3294" s="21" t="s">
        <v>10907</v>
      </c>
      <c r="C3294" s="13" t="s">
        <v>180</v>
      </c>
      <c r="D3294" s="765" t="s">
        <v>11484</v>
      </c>
      <c r="E3294" s="22">
        <v>148500</v>
      </c>
      <c r="F3294" s="19"/>
      <c r="G3294" s="14">
        <f t="shared" si="65"/>
        <v>148500</v>
      </c>
      <c r="H3294" s="13"/>
    </row>
    <row r="3295" spans="1:8" x14ac:dyDescent="0.25">
      <c r="A3295" s="112">
        <v>45220</v>
      </c>
      <c r="B3295" s="21" t="s">
        <v>10230</v>
      </c>
      <c r="C3295" s="13" t="s">
        <v>180</v>
      </c>
      <c r="D3295" s="765" t="s">
        <v>11485</v>
      </c>
      <c r="E3295" s="22">
        <v>89600</v>
      </c>
      <c r="F3295" s="19"/>
      <c r="G3295" s="14">
        <f t="shared" si="65"/>
        <v>89600</v>
      </c>
      <c r="H3295" s="13"/>
    </row>
    <row r="3296" spans="1:8" x14ac:dyDescent="0.25">
      <c r="A3296" s="112">
        <v>45223</v>
      </c>
      <c r="B3296" s="21" t="s">
        <v>11442</v>
      </c>
      <c r="C3296" s="13" t="s">
        <v>8392</v>
      </c>
      <c r="D3296" s="765" t="s">
        <v>11491</v>
      </c>
      <c r="E3296" s="22">
        <v>186677</v>
      </c>
      <c r="F3296" s="19"/>
      <c r="G3296" s="14">
        <f t="shared" si="65"/>
        <v>186677</v>
      </c>
      <c r="H3296" s="13"/>
    </row>
    <row r="3297" spans="1:8" x14ac:dyDescent="0.25">
      <c r="A3297" s="112">
        <v>45223</v>
      </c>
      <c r="B3297" s="21" t="s">
        <v>10469</v>
      </c>
      <c r="C3297" s="13" t="s">
        <v>168</v>
      </c>
      <c r="D3297" s="765" t="s">
        <v>11476</v>
      </c>
      <c r="E3297" s="22">
        <v>55094</v>
      </c>
      <c r="F3297" s="19"/>
      <c r="G3297" s="14">
        <f t="shared" si="65"/>
        <v>55094</v>
      </c>
      <c r="H3297" s="13"/>
    </row>
    <row r="3298" spans="1:8" x14ac:dyDescent="0.25">
      <c r="A3298" s="112">
        <v>45223</v>
      </c>
      <c r="B3298" s="21" t="s">
        <v>10907</v>
      </c>
      <c r="C3298" s="13" t="s">
        <v>12267</v>
      </c>
      <c r="D3298" s="765" t="s">
        <v>11477</v>
      </c>
      <c r="E3298" s="22">
        <v>602000</v>
      </c>
      <c r="F3298" s="19"/>
      <c r="G3298" s="14">
        <f t="shared" si="65"/>
        <v>602000</v>
      </c>
      <c r="H3298" s="13" t="s">
        <v>11478</v>
      </c>
    </row>
    <row r="3299" spans="1:8" x14ac:dyDescent="0.25">
      <c r="A3299" s="112">
        <v>45223</v>
      </c>
      <c r="B3299" s="21" t="s">
        <v>9984</v>
      </c>
      <c r="C3299" s="13" t="s">
        <v>166</v>
      </c>
      <c r="D3299" s="765" t="s">
        <v>11479</v>
      </c>
      <c r="E3299" s="22">
        <v>20485</v>
      </c>
      <c r="F3299" s="19"/>
      <c r="G3299" s="14">
        <f t="shared" si="65"/>
        <v>20485</v>
      </c>
      <c r="H3299" s="13"/>
    </row>
    <row r="3300" spans="1:8" x14ac:dyDescent="0.25">
      <c r="A3300" s="112">
        <v>45224</v>
      </c>
      <c r="B3300" s="21" t="s">
        <v>11442</v>
      </c>
      <c r="C3300" s="13" t="s">
        <v>166</v>
      </c>
      <c r="D3300" s="765" t="s">
        <v>11480</v>
      </c>
      <c r="E3300" s="22">
        <v>101145</v>
      </c>
      <c r="F3300" s="19"/>
      <c r="G3300" s="14">
        <f t="shared" si="65"/>
        <v>101145</v>
      </c>
      <c r="H3300" s="13"/>
    </row>
    <row r="3301" spans="1:8" x14ac:dyDescent="0.25">
      <c r="A3301" s="112">
        <v>45224</v>
      </c>
      <c r="B3301" s="21" t="s">
        <v>10569</v>
      </c>
      <c r="C3301" s="13" t="s">
        <v>168</v>
      </c>
      <c r="D3301" s="765" t="s">
        <v>11578</v>
      </c>
      <c r="E3301" s="22">
        <v>55000</v>
      </c>
      <c r="F3301" s="19"/>
      <c r="G3301" s="14">
        <f t="shared" si="65"/>
        <v>55000</v>
      </c>
      <c r="H3301" s="13" t="s">
        <v>11579</v>
      </c>
    </row>
    <row r="3302" spans="1:8" x14ac:dyDescent="0.25">
      <c r="A3302" s="112">
        <v>45225</v>
      </c>
      <c r="B3302" s="21" t="s">
        <v>11442</v>
      </c>
      <c r="C3302" s="13" t="s">
        <v>8392</v>
      </c>
      <c r="D3302" s="765" t="s">
        <v>11492</v>
      </c>
      <c r="E3302" s="22">
        <v>251153</v>
      </c>
      <c r="F3302" s="19"/>
      <c r="G3302" s="14">
        <f t="shared" si="65"/>
        <v>251153</v>
      </c>
      <c r="H3302" s="13"/>
    </row>
    <row r="3303" spans="1:8" x14ac:dyDescent="0.25">
      <c r="A3303" s="112">
        <v>45225</v>
      </c>
      <c r="B3303" s="21" t="s">
        <v>10294</v>
      </c>
      <c r="C3303" s="13" t="s">
        <v>8392</v>
      </c>
      <c r="D3303" s="765" t="s">
        <v>11493</v>
      </c>
      <c r="E3303" s="22">
        <v>25780</v>
      </c>
      <c r="F3303" s="19"/>
      <c r="G3303" s="14">
        <f t="shared" si="65"/>
        <v>25780</v>
      </c>
      <c r="H3303" s="13"/>
    </row>
    <row r="3304" spans="1:8" x14ac:dyDescent="0.25">
      <c r="A3304" s="112">
        <v>45225</v>
      </c>
      <c r="B3304" s="21" t="s">
        <v>10469</v>
      </c>
      <c r="C3304" s="13" t="s">
        <v>166</v>
      </c>
      <c r="D3304" s="765" t="s">
        <v>11481</v>
      </c>
      <c r="E3304" s="22">
        <v>18060</v>
      </c>
      <c r="F3304" s="19"/>
      <c r="G3304" s="14">
        <f t="shared" si="65"/>
        <v>18060</v>
      </c>
      <c r="H3304" s="13"/>
    </row>
    <row r="3305" spans="1:8" x14ac:dyDescent="0.25">
      <c r="A3305" s="112">
        <v>45225</v>
      </c>
      <c r="B3305" s="21" t="s">
        <v>10230</v>
      </c>
      <c r="C3305" s="13" t="s">
        <v>166</v>
      </c>
      <c r="D3305" s="765" t="s">
        <v>11482</v>
      </c>
      <c r="E3305" s="22">
        <v>15980</v>
      </c>
      <c r="F3305" s="19"/>
      <c r="G3305" s="14">
        <f t="shared" si="65"/>
        <v>15980</v>
      </c>
      <c r="H3305" s="13"/>
    </row>
    <row r="3306" spans="1:8" x14ac:dyDescent="0.25">
      <c r="A3306" s="112">
        <v>45225</v>
      </c>
      <c r="B3306" s="21" t="s">
        <v>10469</v>
      </c>
      <c r="C3306" s="13" t="s">
        <v>166</v>
      </c>
      <c r="D3306" s="765" t="s">
        <v>11483</v>
      </c>
      <c r="E3306" s="22">
        <v>8670</v>
      </c>
      <c r="F3306" s="19"/>
      <c r="G3306" s="14">
        <f t="shared" si="65"/>
        <v>8670</v>
      </c>
      <c r="H3306" s="13"/>
    </row>
    <row r="3307" spans="1:8" x14ac:dyDescent="0.25">
      <c r="A3307" s="112">
        <v>45225</v>
      </c>
      <c r="B3307" s="21" t="s">
        <v>10907</v>
      </c>
      <c r="C3307" s="13" t="s">
        <v>5186</v>
      </c>
      <c r="D3307" s="765" t="s">
        <v>12252</v>
      </c>
      <c r="E3307" s="22">
        <v>416400</v>
      </c>
      <c r="F3307" s="19"/>
      <c r="G3307" s="14">
        <f t="shared" si="65"/>
        <v>416400</v>
      </c>
      <c r="H3307" s="13"/>
    </row>
    <row r="3308" spans="1:8" x14ac:dyDescent="0.25">
      <c r="A3308" s="112">
        <v>45225</v>
      </c>
      <c r="B3308" s="21" t="s">
        <v>10230</v>
      </c>
      <c r="C3308" s="13" t="s">
        <v>164</v>
      </c>
      <c r="D3308" s="765" t="s">
        <v>11488</v>
      </c>
      <c r="E3308" s="22">
        <v>7240</v>
      </c>
      <c r="F3308" s="19"/>
      <c r="G3308" s="14">
        <f t="shared" si="65"/>
        <v>7240</v>
      </c>
      <c r="H3308" s="13"/>
    </row>
    <row r="3309" spans="1:8" x14ac:dyDescent="0.25">
      <c r="A3309" s="112">
        <v>45226</v>
      </c>
      <c r="B3309" s="21" t="s">
        <v>10574</v>
      </c>
      <c r="C3309" s="13" t="s">
        <v>8392</v>
      </c>
      <c r="D3309" s="765" t="s">
        <v>11494</v>
      </c>
      <c r="E3309" s="22">
        <v>82305</v>
      </c>
      <c r="F3309" s="19"/>
      <c r="G3309" s="14">
        <f t="shared" si="65"/>
        <v>82305</v>
      </c>
      <c r="H3309" s="13"/>
    </row>
    <row r="3310" spans="1:8" x14ac:dyDescent="0.25">
      <c r="A3310" s="112">
        <v>45226</v>
      </c>
      <c r="B3310" s="21" t="s">
        <v>10907</v>
      </c>
      <c r="C3310" s="13" t="s">
        <v>8392</v>
      </c>
      <c r="D3310" s="765" t="s">
        <v>11495</v>
      </c>
      <c r="E3310" s="22">
        <v>43922</v>
      </c>
      <c r="F3310" s="19"/>
      <c r="G3310" s="14">
        <f t="shared" si="65"/>
        <v>43922</v>
      </c>
      <c r="H3310" s="13"/>
    </row>
    <row r="3311" spans="1:8" x14ac:dyDescent="0.25">
      <c r="A3311" s="112">
        <v>45227</v>
      </c>
      <c r="B3311" s="21" t="s">
        <v>11442</v>
      </c>
      <c r="C3311" s="13" t="s">
        <v>164</v>
      </c>
      <c r="D3311" s="765" t="s">
        <v>11489</v>
      </c>
      <c r="E3311" s="22">
        <v>40947</v>
      </c>
      <c r="F3311" s="22"/>
      <c r="G3311" s="14">
        <f t="shared" si="65"/>
        <v>40947</v>
      </c>
      <c r="H3311" s="13"/>
    </row>
    <row r="3312" spans="1:8" x14ac:dyDescent="0.25">
      <c r="A3312" s="112">
        <v>45227</v>
      </c>
      <c r="B3312" s="21" t="s">
        <v>10377</v>
      </c>
      <c r="C3312" s="13" t="s">
        <v>5680</v>
      </c>
      <c r="D3312" s="765"/>
      <c r="E3312" s="22"/>
      <c r="F3312" s="19">
        <v>200000</v>
      </c>
      <c r="G3312" s="14">
        <f t="shared" si="65"/>
        <v>-200000</v>
      </c>
      <c r="H3312" s="13" t="s">
        <v>11496</v>
      </c>
    </row>
    <row r="3313" spans="1:10" x14ac:dyDescent="0.25">
      <c r="A3313" s="112">
        <v>45227</v>
      </c>
      <c r="B3313" s="21" t="s">
        <v>10149</v>
      </c>
      <c r="C3313" s="13" t="s">
        <v>5680</v>
      </c>
      <c r="D3313" s="765"/>
      <c r="E3313" s="22"/>
      <c r="F3313" s="19">
        <v>9400</v>
      </c>
      <c r="G3313" s="14">
        <f t="shared" si="65"/>
        <v>-9400</v>
      </c>
      <c r="H3313" s="13" t="s">
        <v>11366</v>
      </c>
    </row>
    <row r="3314" spans="1:10" x14ac:dyDescent="0.25">
      <c r="A3314" s="112">
        <v>45227</v>
      </c>
      <c r="B3314" s="21" t="s">
        <v>9767</v>
      </c>
      <c r="C3314" s="13" t="s">
        <v>5680</v>
      </c>
      <c r="D3314" s="765"/>
      <c r="E3314" s="22"/>
      <c r="F3314" s="19">
        <v>57000</v>
      </c>
      <c r="G3314" s="14">
        <f t="shared" si="65"/>
        <v>-57000</v>
      </c>
      <c r="H3314" s="13" t="s">
        <v>11366</v>
      </c>
      <c r="J3314" s="127"/>
    </row>
    <row r="3315" spans="1:10" x14ac:dyDescent="0.25">
      <c r="A3315" s="112">
        <v>45227</v>
      </c>
      <c r="B3315" s="21" t="s">
        <v>10469</v>
      </c>
      <c r="C3315" s="13" t="s">
        <v>5680</v>
      </c>
      <c r="D3315" s="765"/>
      <c r="E3315" s="22"/>
      <c r="F3315" s="19">
        <v>1500</v>
      </c>
      <c r="G3315" s="14">
        <f t="shared" si="65"/>
        <v>-1500</v>
      </c>
      <c r="H3315" s="13" t="s">
        <v>11366</v>
      </c>
    </row>
    <row r="3316" spans="1:10" x14ac:dyDescent="0.25">
      <c r="A3316" s="112">
        <v>45229</v>
      </c>
      <c r="B3316" s="21" t="s">
        <v>10230</v>
      </c>
      <c r="C3316" s="13" t="s">
        <v>7465</v>
      </c>
      <c r="D3316" s="765" t="s">
        <v>11569</v>
      </c>
      <c r="E3316" s="22">
        <v>437436</v>
      </c>
      <c r="F3316" s="19"/>
      <c r="G3316" s="14">
        <f t="shared" si="65"/>
        <v>437436</v>
      </c>
      <c r="H3316" s="13"/>
    </row>
    <row r="3317" spans="1:10" x14ac:dyDescent="0.25">
      <c r="A3317" s="112">
        <v>45229</v>
      </c>
      <c r="B3317" s="21" t="s">
        <v>11442</v>
      </c>
      <c r="C3317" s="13" t="s">
        <v>8392</v>
      </c>
      <c r="D3317" s="765" t="s">
        <v>11576</v>
      </c>
      <c r="E3317" s="22">
        <v>83101</v>
      </c>
      <c r="F3317" s="19"/>
      <c r="G3317" s="14">
        <f t="shared" si="65"/>
        <v>83101</v>
      </c>
      <c r="H3317" s="13"/>
    </row>
    <row r="3318" spans="1:10" x14ac:dyDescent="0.25">
      <c r="A3318" s="112">
        <v>45230</v>
      </c>
      <c r="B3318" s="21" t="s">
        <v>11071</v>
      </c>
      <c r="C3318" s="13" t="s">
        <v>7465</v>
      </c>
      <c r="D3318" s="765" t="s">
        <v>11570</v>
      </c>
      <c r="E3318" s="22">
        <v>43900</v>
      </c>
      <c r="F3318" s="19"/>
      <c r="G3318" s="14">
        <f t="shared" si="65"/>
        <v>43900</v>
      </c>
      <c r="H3318" s="13"/>
    </row>
    <row r="3319" spans="1:10" x14ac:dyDescent="0.25">
      <c r="A3319" s="112">
        <v>45230</v>
      </c>
      <c r="B3319" s="21" t="s">
        <v>10230</v>
      </c>
      <c r="C3319" s="13" t="s">
        <v>8392</v>
      </c>
      <c r="D3319" s="765" t="s">
        <v>11577</v>
      </c>
      <c r="E3319" s="22">
        <v>48244</v>
      </c>
      <c r="F3319" s="19"/>
      <c r="G3319" s="14">
        <f t="shared" si="65"/>
        <v>48244</v>
      </c>
      <c r="H3319" s="13"/>
    </row>
    <row r="3320" spans="1:10" x14ac:dyDescent="0.25">
      <c r="A3320" s="112">
        <v>45230</v>
      </c>
      <c r="B3320" s="21" t="s">
        <v>9984</v>
      </c>
      <c r="C3320" s="13" t="s">
        <v>166</v>
      </c>
      <c r="D3320" s="765" t="s">
        <v>11772</v>
      </c>
      <c r="E3320" s="22">
        <v>13200</v>
      </c>
      <c r="F3320" s="19"/>
      <c r="G3320" s="14">
        <f t="shared" si="65"/>
        <v>13200</v>
      </c>
      <c r="H3320" s="13"/>
    </row>
    <row r="3321" spans="1:10" x14ac:dyDescent="0.25">
      <c r="A3321" s="112">
        <v>45231</v>
      </c>
      <c r="B3321" s="21" t="s">
        <v>9354</v>
      </c>
      <c r="C3321" s="13" t="s">
        <v>7465</v>
      </c>
      <c r="D3321" s="765"/>
      <c r="E3321" s="22"/>
      <c r="F3321" s="19">
        <v>350000</v>
      </c>
      <c r="G3321" s="14">
        <f t="shared" si="65"/>
        <v>-350000</v>
      </c>
      <c r="H3321" s="13" t="s">
        <v>11536</v>
      </c>
    </row>
    <row r="3322" spans="1:10" x14ac:dyDescent="0.25">
      <c r="A3322" s="112">
        <v>45231</v>
      </c>
      <c r="B3322" s="21" t="s">
        <v>9354</v>
      </c>
      <c r="C3322" s="13" t="s">
        <v>7465</v>
      </c>
      <c r="D3322" s="765"/>
      <c r="E3322" s="22"/>
      <c r="F3322" s="19">
        <v>350000</v>
      </c>
      <c r="G3322" s="14">
        <f t="shared" si="65"/>
        <v>-350000</v>
      </c>
      <c r="H3322" s="13" t="s">
        <v>11537</v>
      </c>
    </row>
    <row r="3323" spans="1:10" x14ac:dyDescent="0.25">
      <c r="A3323" s="112">
        <v>45231</v>
      </c>
      <c r="B3323" s="21" t="s">
        <v>10574</v>
      </c>
      <c r="C3323" s="13" t="s">
        <v>7465</v>
      </c>
      <c r="D3323" s="765" t="s">
        <v>11572</v>
      </c>
      <c r="E3323" s="22">
        <v>168867</v>
      </c>
      <c r="F3323" s="19"/>
      <c r="G3323" s="14">
        <f t="shared" si="65"/>
        <v>168867</v>
      </c>
      <c r="H3323" s="13"/>
    </row>
    <row r="3324" spans="1:10" x14ac:dyDescent="0.25">
      <c r="A3324" s="112">
        <v>45231</v>
      </c>
      <c r="B3324" s="21" t="s">
        <v>9965</v>
      </c>
      <c r="C3324" s="13" t="s">
        <v>164</v>
      </c>
      <c r="D3324" s="765" t="s">
        <v>11580</v>
      </c>
      <c r="E3324" s="22">
        <v>3140</v>
      </c>
      <c r="F3324" s="109"/>
      <c r="G3324" s="14">
        <f t="shared" si="65"/>
        <v>3140</v>
      </c>
      <c r="H3324" s="13"/>
    </row>
    <row r="3325" spans="1:10" x14ac:dyDescent="0.25">
      <c r="A3325" s="112">
        <v>45232</v>
      </c>
      <c r="B3325" s="21" t="s">
        <v>11071</v>
      </c>
      <c r="C3325" s="13" t="s">
        <v>8392</v>
      </c>
      <c r="D3325" s="765" t="s">
        <v>11640</v>
      </c>
      <c r="E3325" s="22">
        <v>75122</v>
      </c>
      <c r="F3325" s="109"/>
      <c r="G3325" s="14">
        <f t="shared" si="65"/>
        <v>75122</v>
      </c>
      <c r="H3325" s="13"/>
    </row>
    <row r="3326" spans="1:10" ht="16.5" thickBot="1" x14ac:dyDescent="0.3">
      <c r="A3326" s="112">
        <v>45233</v>
      </c>
      <c r="B3326" s="21" t="s">
        <v>9354</v>
      </c>
      <c r="C3326" s="13" t="s">
        <v>7465</v>
      </c>
      <c r="D3326" s="765"/>
      <c r="E3326" s="22"/>
      <c r="F3326" s="109">
        <v>350000</v>
      </c>
      <c r="G3326" s="14">
        <f t="shared" si="65"/>
        <v>-350000</v>
      </c>
      <c r="H3326" s="13" t="s">
        <v>11543</v>
      </c>
    </row>
    <row r="3327" spans="1:10" x14ac:dyDescent="0.25">
      <c r="A3327" s="112">
        <v>45233</v>
      </c>
      <c r="B3327" s="21" t="s">
        <v>9354</v>
      </c>
      <c r="C3327" s="13" t="s">
        <v>7465</v>
      </c>
      <c r="D3327" s="765"/>
      <c r="E3327" s="782"/>
      <c r="F3327" s="784">
        <f>350000-F3328</f>
        <v>176319</v>
      </c>
      <c r="G3327" s="783">
        <f t="shared" si="65"/>
        <v>-176319</v>
      </c>
      <c r="H3327" s="1171" t="s">
        <v>11574</v>
      </c>
    </row>
    <row r="3328" spans="1:10" ht="16.5" thickBot="1" x14ac:dyDescent="0.3">
      <c r="A3328" s="112">
        <v>45233</v>
      </c>
      <c r="B3328" s="21" t="s">
        <v>11071</v>
      </c>
      <c r="C3328" s="13" t="s">
        <v>7465</v>
      </c>
      <c r="D3328" s="765"/>
      <c r="E3328" s="782"/>
      <c r="F3328" s="785">
        <v>173681</v>
      </c>
      <c r="G3328" s="783">
        <f t="shared" si="65"/>
        <v>-173681</v>
      </c>
      <c r="H3328" s="1172"/>
    </row>
    <row r="3329" spans="1:8" x14ac:dyDescent="0.25">
      <c r="A3329" s="112">
        <v>45233</v>
      </c>
      <c r="B3329" s="21" t="s">
        <v>10574</v>
      </c>
      <c r="C3329" s="13" t="s">
        <v>9078</v>
      </c>
      <c r="D3329" s="765"/>
      <c r="E3329" s="22"/>
      <c r="F3329" s="111">
        <v>400000</v>
      </c>
      <c r="G3329" s="14">
        <f t="shared" si="65"/>
        <v>-400000</v>
      </c>
      <c r="H3329" s="13" t="s">
        <v>11545</v>
      </c>
    </row>
    <row r="3330" spans="1:8" x14ac:dyDescent="0.25">
      <c r="A3330" s="112">
        <v>45233</v>
      </c>
      <c r="B3330" s="21" t="s">
        <v>10574</v>
      </c>
      <c r="C3330" s="13" t="s">
        <v>9078</v>
      </c>
      <c r="D3330" s="765"/>
      <c r="E3330" s="22"/>
      <c r="F3330" s="19">
        <v>485000</v>
      </c>
      <c r="G3330" s="14">
        <f t="shared" si="65"/>
        <v>-485000</v>
      </c>
      <c r="H3330" s="13" t="s">
        <v>11546</v>
      </c>
    </row>
    <row r="3331" spans="1:8" x14ac:dyDescent="0.25">
      <c r="A3331" s="112">
        <v>45233</v>
      </c>
      <c r="B3331" s="21" t="s">
        <v>10574</v>
      </c>
      <c r="C3331" s="13" t="s">
        <v>7465</v>
      </c>
      <c r="D3331" s="765" t="s">
        <v>11573</v>
      </c>
      <c r="E3331" s="22">
        <v>224668</v>
      </c>
      <c r="F3331" s="19"/>
      <c r="G3331" s="14">
        <f t="shared" si="65"/>
        <v>224668</v>
      </c>
      <c r="H3331" s="13"/>
    </row>
    <row r="3332" spans="1:8" x14ac:dyDescent="0.25">
      <c r="A3332" s="112">
        <v>45233</v>
      </c>
      <c r="B3332" s="21" t="s">
        <v>10230</v>
      </c>
      <c r="C3332" s="13" t="s">
        <v>7465</v>
      </c>
      <c r="D3332" s="765" t="s">
        <v>11571</v>
      </c>
      <c r="E3332" s="22">
        <v>32000</v>
      </c>
      <c r="F3332" s="19"/>
      <c r="G3332" s="14">
        <f t="shared" si="65"/>
        <v>32000</v>
      </c>
      <c r="H3332" s="13"/>
    </row>
    <row r="3333" spans="1:8" x14ac:dyDescent="0.25">
      <c r="A3333" s="112">
        <v>45233</v>
      </c>
      <c r="B3333" s="21" t="s">
        <v>10907</v>
      </c>
      <c r="C3333" s="13" t="s">
        <v>166</v>
      </c>
      <c r="D3333" s="765" t="s">
        <v>11773</v>
      </c>
      <c r="E3333" s="22">
        <v>9240</v>
      </c>
      <c r="F3333" s="19"/>
      <c r="G3333" s="14">
        <f t="shared" si="65"/>
        <v>9240</v>
      </c>
      <c r="H3333" s="13"/>
    </row>
    <row r="3334" spans="1:8" x14ac:dyDescent="0.25">
      <c r="A3334" s="112">
        <v>45233</v>
      </c>
      <c r="B3334" s="21" t="s">
        <v>10907</v>
      </c>
      <c r="C3334" s="13" t="s">
        <v>12480</v>
      </c>
      <c r="D3334" s="765" t="s">
        <v>12481</v>
      </c>
      <c r="E3334" s="22">
        <v>1724483</v>
      </c>
      <c r="F3334" s="19"/>
      <c r="G3334" s="14">
        <f t="shared" si="65"/>
        <v>1724483</v>
      </c>
      <c r="H3334" s="13"/>
    </row>
    <row r="3335" spans="1:8" x14ac:dyDescent="0.25">
      <c r="A3335" s="112">
        <v>45234</v>
      </c>
      <c r="B3335" s="21" t="s">
        <v>10574</v>
      </c>
      <c r="C3335" s="13" t="s">
        <v>8392</v>
      </c>
      <c r="D3335" s="765"/>
      <c r="E3335" s="22"/>
      <c r="F3335" s="19">
        <v>1300000</v>
      </c>
      <c r="G3335" s="14">
        <f t="shared" si="65"/>
        <v>-1300000</v>
      </c>
      <c r="H3335" s="13" t="s">
        <v>11432</v>
      </c>
    </row>
    <row r="3336" spans="1:8" x14ac:dyDescent="0.25">
      <c r="A3336" s="112">
        <v>45234</v>
      </c>
      <c r="B3336" s="21" t="s">
        <v>10574</v>
      </c>
      <c r="C3336" s="13" t="s">
        <v>8392</v>
      </c>
      <c r="D3336" s="765" t="s">
        <v>11641</v>
      </c>
      <c r="E3336" s="22">
        <v>85030</v>
      </c>
      <c r="F3336" s="19"/>
      <c r="G3336" s="14">
        <f t="shared" si="65"/>
        <v>85030</v>
      </c>
      <c r="H3336" s="13"/>
    </row>
    <row r="3337" spans="1:8" x14ac:dyDescent="0.25">
      <c r="A3337" s="112">
        <v>45234</v>
      </c>
      <c r="B3337" s="21" t="s">
        <v>11442</v>
      </c>
      <c r="C3337" s="13" t="s">
        <v>8392</v>
      </c>
      <c r="D3337" s="765" t="s">
        <v>11642</v>
      </c>
      <c r="E3337" s="22">
        <v>33426</v>
      </c>
      <c r="F3337" s="19"/>
      <c r="G3337" s="14">
        <f t="shared" si="65"/>
        <v>33426</v>
      </c>
      <c r="H3337" s="13"/>
    </row>
    <row r="3338" spans="1:8" x14ac:dyDescent="0.25">
      <c r="A3338" s="112">
        <v>45234</v>
      </c>
      <c r="B3338" s="21" t="s">
        <v>11267</v>
      </c>
      <c r="C3338" s="13" t="s">
        <v>168</v>
      </c>
      <c r="D3338" s="765" t="s">
        <v>11646</v>
      </c>
      <c r="E3338" s="22">
        <v>19640</v>
      </c>
      <c r="F3338" s="19"/>
      <c r="G3338" s="14">
        <f t="shared" si="65"/>
        <v>19640</v>
      </c>
      <c r="H3338" s="13"/>
    </row>
    <row r="3339" spans="1:8" x14ac:dyDescent="0.25">
      <c r="A3339" s="112">
        <v>45236</v>
      </c>
      <c r="B3339" s="21" t="s">
        <v>10230</v>
      </c>
      <c r="C3339" s="13" t="s">
        <v>7465</v>
      </c>
      <c r="D3339" s="765" t="s">
        <v>11637</v>
      </c>
      <c r="E3339" s="22">
        <v>32000</v>
      </c>
      <c r="F3339" s="19"/>
      <c r="G3339" s="14">
        <f t="shared" si="65"/>
        <v>32000</v>
      </c>
      <c r="H3339" s="13"/>
    </row>
    <row r="3340" spans="1:8" x14ac:dyDescent="0.25">
      <c r="A3340" s="112">
        <v>45236</v>
      </c>
      <c r="B3340" s="21" t="s">
        <v>11442</v>
      </c>
      <c r="C3340" s="13" t="s">
        <v>166</v>
      </c>
      <c r="D3340" s="765" t="s">
        <v>11774</v>
      </c>
      <c r="E3340" s="22">
        <v>36420</v>
      </c>
      <c r="F3340" s="19"/>
      <c r="G3340" s="14">
        <f t="shared" si="65"/>
        <v>36420</v>
      </c>
      <c r="H3340" s="13"/>
    </row>
    <row r="3341" spans="1:8" x14ac:dyDescent="0.25">
      <c r="A3341" s="112">
        <v>45237</v>
      </c>
      <c r="B3341" s="21" t="s">
        <v>10907</v>
      </c>
      <c r="C3341" s="13" t="s">
        <v>7465</v>
      </c>
      <c r="D3341" s="765" t="s">
        <v>11638</v>
      </c>
      <c r="E3341" s="22">
        <v>32600</v>
      </c>
      <c r="F3341" s="19"/>
      <c r="G3341" s="14">
        <f t="shared" si="65"/>
        <v>32600</v>
      </c>
      <c r="H3341" s="13"/>
    </row>
    <row r="3342" spans="1:8" x14ac:dyDescent="0.25">
      <c r="A3342" s="112">
        <v>45237</v>
      </c>
      <c r="B3342" s="21" t="s">
        <v>10230</v>
      </c>
      <c r="C3342" s="13" t="s">
        <v>8392</v>
      </c>
      <c r="D3342" s="765" t="s">
        <v>11643</v>
      </c>
      <c r="E3342" s="22">
        <v>203960</v>
      </c>
      <c r="F3342" s="19"/>
      <c r="G3342" s="14">
        <f t="shared" si="65"/>
        <v>203960</v>
      </c>
      <c r="H3342" s="13"/>
    </row>
    <row r="3343" spans="1:8" x14ac:dyDescent="0.25">
      <c r="A3343" s="112">
        <v>45237</v>
      </c>
      <c r="B3343" s="21" t="s">
        <v>10907</v>
      </c>
      <c r="C3343" s="13" t="s">
        <v>8392</v>
      </c>
      <c r="D3343" s="765" t="s">
        <v>11644</v>
      </c>
      <c r="E3343" s="22">
        <v>20685</v>
      </c>
      <c r="F3343" s="19"/>
      <c r="G3343" s="14">
        <f t="shared" si="65"/>
        <v>20685</v>
      </c>
      <c r="H3343" s="13"/>
    </row>
    <row r="3344" spans="1:8" x14ac:dyDescent="0.25">
      <c r="A3344" s="112">
        <v>45237</v>
      </c>
      <c r="B3344" s="21" t="s">
        <v>10574</v>
      </c>
      <c r="C3344" s="13" t="s">
        <v>168</v>
      </c>
      <c r="D3344" s="765" t="s">
        <v>11696</v>
      </c>
      <c r="E3344" s="22">
        <v>74282</v>
      </c>
      <c r="F3344" s="19"/>
      <c r="G3344" s="14">
        <f t="shared" si="65"/>
        <v>74282</v>
      </c>
      <c r="H3344" s="13"/>
    </row>
    <row r="3345" spans="1:8" x14ac:dyDescent="0.25">
      <c r="A3345" s="112">
        <v>45237</v>
      </c>
      <c r="B3345" s="21" t="s">
        <v>10230</v>
      </c>
      <c r="C3345" s="13" t="s">
        <v>7465</v>
      </c>
      <c r="D3345" s="765"/>
      <c r="E3345" s="22"/>
      <c r="F3345" s="19">
        <v>350000</v>
      </c>
      <c r="G3345" s="14">
        <f t="shared" si="65"/>
        <v>-350000</v>
      </c>
      <c r="H3345" s="13" t="s">
        <v>11636</v>
      </c>
    </row>
    <row r="3346" spans="1:8" x14ac:dyDescent="0.25">
      <c r="A3346" s="112">
        <v>45237</v>
      </c>
      <c r="B3346" s="21" t="s">
        <v>10230</v>
      </c>
      <c r="C3346" s="13" t="s">
        <v>7465</v>
      </c>
      <c r="D3346" s="765"/>
      <c r="E3346" s="22"/>
      <c r="F3346" s="19">
        <v>350000</v>
      </c>
      <c r="G3346" s="14">
        <f t="shared" si="65"/>
        <v>-350000</v>
      </c>
      <c r="H3346" s="13" t="s">
        <v>11635</v>
      </c>
    </row>
    <row r="3347" spans="1:8" x14ac:dyDescent="0.25">
      <c r="A3347" s="112">
        <v>45237</v>
      </c>
      <c r="B3347" s="21" t="s">
        <v>9984</v>
      </c>
      <c r="C3347" s="13" t="s">
        <v>166</v>
      </c>
      <c r="D3347" s="765" t="s">
        <v>11775</v>
      </c>
      <c r="E3347" s="22">
        <v>4515</v>
      </c>
      <c r="F3347" s="19"/>
      <c r="G3347" s="14">
        <f t="shared" si="65"/>
        <v>4515</v>
      </c>
      <c r="H3347" s="13"/>
    </row>
    <row r="3348" spans="1:8" x14ac:dyDescent="0.25">
      <c r="A3348" s="112">
        <v>45237</v>
      </c>
      <c r="B3348" s="21" t="s">
        <v>11267</v>
      </c>
      <c r="C3348" s="13" t="s">
        <v>164</v>
      </c>
      <c r="D3348" s="765" t="s">
        <v>11902</v>
      </c>
      <c r="E3348" s="22">
        <v>1420</v>
      </c>
      <c r="F3348" s="19"/>
      <c r="G3348" s="14">
        <f t="shared" si="65"/>
        <v>1420</v>
      </c>
      <c r="H3348" s="13"/>
    </row>
    <row r="3349" spans="1:8" x14ac:dyDescent="0.25">
      <c r="A3349" s="112">
        <v>45238</v>
      </c>
      <c r="B3349" s="21" t="s">
        <v>10230</v>
      </c>
      <c r="C3349" s="13" t="s">
        <v>164</v>
      </c>
      <c r="D3349" s="765" t="s">
        <v>11909</v>
      </c>
      <c r="E3349" s="22">
        <v>6739</v>
      </c>
      <c r="F3349" s="19"/>
      <c r="G3349" s="14">
        <f t="shared" si="65"/>
        <v>6739</v>
      </c>
      <c r="H3349" s="13"/>
    </row>
    <row r="3350" spans="1:8" x14ac:dyDescent="0.25">
      <c r="A3350" s="112">
        <v>45240</v>
      </c>
      <c r="B3350" s="21" t="s">
        <v>11267</v>
      </c>
      <c r="C3350" s="13" t="s">
        <v>8392</v>
      </c>
      <c r="D3350" s="765" t="s">
        <v>11645</v>
      </c>
      <c r="E3350" s="22">
        <v>13416</v>
      </c>
      <c r="F3350" s="19"/>
      <c r="G3350" s="14">
        <f t="shared" si="65"/>
        <v>13416</v>
      </c>
      <c r="H3350" s="13"/>
    </row>
    <row r="3351" spans="1:8" x14ac:dyDescent="0.25">
      <c r="A3351" s="112">
        <v>45240</v>
      </c>
      <c r="B3351" s="21" t="s">
        <v>10907</v>
      </c>
      <c r="C3351" s="13" t="s">
        <v>12480</v>
      </c>
      <c r="D3351" s="765" t="s">
        <v>8589</v>
      </c>
      <c r="E3351" s="22">
        <v>836282</v>
      </c>
      <c r="F3351" s="19"/>
      <c r="G3351" s="14">
        <f t="shared" si="65"/>
        <v>836282</v>
      </c>
      <c r="H3351" s="13"/>
    </row>
    <row r="3352" spans="1:8" x14ac:dyDescent="0.25">
      <c r="A3352" s="112">
        <v>45240</v>
      </c>
      <c r="B3352" s="21" t="s">
        <v>9984</v>
      </c>
      <c r="C3352" s="13" t="s">
        <v>164</v>
      </c>
      <c r="D3352" s="765" t="s">
        <v>11647</v>
      </c>
      <c r="E3352" s="22">
        <v>168</v>
      </c>
      <c r="F3352" s="19"/>
      <c r="G3352" s="14">
        <f t="shared" si="65"/>
        <v>168</v>
      </c>
      <c r="H3352" s="13"/>
    </row>
    <row r="3353" spans="1:8" x14ac:dyDescent="0.25">
      <c r="A3353" s="112">
        <v>45240</v>
      </c>
      <c r="B3353" s="21" t="s">
        <v>11442</v>
      </c>
      <c r="C3353" s="13" t="s">
        <v>166</v>
      </c>
      <c r="D3353" s="765" t="s">
        <v>11776</v>
      </c>
      <c r="E3353" s="22">
        <v>20875</v>
      </c>
      <c r="F3353" s="19"/>
      <c r="G3353" s="14">
        <f t="shared" si="65"/>
        <v>20875</v>
      </c>
      <c r="H3353" s="13"/>
    </row>
    <row r="3354" spans="1:8" x14ac:dyDescent="0.25">
      <c r="A3354" s="112">
        <v>45241</v>
      </c>
      <c r="B3354" s="21" t="s">
        <v>9830</v>
      </c>
      <c r="C3354" s="13" t="s">
        <v>168</v>
      </c>
      <c r="D3354" s="765" t="s">
        <v>11795</v>
      </c>
      <c r="E3354" s="22">
        <v>98400</v>
      </c>
      <c r="F3354" s="109"/>
      <c r="G3354" s="14">
        <f t="shared" si="65"/>
        <v>98400</v>
      </c>
      <c r="H3354" s="13"/>
    </row>
    <row r="3355" spans="1:8" x14ac:dyDescent="0.25">
      <c r="A3355" s="112">
        <v>45241</v>
      </c>
      <c r="B3355" s="21" t="s">
        <v>10294</v>
      </c>
      <c r="C3355" s="13" t="s">
        <v>7465</v>
      </c>
      <c r="D3355" s="765" t="s">
        <v>11639</v>
      </c>
      <c r="E3355" s="22">
        <v>43900</v>
      </c>
      <c r="F3355" s="19"/>
      <c r="G3355" s="14">
        <f t="shared" si="65"/>
        <v>43900</v>
      </c>
      <c r="H3355" s="13"/>
    </row>
    <row r="3356" spans="1:8" x14ac:dyDescent="0.25">
      <c r="A3356" s="112">
        <v>45241</v>
      </c>
      <c r="B3356" s="21" t="s">
        <v>10574</v>
      </c>
      <c r="C3356" s="13" t="s">
        <v>168</v>
      </c>
      <c r="D3356" s="765" t="s">
        <v>11697</v>
      </c>
      <c r="E3356" s="22">
        <v>386760</v>
      </c>
      <c r="F3356" s="19"/>
      <c r="G3356" s="14">
        <f t="shared" si="65"/>
        <v>386760</v>
      </c>
      <c r="H3356" s="13"/>
    </row>
    <row r="3357" spans="1:8" x14ac:dyDescent="0.25">
      <c r="A3357" s="112">
        <v>45241</v>
      </c>
      <c r="B3357" s="21" t="s">
        <v>10574</v>
      </c>
      <c r="C3357" s="13" t="s">
        <v>180</v>
      </c>
      <c r="D3357" s="765" t="s">
        <v>11707</v>
      </c>
      <c r="E3357" s="22">
        <v>62400</v>
      </c>
      <c r="F3357" s="19"/>
      <c r="G3357" s="14">
        <f t="shared" si="65"/>
        <v>62400</v>
      </c>
      <c r="H3357" s="13"/>
    </row>
    <row r="3358" spans="1:8" x14ac:dyDescent="0.25">
      <c r="A3358" s="112">
        <v>45243</v>
      </c>
      <c r="B3358" s="21" t="s">
        <v>10574</v>
      </c>
      <c r="C3358" s="13" t="s">
        <v>8392</v>
      </c>
      <c r="D3358" s="765" t="s">
        <v>11702</v>
      </c>
      <c r="E3358" s="22">
        <v>61469</v>
      </c>
      <c r="F3358" s="19"/>
      <c r="G3358" s="14">
        <f t="shared" si="65"/>
        <v>61469</v>
      </c>
      <c r="H3358" s="13"/>
    </row>
    <row r="3359" spans="1:8" x14ac:dyDescent="0.25">
      <c r="A3359" s="112">
        <v>45243</v>
      </c>
      <c r="B3359" s="21" t="s">
        <v>11442</v>
      </c>
      <c r="C3359" s="13" t="s">
        <v>164</v>
      </c>
      <c r="D3359" s="765" t="s">
        <v>11903</v>
      </c>
      <c r="E3359" s="22">
        <v>11157</v>
      </c>
      <c r="F3359" s="19"/>
      <c r="G3359" s="14">
        <f t="shared" si="65"/>
        <v>11157</v>
      </c>
      <c r="H3359" s="13"/>
    </row>
    <row r="3360" spans="1:8" x14ac:dyDescent="0.25">
      <c r="A3360" s="112">
        <v>45243</v>
      </c>
      <c r="B3360" s="21" t="s">
        <v>10907</v>
      </c>
      <c r="C3360" s="13" t="s">
        <v>5186</v>
      </c>
      <c r="D3360" s="765" t="s">
        <v>12258</v>
      </c>
      <c r="E3360" s="22">
        <v>135900</v>
      </c>
      <c r="F3360" s="19"/>
      <c r="G3360" s="14">
        <f t="shared" si="65"/>
        <v>135900</v>
      </c>
      <c r="H3360" s="13" t="s">
        <v>12260</v>
      </c>
    </row>
    <row r="3361" spans="1:8" x14ac:dyDescent="0.25">
      <c r="A3361" s="112">
        <v>45243</v>
      </c>
      <c r="B3361" s="21" t="s">
        <v>10907</v>
      </c>
      <c r="C3361" s="13" t="s">
        <v>12480</v>
      </c>
      <c r="D3361" s="765" t="s">
        <v>8044</v>
      </c>
      <c r="E3361" s="22">
        <v>417642</v>
      </c>
      <c r="F3361" s="19"/>
      <c r="G3361" s="14">
        <f t="shared" si="65"/>
        <v>417642</v>
      </c>
      <c r="H3361" s="13"/>
    </row>
    <row r="3362" spans="1:8" ht="17.25" customHeight="1" x14ac:dyDescent="0.25">
      <c r="A3362" s="112">
        <v>45243</v>
      </c>
      <c r="B3362" s="21" t="s">
        <v>10907</v>
      </c>
      <c r="C3362" s="13" t="s">
        <v>12480</v>
      </c>
      <c r="D3362" s="765" t="s">
        <v>8045</v>
      </c>
      <c r="E3362" s="22">
        <v>20015</v>
      </c>
      <c r="F3362" s="19"/>
      <c r="G3362" s="14">
        <f t="shared" si="65"/>
        <v>20015</v>
      </c>
      <c r="H3362" s="13"/>
    </row>
    <row r="3363" spans="1:8" ht="17.25" customHeight="1" x14ac:dyDescent="0.25">
      <c r="A3363" s="112">
        <v>45243</v>
      </c>
      <c r="B3363" s="21" t="s">
        <v>10907</v>
      </c>
      <c r="C3363" s="13" t="s">
        <v>12480</v>
      </c>
      <c r="D3363" s="765"/>
      <c r="E3363" s="22"/>
      <c r="F3363" s="19">
        <v>20000</v>
      </c>
      <c r="G3363" s="14">
        <f t="shared" si="65"/>
        <v>-20000</v>
      </c>
      <c r="H3363" s="13" t="s">
        <v>10773</v>
      </c>
    </row>
    <row r="3364" spans="1:8" x14ac:dyDescent="0.25">
      <c r="A3364" s="112">
        <v>45243</v>
      </c>
      <c r="B3364" s="21" t="s">
        <v>10907</v>
      </c>
      <c r="C3364" s="13" t="s">
        <v>5186</v>
      </c>
      <c r="D3364" s="765" t="s">
        <v>12259</v>
      </c>
      <c r="E3364" s="22">
        <v>213854.4</v>
      </c>
      <c r="F3364" s="19"/>
      <c r="G3364" s="14">
        <f t="shared" si="65"/>
        <v>213854.4</v>
      </c>
      <c r="H3364" s="13" t="s">
        <v>12260</v>
      </c>
    </row>
    <row r="3365" spans="1:8" x14ac:dyDescent="0.25">
      <c r="A3365" s="112">
        <v>45243</v>
      </c>
      <c r="B3365" s="21" t="s">
        <v>10907</v>
      </c>
      <c r="C3365" s="13" t="s">
        <v>5186</v>
      </c>
      <c r="D3365" s="765"/>
      <c r="E3365" s="22"/>
      <c r="F3365" s="19">
        <v>100000</v>
      </c>
      <c r="G3365" s="14">
        <f t="shared" si="65"/>
        <v>-100000</v>
      </c>
      <c r="H3365" s="13" t="s">
        <v>1156</v>
      </c>
    </row>
    <row r="3366" spans="1:8" x14ac:dyDescent="0.25">
      <c r="A3366" s="112">
        <v>45244</v>
      </c>
      <c r="B3366" s="21" t="s">
        <v>10230</v>
      </c>
      <c r="C3366" s="13" t="s">
        <v>168</v>
      </c>
      <c r="D3366" s="765" t="s">
        <v>11698</v>
      </c>
      <c r="E3366" s="22">
        <v>59680</v>
      </c>
      <c r="F3366" s="19"/>
      <c r="G3366" s="14">
        <f t="shared" si="65"/>
        <v>59680</v>
      </c>
      <c r="H3366" s="13"/>
    </row>
    <row r="3367" spans="1:8" x14ac:dyDescent="0.25">
      <c r="A3367" s="112">
        <v>45244</v>
      </c>
      <c r="B3367" s="21" t="s">
        <v>10574</v>
      </c>
      <c r="C3367" s="13" t="s">
        <v>168</v>
      </c>
      <c r="D3367" s="765" t="s">
        <v>11699</v>
      </c>
      <c r="E3367" s="22">
        <v>67140</v>
      </c>
      <c r="F3367" s="19"/>
      <c r="G3367" s="14">
        <f t="shared" si="65"/>
        <v>67140</v>
      </c>
      <c r="H3367" s="13"/>
    </row>
    <row r="3368" spans="1:8" x14ac:dyDescent="0.25">
      <c r="A3368" s="112">
        <v>45244</v>
      </c>
      <c r="B3368" s="21" t="s">
        <v>10574</v>
      </c>
      <c r="C3368" s="13" t="s">
        <v>7465</v>
      </c>
      <c r="D3368" s="765" t="s">
        <v>11733</v>
      </c>
      <c r="E3368" s="22">
        <v>152867</v>
      </c>
      <c r="F3368" s="19"/>
      <c r="G3368" s="14">
        <f t="shared" si="65"/>
        <v>152867</v>
      </c>
      <c r="H3368" s="13"/>
    </row>
    <row r="3369" spans="1:8" x14ac:dyDescent="0.25">
      <c r="A3369" s="112">
        <v>45245</v>
      </c>
      <c r="B3369" s="21" t="s">
        <v>10574</v>
      </c>
      <c r="C3369" s="13" t="s">
        <v>7465</v>
      </c>
      <c r="D3369" s="765"/>
      <c r="E3369" s="22"/>
      <c r="F3369" s="19">
        <v>350000</v>
      </c>
      <c r="G3369" s="14">
        <f t="shared" si="65"/>
        <v>-350000</v>
      </c>
      <c r="H3369" s="13" t="s">
        <v>11667</v>
      </c>
    </row>
    <row r="3370" spans="1:8" x14ac:dyDescent="0.25">
      <c r="A3370" s="112">
        <v>45245</v>
      </c>
      <c r="B3370" s="21" t="s">
        <v>10574</v>
      </c>
      <c r="C3370" s="13" t="s">
        <v>7465</v>
      </c>
      <c r="D3370" s="765"/>
      <c r="E3370" s="22"/>
      <c r="F3370" s="19">
        <v>350000</v>
      </c>
      <c r="G3370" s="14">
        <f t="shared" ref="G3370:G3454" si="66">E3370-F3370</f>
        <v>-350000</v>
      </c>
      <c r="H3370" s="13" t="s">
        <v>11668</v>
      </c>
    </row>
    <row r="3371" spans="1:8" x14ac:dyDescent="0.25">
      <c r="A3371" s="112">
        <v>45245</v>
      </c>
      <c r="B3371" s="21" t="s">
        <v>10574</v>
      </c>
      <c r="C3371" s="13" t="s">
        <v>8089</v>
      </c>
      <c r="D3371" s="765"/>
      <c r="E3371" s="22"/>
      <c r="F3371" s="19">
        <v>500000</v>
      </c>
      <c r="G3371" s="14">
        <f t="shared" si="66"/>
        <v>-500000</v>
      </c>
      <c r="H3371" s="13" t="s">
        <v>11669</v>
      </c>
    </row>
    <row r="3372" spans="1:8" x14ac:dyDescent="0.25">
      <c r="A3372" s="112">
        <v>45245</v>
      </c>
      <c r="B3372" s="21" t="s">
        <v>10574</v>
      </c>
      <c r="C3372" s="13" t="s">
        <v>8089</v>
      </c>
      <c r="D3372" s="765"/>
      <c r="E3372" s="22"/>
      <c r="F3372" s="19">
        <v>500000</v>
      </c>
      <c r="G3372" s="14">
        <f t="shared" si="66"/>
        <v>-500000</v>
      </c>
      <c r="H3372" s="13" t="s">
        <v>11670</v>
      </c>
    </row>
    <row r="3373" spans="1:8" x14ac:dyDescent="0.25">
      <c r="A3373" s="112">
        <v>45245</v>
      </c>
      <c r="B3373" s="21" t="s">
        <v>10574</v>
      </c>
      <c r="C3373" s="13" t="s">
        <v>8089</v>
      </c>
      <c r="D3373" s="765"/>
      <c r="E3373" s="22"/>
      <c r="F3373" s="19">
        <v>500000</v>
      </c>
      <c r="G3373" s="14">
        <f t="shared" si="66"/>
        <v>-500000</v>
      </c>
      <c r="H3373" s="13" t="s">
        <v>11671</v>
      </c>
    </row>
    <row r="3374" spans="1:8" x14ac:dyDescent="0.25">
      <c r="A3374" s="112">
        <v>45245</v>
      </c>
      <c r="B3374" s="21" t="s">
        <v>10907</v>
      </c>
      <c r="C3374" s="13" t="s">
        <v>166</v>
      </c>
      <c r="D3374" s="765" t="s">
        <v>11777</v>
      </c>
      <c r="E3374" s="22">
        <v>7990</v>
      </c>
      <c r="F3374" s="19"/>
      <c r="G3374" s="14">
        <f t="shared" si="66"/>
        <v>7990</v>
      </c>
      <c r="H3374" s="13"/>
    </row>
    <row r="3375" spans="1:8" x14ac:dyDescent="0.25">
      <c r="A3375" s="112">
        <v>45245</v>
      </c>
      <c r="B3375" s="21" t="s">
        <v>11442</v>
      </c>
      <c r="C3375" s="13" t="s">
        <v>5680</v>
      </c>
      <c r="D3375" s="765" t="s">
        <v>10146</v>
      </c>
      <c r="E3375" s="22">
        <v>188300</v>
      </c>
      <c r="F3375" s="19"/>
      <c r="G3375" s="14">
        <f t="shared" si="66"/>
        <v>188300</v>
      </c>
      <c r="H3375" s="13"/>
    </row>
    <row r="3376" spans="1:8" x14ac:dyDescent="0.25">
      <c r="A3376" s="112">
        <v>45246</v>
      </c>
      <c r="B3376" s="21" t="s">
        <v>10230</v>
      </c>
      <c r="C3376" s="13" t="s">
        <v>168</v>
      </c>
      <c r="D3376" s="765" t="s">
        <v>11700</v>
      </c>
      <c r="E3376" s="22">
        <v>24200</v>
      </c>
      <c r="F3376" s="19"/>
      <c r="G3376" s="14">
        <f t="shared" si="66"/>
        <v>24200</v>
      </c>
      <c r="H3376" s="13"/>
    </row>
    <row r="3377" spans="1:8" x14ac:dyDescent="0.25">
      <c r="A3377" s="112">
        <v>45246</v>
      </c>
      <c r="B3377" s="21" t="s">
        <v>10574</v>
      </c>
      <c r="C3377" s="13" t="s">
        <v>8392</v>
      </c>
      <c r="D3377" s="765" t="s">
        <v>11703</v>
      </c>
      <c r="E3377" s="22">
        <v>93159</v>
      </c>
      <c r="F3377" s="19"/>
      <c r="G3377" s="14">
        <f t="shared" si="66"/>
        <v>93159</v>
      </c>
      <c r="H3377" s="13"/>
    </row>
    <row r="3378" spans="1:8" x14ac:dyDescent="0.25">
      <c r="A3378" s="112">
        <v>45246</v>
      </c>
      <c r="B3378" s="21" t="s">
        <v>10574</v>
      </c>
      <c r="C3378" s="13" t="s">
        <v>7465</v>
      </c>
      <c r="D3378" s="765" t="s">
        <v>11222</v>
      </c>
      <c r="E3378" s="22">
        <v>34290</v>
      </c>
      <c r="F3378" s="19"/>
      <c r="G3378" s="14">
        <f t="shared" si="66"/>
        <v>34290</v>
      </c>
      <c r="H3378" s="13"/>
    </row>
    <row r="3379" spans="1:8" x14ac:dyDescent="0.25">
      <c r="A3379" s="112">
        <v>45246</v>
      </c>
      <c r="B3379" s="21" t="s">
        <v>10907</v>
      </c>
      <c r="C3379" s="13" t="s">
        <v>5186</v>
      </c>
      <c r="D3379" s="765"/>
      <c r="E3379" s="22"/>
      <c r="F3379" s="19">
        <v>300000</v>
      </c>
      <c r="G3379" s="14">
        <f t="shared" si="66"/>
        <v>-300000</v>
      </c>
      <c r="H3379" s="13" t="s">
        <v>12131</v>
      </c>
    </row>
    <row r="3380" spans="1:8" x14ac:dyDescent="0.25">
      <c r="A3380" s="112">
        <v>45246</v>
      </c>
      <c r="B3380" s="21" t="s">
        <v>10907</v>
      </c>
      <c r="C3380" s="13" t="s">
        <v>5186</v>
      </c>
      <c r="D3380" s="765"/>
      <c r="E3380" s="22"/>
      <c r="F3380" s="19">
        <v>197000</v>
      </c>
      <c r="G3380" s="14">
        <f t="shared" si="66"/>
        <v>-197000</v>
      </c>
      <c r="H3380" s="13" t="s">
        <v>12131</v>
      </c>
    </row>
    <row r="3381" spans="1:8" x14ac:dyDescent="0.25">
      <c r="A3381" s="112">
        <v>45247</v>
      </c>
      <c r="B3381" s="21" t="s">
        <v>10574</v>
      </c>
      <c r="C3381" s="13" t="s">
        <v>7465</v>
      </c>
      <c r="D3381" s="765" t="s">
        <v>11734</v>
      </c>
      <c r="E3381" s="22">
        <v>212768</v>
      </c>
      <c r="F3381" s="19"/>
      <c r="G3381" s="14">
        <f t="shared" si="66"/>
        <v>212768</v>
      </c>
      <c r="H3381" s="13"/>
    </row>
    <row r="3382" spans="1:8" x14ac:dyDescent="0.25">
      <c r="A3382" s="112">
        <v>45247</v>
      </c>
      <c r="B3382" s="21" t="s">
        <v>10574</v>
      </c>
      <c r="C3382" s="13" t="s">
        <v>7465</v>
      </c>
      <c r="D3382" s="765"/>
      <c r="E3382" s="22"/>
      <c r="F3382" s="19">
        <v>500000</v>
      </c>
      <c r="G3382" s="14">
        <f t="shared" si="66"/>
        <v>-500000</v>
      </c>
      <c r="H3382" s="13" t="s">
        <v>11694</v>
      </c>
    </row>
    <row r="3383" spans="1:8" x14ac:dyDescent="0.25">
      <c r="A3383" s="112">
        <v>45247</v>
      </c>
      <c r="B3383" s="21" t="s">
        <v>10574</v>
      </c>
      <c r="C3383" s="13" t="s">
        <v>7465</v>
      </c>
      <c r="D3383" s="765"/>
      <c r="E3383" s="22"/>
      <c r="F3383" s="19">
        <v>500000</v>
      </c>
      <c r="G3383" s="14">
        <f t="shared" si="66"/>
        <v>-500000</v>
      </c>
      <c r="H3383" s="13" t="s">
        <v>11695</v>
      </c>
    </row>
    <row r="3384" spans="1:8" x14ac:dyDescent="0.25">
      <c r="A3384" s="112">
        <v>45247</v>
      </c>
      <c r="B3384" s="21" t="s">
        <v>11704</v>
      </c>
      <c r="C3384" s="13" t="s">
        <v>8392</v>
      </c>
      <c r="D3384" s="765" t="s">
        <v>11705</v>
      </c>
      <c r="E3384" s="22">
        <v>49822</v>
      </c>
      <c r="F3384" s="19"/>
      <c r="G3384" s="14">
        <f t="shared" si="66"/>
        <v>49822</v>
      </c>
      <c r="H3384" s="13"/>
    </row>
    <row r="3385" spans="1:8" x14ac:dyDescent="0.25">
      <c r="A3385" s="112">
        <v>45247</v>
      </c>
      <c r="B3385" s="21" t="s">
        <v>11605</v>
      </c>
      <c r="C3385" s="13" t="s">
        <v>8392</v>
      </c>
      <c r="D3385" s="765" t="s">
        <v>11706</v>
      </c>
      <c r="E3385" s="22">
        <v>106322</v>
      </c>
      <c r="F3385" s="19"/>
      <c r="G3385" s="14">
        <f t="shared" si="66"/>
        <v>106322</v>
      </c>
      <c r="H3385" s="13"/>
    </row>
    <row r="3386" spans="1:8" x14ac:dyDescent="0.25">
      <c r="A3386" s="112">
        <v>45248</v>
      </c>
      <c r="B3386" s="21" t="s">
        <v>10230</v>
      </c>
      <c r="C3386" s="13" t="s">
        <v>11320</v>
      </c>
      <c r="D3386" s="765"/>
      <c r="E3386" s="22"/>
      <c r="F3386" s="19">
        <v>495000</v>
      </c>
      <c r="G3386" s="14">
        <f>E3386-F3386</f>
        <v>-495000</v>
      </c>
      <c r="H3386" s="13" t="s">
        <v>11737</v>
      </c>
    </row>
    <row r="3387" spans="1:8" x14ac:dyDescent="0.25">
      <c r="A3387" s="112">
        <v>45248</v>
      </c>
      <c r="B3387" s="21" t="s">
        <v>10230</v>
      </c>
      <c r="C3387" s="13" t="s">
        <v>11320</v>
      </c>
      <c r="D3387" s="765"/>
      <c r="E3387" s="22"/>
      <c r="F3387" s="19">
        <v>490000</v>
      </c>
      <c r="G3387" s="14">
        <f>E3387-F3387</f>
        <v>-490000</v>
      </c>
      <c r="H3387" s="13" t="s">
        <v>11737</v>
      </c>
    </row>
    <row r="3388" spans="1:8" x14ac:dyDescent="0.25">
      <c r="A3388" s="112">
        <v>45248</v>
      </c>
      <c r="B3388" s="21" t="s">
        <v>10574</v>
      </c>
      <c r="C3388" s="13" t="s">
        <v>168</v>
      </c>
      <c r="D3388" s="765" t="s">
        <v>11768</v>
      </c>
      <c r="E3388" s="22">
        <v>78000</v>
      </c>
      <c r="F3388" s="109"/>
      <c r="G3388" s="14">
        <f>E3388-F3388</f>
        <v>78000</v>
      </c>
      <c r="H3388" s="13"/>
    </row>
    <row r="3389" spans="1:8" x14ac:dyDescent="0.25">
      <c r="A3389" s="112">
        <v>45248</v>
      </c>
      <c r="B3389" s="21" t="s">
        <v>10230</v>
      </c>
      <c r="C3389" s="13" t="s">
        <v>168</v>
      </c>
      <c r="D3389" s="765"/>
      <c r="E3389" s="22"/>
      <c r="F3389" s="109">
        <v>500000</v>
      </c>
      <c r="G3389" s="14">
        <f t="shared" ref="G3389:G3396" si="67">E3389-F3389</f>
        <v>-500000</v>
      </c>
      <c r="H3389" s="13" t="s">
        <v>11737</v>
      </c>
    </row>
    <row r="3390" spans="1:8" x14ac:dyDescent="0.25">
      <c r="A3390" s="112">
        <v>45248</v>
      </c>
      <c r="B3390" s="21" t="s">
        <v>10574</v>
      </c>
      <c r="C3390" s="13" t="s">
        <v>168</v>
      </c>
      <c r="D3390" s="765"/>
      <c r="E3390" s="22"/>
      <c r="F3390" s="109">
        <v>500000</v>
      </c>
      <c r="G3390" s="14">
        <f t="shared" si="67"/>
        <v>-500000</v>
      </c>
      <c r="H3390" s="13" t="s">
        <v>11737</v>
      </c>
    </row>
    <row r="3391" spans="1:8" x14ac:dyDescent="0.25">
      <c r="A3391" s="112">
        <v>45248</v>
      </c>
      <c r="B3391" s="21" t="s">
        <v>11883</v>
      </c>
      <c r="C3391" s="13" t="s">
        <v>168</v>
      </c>
      <c r="D3391" s="765"/>
      <c r="E3391" s="22"/>
      <c r="F3391" s="109">
        <v>500000</v>
      </c>
      <c r="G3391" s="14">
        <f t="shared" si="67"/>
        <v>-500000</v>
      </c>
      <c r="H3391" s="13" t="s">
        <v>11737</v>
      </c>
    </row>
    <row r="3392" spans="1:8" x14ac:dyDescent="0.25">
      <c r="A3392" s="112">
        <v>45248</v>
      </c>
      <c r="B3392" s="21" t="s">
        <v>11883</v>
      </c>
      <c r="C3392" s="13" t="s">
        <v>168</v>
      </c>
      <c r="D3392" s="765"/>
      <c r="E3392" s="22"/>
      <c r="F3392" s="109">
        <v>250000</v>
      </c>
      <c r="G3392" s="14">
        <f t="shared" si="67"/>
        <v>-250000</v>
      </c>
      <c r="H3392" s="1171" t="s">
        <v>12269</v>
      </c>
    </row>
    <row r="3393" spans="1:8" x14ac:dyDescent="0.25">
      <c r="A3393" s="112">
        <v>45248</v>
      </c>
      <c r="B3393" s="21" t="s">
        <v>11605</v>
      </c>
      <c r="C3393" s="13" t="s">
        <v>168</v>
      </c>
      <c r="D3393" s="765"/>
      <c r="E3393" s="22"/>
      <c r="F3393" s="109">
        <v>250000</v>
      </c>
      <c r="G3393" s="14">
        <f t="shared" si="67"/>
        <v>-250000</v>
      </c>
      <c r="H3393" s="1172"/>
    </row>
    <row r="3394" spans="1:8" x14ac:dyDescent="0.25">
      <c r="A3394" s="112">
        <v>45248</v>
      </c>
      <c r="B3394" s="21" t="s">
        <v>10907</v>
      </c>
      <c r="C3394" s="13" t="s">
        <v>168</v>
      </c>
      <c r="D3394" s="765"/>
      <c r="E3394" s="22"/>
      <c r="F3394" s="109">
        <v>400000</v>
      </c>
      <c r="G3394" s="14">
        <f t="shared" si="67"/>
        <v>-400000</v>
      </c>
      <c r="H3394" s="13" t="s">
        <v>11737</v>
      </c>
    </row>
    <row r="3395" spans="1:8" x14ac:dyDescent="0.25">
      <c r="A3395" s="112">
        <v>45248</v>
      </c>
      <c r="B3395" s="21" t="s">
        <v>10230</v>
      </c>
      <c r="C3395" s="13" t="s">
        <v>168</v>
      </c>
      <c r="D3395" s="765"/>
      <c r="E3395" s="22"/>
      <c r="F3395" s="109">
        <v>300000</v>
      </c>
      <c r="G3395" s="14">
        <f t="shared" si="67"/>
        <v>-300000</v>
      </c>
      <c r="H3395" s="13" t="s">
        <v>11737</v>
      </c>
    </row>
    <row r="3396" spans="1:8" x14ac:dyDescent="0.25">
      <c r="A3396" s="112">
        <v>45248</v>
      </c>
      <c r="B3396" s="21" t="s">
        <v>9984</v>
      </c>
      <c r="C3396" s="13" t="s">
        <v>168</v>
      </c>
      <c r="D3396" s="765"/>
      <c r="E3396" s="22"/>
      <c r="F3396" s="109">
        <v>300000</v>
      </c>
      <c r="G3396" s="14">
        <f t="shared" si="67"/>
        <v>-300000</v>
      </c>
      <c r="H3396" s="13" t="s">
        <v>11737</v>
      </c>
    </row>
    <row r="3397" spans="1:8" ht="16.5" thickBot="1" x14ac:dyDescent="0.3">
      <c r="A3397" s="112">
        <v>45250</v>
      </c>
      <c r="B3397" s="21" t="s">
        <v>10230</v>
      </c>
      <c r="C3397" s="13" t="s">
        <v>7465</v>
      </c>
      <c r="D3397" s="765" t="s">
        <v>11735</v>
      </c>
      <c r="E3397" s="22">
        <v>221300</v>
      </c>
      <c r="F3397" s="109"/>
      <c r="G3397" s="14">
        <f t="shared" si="66"/>
        <v>221300</v>
      </c>
      <c r="H3397" s="13"/>
    </row>
    <row r="3398" spans="1:8" x14ac:dyDescent="0.25">
      <c r="A3398" s="112">
        <v>45250</v>
      </c>
      <c r="B3398" s="21" t="s">
        <v>9354</v>
      </c>
      <c r="C3398" s="13" t="s">
        <v>169</v>
      </c>
      <c r="D3398" s="765"/>
      <c r="E3398" s="782"/>
      <c r="F3398" s="784">
        <v>234213</v>
      </c>
      <c r="G3398" s="783">
        <f t="shared" si="66"/>
        <v>-234213</v>
      </c>
      <c r="H3398" s="13" t="s">
        <v>11748</v>
      </c>
    </row>
    <row r="3399" spans="1:8" x14ac:dyDescent="0.25">
      <c r="A3399" s="112">
        <v>45250</v>
      </c>
      <c r="B3399" s="21" t="s">
        <v>10569</v>
      </c>
      <c r="C3399" s="13" t="s">
        <v>169</v>
      </c>
      <c r="D3399" s="765"/>
      <c r="E3399" s="782"/>
      <c r="F3399" s="141">
        <v>163580</v>
      </c>
      <c r="G3399" s="783">
        <f t="shared" si="66"/>
        <v>-163580</v>
      </c>
      <c r="H3399" s="13" t="s">
        <v>11748</v>
      </c>
    </row>
    <row r="3400" spans="1:8" ht="16.5" thickBot="1" x14ac:dyDescent="0.3">
      <c r="A3400" s="112">
        <v>45250</v>
      </c>
      <c r="B3400" s="21" t="s">
        <v>9984</v>
      </c>
      <c r="C3400" s="13" t="s">
        <v>169</v>
      </c>
      <c r="D3400" s="765"/>
      <c r="E3400" s="782"/>
      <c r="F3400" s="785">
        <v>102207</v>
      </c>
      <c r="G3400" s="783">
        <f t="shared" si="66"/>
        <v>-102207</v>
      </c>
      <c r="H3400" s="13" t="s">
        <v>11748</v>
      </c>
    </row>
    <row r="3401" spans="1:8" x14ac:dyDescent="0.25">
      <c r="A3401" s="112">
        <v>45251</v>
      </c>
      <c r="B3401" s="21" t="s">
        <v>10230</v>
      </c>
      <c r="C3401" s="13" t="s">
        <v>180</v>
      </c>
      <c r="D3401" s="765"/>
      <c r="E3401" s="782"/>
      <c r="F3401" s="784">
        <v>107660</v>
      </c>
      <c r="G3401" s="783">
        <f t="shared" si="66"/>
        <v>-107660</v>
      </c>
      <c r="H3401" s="13" t="s">
        <v>11763</v>
      </c>
    </row>
    <row r="3402" spans="1:8" x14ac:dyDescent="0.25">
      <c r="A3402" s="112">
        <v>45251</v>
      </c>
      <c r="B3402" s="21" t="s">
        <v>10574</v>
      </c>
      <c r="C3402" s="13" t="s">
        <v>180</v>
      </c>
      <c r="D3402" s="765"/>
      <c r="E3402" s="782"/>
      <c r="F3402" s="141">
        <v>247020</v>
      </c>
      <c r="G3402" s="783">
        <f t="shared" si="66"/>
        <v>-247020</v>
      </c>
      <c r="H3402" s="13" t="s">
        <v>11763</v>
      </c>
    </row>
    <row r="3403" spans="1:8" ht="16.5" thickBot="1" x14ac:dyDescent="0.3">
      <c r="A3403" s="112">
        <v>45251</v>
      </c>
      <c r="B3403" s="21" t="s">
        <v>10907</v>
      </c>
      <c r="C3403" s="13" t="s">
        <v>180</v>
      </c>
      <c r="D3403" s="765"/>
      <c r="E3403" s="782"/>
      <c r="F3403" s="785">
        <v>145320</v>
      </c>
      <c r="G3403" s="783">
        <f t="shared" si="66"/>
        <v>-145320</v>
      </c>
      <c r="H3403" s="13" t="s">
        <v>11763</v>
      </c>
    </row>
    <row r="3404" spans="1:8" x14ac:dyDescent="0.25">
      <c r="A3404" s="112">
        <v>45251</v>
      </c>
      <c r="B3404" s="21" t="s">
        <v>10907</v>
      </c>
      <c r="C3404" s="13" t="s">
        <v>8392</v>
      </c>
      <c r="D3404" s="765" t="s">
        <v>11769</v>
      </c>
      <c r="E3404" s="22">
        <v>49712</v>
      </c>
      <c r="F3404" s="111"/>
      <c r="G3404" s="783">
        <f t="shared" si="66"/>
        <v>49712</v>
      </c>
      <c r="H3404" s="13"/>
    </row>
    <row r="3405" spans="1:8" x14ac:dyDescent="0.25">
      <c r="A3405" s="112">
        <v>45251</v>
      </c>
      <c r="B3405" s="21" t="s">
        <v>11442</v>
      </c>
      <c r="C3405" s="13" t="s">
        <v>8392</v>
      </c>
      <c r="D3405" s="765" t="s">
        <v>11770</v>
      </c>
      <c r="E3405" s="22">
        <v>40419</v>
      </c>
      <c r="F3405" s="111"/>
      <c r="G3405" s="783">
        <f t="shared" si="66"/>
        <v>40419</v>
      </c>
      <c r="H3405" s="13"/>
    </row>
    <row r="3406" spans="1:8" x14ac:dyDescent="0.25">
      <c r="A3406" s="112">
        <v>45251</v>
      </c>
      <c r="B3406" s="21" t="s">
        <v>11507</v>
      </c>
      <c r="C3406" s="13" t="s">
        <v>8392</v>
      </c>
      <c r="D3406" s="765" t="s">
        <v>11771</v>
      </c>
      <c r="E3406" s="22">
        <v>73043</v>
      </c>
      <c r="F3406" s="111"/>
      <c r="G3406" s="783">
        <f t="shared" si="66"/>
        <v>73043</v>
      </c>
      <c r="H3406" s="13"/>
    </row>
    <row r="3407" spans="1:8" x14ac:dyDescent="0.25">
      <c r="A3407" s="112">
        <v>45251</v>
      </c>
      <c r="B3407" s="21" t="s">
        <v>10574</v>
      </c>
      <c r="C3407" s="13" t="s">
        <v>7465</v>
      </c>
      <c r="D3407" s="765" t="s">
        <v>11789</v>
      </c>
      <c r="E3407" s="22">
        <v>59900</v>
      </c>
      <c r="F3407" s="111"/>
      <c r="G3407" s="783">
        <f t="shared" si="66"/>
        <v>59900</v>
      </c>
      <c r="H3407" s="13"/>
    </row>
    <row r="3408" spans="1:8" x14ac:dyDescent="0.25">
      <c r="A3408" s="112">
        <v>45251</v>
      </c>
      <c r="B3408" s="21" t="s">
        <v>9830</v>
      </c>
      <c r="C3408" s="13" t="s">
        <v>168</v>
      </c>
      <c r="D3408" s="765" t="s">
        <v>11796</v>
      </c>
      <c r="E3408" s="22">
        <v>1554800</v>
      </c>
      <c r="F3408" s="109"/>
      <c r="G3408" s="14">
        <f t="shared" si="66"/>
        <v>1554800</v>
      </c>
      <c r="H3408" s="13"/>
    </row>
    <row r="3409" spans="1:8" x14ac:dyDescent="0.25">
      <c r="A3409" s="112">
        <v>45251</v>
      </c>
      <c r="B3409" s="21" t="s">
        <v>10907</v>
      </c>
      <c r="C3409" s="13" t="s">
        <v>166</v>
      </c>
      <c r="D3409" s="765" t="s">
        <v>12044</v>
      </c>
      <c r="E3409" s="22">
        <v>45000</v>
      </c>
      <c r="F3409" s="110"/>
      <c r="G3409" s="14">
        <f t="shared" si="66"/>
        <v>45000</v>
      </c>
      <c r="H3409" s="13"/>
    </row>
    <row r="3410" spans="1:8" x14ac:dyDescent="0.25">
      <c r="A3410" s="112">
        <v>45251</v>
      </c>
      <c r="B3410" s="21" t="s">
        <v>11442</v>
      </c>
      <c r="C3410" s="13" t="s">
        <v>166</v>
      </c>
      <c r="D3410" s="765" t="s">
        <v>12045</v>
      </c>
      <c r="E3410" s="22">
        <v>10965</v>
      </c>
      <c r="F3410" s="110"/>
      <c r="G3410" s="14">
        <f t="shared" si="66"/>
        <v>10965</v>
      </c>
      <c r="H3410" s="13"/>
    </row>
    <row r="3411" spans="1:8" x14ac:dyDescent="0.25">
      <c r="A3411" s="112">
        <v>45252</v>
      </c>
      <c r="B3411" s="21" t="s">
        <v>10230</v>
      </c>
      <c r="C3411" s="13" t="s">
        <v>8392</v>
      </c>
      <c r="D3411" s="765"/>
      <c r="E3411" s="22"/>
      <c r="F3411" s="111">
        <v>1000000</v>
      </c>
      <c r="G3411" s="14">
        <f t="shared" si="66"/>
        <v>-1000000</v>
      </c>
      <c r="H3411" s="13" t="s">
        <v>11677</v>
      </c>
    </row>
    <row r="3412" spans="1:8" x14ac:dyDescent="0.25">
      <c r="A3412" s="112">
        <v>45252</v>
      </c>
      <c r="B3412" s="21" t="s">
        <v>10574</v>
      </c>
      <c r="C3412" s="13" t="s">
        <v>7465</v>
      </c>
      <c r="D3412" s="765"/>
      <c r="E3412" s="22"/>
      <c r="F3412" s="19">
        <v>850000</v>
      </c>
      <c r="G3412" s="14">
        <f t="shared" si="66"/>
        <v>-850000</v>
      </c>
      <c r="H3412" s="13" t="s">
        <v>11788</v>
      </c>
    </row>
    <row r="3413" spans="1:8" x14ac:dyDescent="0.25">
      <c r="A3413" s="112">
        <v>45254</v>
      </c>
      <c r="B3413" s="21" t="s">
        <v>10907</v>
      </c>
      <c r="C3413" s="13" t="s">
        <v>169</v>
      </c>
      <c r="D3413" s="765" t="s">
        <v>11815</v>
      </c>
      <c r="E3413" s="22">
        <v>4500</v>
      </c>
      <c r="F3413" s="19"/>
      <c r="G3413" s="14">
        <f t="shared" si="66"/>
        <v>4500</v>
      </c>
      <c r="H3413" s="13"/>
    </row>
    <row r="3414" spans="1:8" x14ac:dyDescent="0.25">
      <c r="A3414" s="112">
        <v>45255</v>
      </c>
      <c r="B3414" s="21" t="s">
        <v>10907</v>
      </c>
      <c r="C3414" s="13" t="s">
        <v>12480</v>
      </c>
      <c r="D3414" s="765" t="s">
        <v>8694</v>
      </c>
      <c r="E3414" s="22">
        <v>196267</v>
      </c>
      <c r="F3414" s="19"/>
      <c r="G3414" s="14">
        <f t="shared" si="66"/>
        <v>196267</v>
      </c>
      <c r="H3414" s="13"/>
    </row>
    <row r="3415" spans="1:8" x14ac:dyDescent="0.25">
      <c r="A3415" s="112">
        <v>45255</v>
      </c>
      <c r="B3415" s="21" t="s">
        <v>11704</v>
      </c>
      <c r="C3415" s="13" t="s">
        <v>8392</v>
      </c>
      <c r="D3415" s="765" t="s">
        <v>11812</v>
      </c>
      <c r="E3415" s="22">
        <v>6351</v>
      </c>
      <c r="F3415" s="19"/>
      <c r="G3415" s="14">
        <f t="shared" si="66"/>
        <v>6351</v>
      </c>
      <c r="H3415" s="13"/>
    </row>
    <row r="3416" spans="1:8" x14ac:dyDescent="0.25">
      <c r="A3416" s="112">
        <v>45255</v>
      </c>
      <c r="B3416" s="21" t="s">
        <v>10230</v>
      </c>
      <c r="C3416" s="13" t="s">
        <v>8392</v>
      </c>
      <c r="D3416" s="765" t="s">
        <v>11813</v>
      </c>
      <c r="E3416" s="22">
        <v>10508</v>
      </c>
      <c r="F3416" s="19"/>
      <c r="G3416" s="14">
        <f t="shared" si="66"/>
        <v>10508</v>
      </c>
      <c r="H3416" s="13"/>
    </row>
    <row r="3417" spans="1:8" x14ac:dyDescent="0.25">
      <c r="A3417" s="112">
        <v>45255</v>
      </c>
      <c r="B3417" s="21" t="s">
        <v>11605</v>
      </c>
      <c r="C3417" s="13" t="s">
        <v>8392</v>
      </c>
      <c r="D3417" s="765" t="s">
        <v>11814</v>
      </c>
      <c r="E3417" s="22">
        <v>42998</v>
      </c>
      <c r="F3417" s="19"/>
      <c r="G3417" s="14">
        <f t="shared" si="66"/>
        <v>42998</v>
      </c>
      <c r="H3417" s="13"/>
    </row>
    <row r="3418" spans="1:8" x14ac:dyDescent="0.25">
      <c r="A3418" s="112">
        <v>45257</v>
      </c>
      <c r="B3418" s="21" t="s">
        <v>10907</v>
      </c>
      <c r="C3418" s="13" t="s">
        <v>180</v>
      </c>
      <c r="D3418" s="765" t="s">
        <v>11811</v>
      </c>
      <c r="E3418" s="22">
        <v>124800</v>
      </c>
      <c r="F3418" s="19"/>
      <c r="G3418" s="14">
        <f t="shared" si="66"/>
        <v>124800</v>
      </c>
      <c r="H3418" s="13"/>
    </row>
    <row r="3419" spans="1:8" x14ac:dyDescent="0.25">
      <c r="A3419" s="112">
        <v>45257</v>
      </c>
      <c r="B3419" s="21" t="s">
        <v>10574</v>
      </c>
      <c r="C3419" s="13" t="s">
        <v>164</v>
      </c>
      <c r="D3419" s="765" t="s">
        <v>11904</v>
      </c>
      <c r="E3419" s="22">
        <v>5887</v>
      </c>
      <c r="F3419" s="19"/>
      <c r="G3419" s="14">
        <f t="shared" si="66"/>
        <v>5887</v>
      </c>
      <c r="H3419" s="13"/>
    </row>
    <row r="3420" spans="1:8" x14ac:dyDescent="0.25">
      <c r="A3420" s="112">
        <v>45258</v>
      </c>
      <c r="B3420" s="21" t="s">
        <v>11442</v>
      </c>
      <c r="C3420" s="13" t="s">
        <v>166</v>
      </c>
      <c r="D3420" s="765" t="s">
        <v>12046</v>
      </c>
      <c r="E3420" s="22">
        <v>2920</v>
      </c>
      <c r="F3420" s="19"/>
      <c r="G3420" s="14">
        <f t="shared" si="66"/>
        <v>2920</v>
      </c>
      <c r="H3420" s="13"/>
    </row>
    <row r="3421" spans="1:8" x14ac:dyDescent="0.25">
      <c r="A3421" s="112">
        <v>45258</v>
      </c>
      <c r="B3421" s="21" t="s">
        <v>10907</v>
      </c>
      <c r="C3421" s="13" t="s">
        <v>166</v>
      </c>
      <c r="D3421" s="765" t="s">
        <v>12052</v>
      </c>
      <c r="E3421" s="22">
        <v>21300</v>
      </c>
      <c r="F3421" s="19"/>
      <c r="G3421" s="14">
        <f t="shared" si="66"/>
        <v>21300</v>
      </c>
      <c r="H3421" s="13"/>
    </row>
    <row r="3422" spans="1:8" x14ac:dyDescent="0.25">
      <c r="A3422" s="112">
        <v>45259</v>
      </c>
      <c r="B3422" s="21" t="s">
        <v>11</v>
      </c>
      <c r="C3422" s="13" t="s">
        <v>2385</v>
      </c>
      <c r="D3422" s="765" t="s">
        <v>12242</v>
      </c>
      <c r="E3422" s="22">
        <v>18551</v>
      </c>
      <c r="F3422" s="19"/>
      <c r="G3422" s="14">
        <f t="shared" si="66"/>
        <v>18551</v>
      </c>
      <c r="H3422" s="13"/>
    </row>
    <row r="3423" spans="1:8" x14ac:dyDescent="0.25">
      <c r="A3423" s="112">
        <v>45260</v>
      </c>
      <c r="B3423" s="21" t="s">
        <v>11442</v>
      </c>
      <c r="C3423" s="13" t="s">
        <v>166</v>
      </c>
      <c r="D3423" s="765" t="s">
        <v>12047</v>
      </c>
      <c r="E3423" s="22">
        <v>12900</v>
      </c>
      <c r="F3423" s="19"/>
      <c r="G3423" s="14">
        <f t="shared" si="66"/>
        <v>12900</v>
      </c>
      <c r="H3423" s="13"/>
    </row>
    <row r="3424" spans="1:8" x14ac:dyDescent="0.25">
      <c r="A3424" s="112">
        <v>45258</v>
      </c>
      <c r="B3424" s="21" t="s">
        <v>10574</v>
      </c>
      <c r="C3424" s="13" t="s">
        <v>168</v>
      </c>
      <c r="D3424" s="765"/>
      <c r="E3424" s="22"/>
      <c r="F3424" s="19">
        <v>500000</v>
      </c>
      <c r="G3424" s="14">
        <f t="shared" si="66"/>
        <v>-500000</v>
      </c>
      <c r="H3424" s="13" t="s">
        <v>11800</v>
      </c>
    </row>
    <row r="3425" spans="1:8" x14ac:dyDescent="0.25">
      <c r="A3425" s="112">
        <v>45258</v>
      </c>
      <c r="B3425" s="21" t="s">
        <v>10574</v>
      </c>
      <c r="C3425" s="13" t="s">
        <v>168</v>
      </c>
      <c r="D3425" s="765"/>
      <c r="E3425" s="22"/>
      <c r="F3425" s="19">
        <v>500000</v>
      </c>
      <c r="G3425" s="14">
        <f t="shared" si="66"/>
        <v>-500000</v>
      </c>
      <c r="H3425" s="13" t="s">
        <v>11800</v>
      </c>
    </row>
    <row r="3426" spans="1:8" x14ac:dyDescent="0.25">
      <c r="A3426" s="112">
        <v>45258</v>
      </c>
      <c r="B3426" s="21" t="s">
        <v>10574</v>
      </c>
      <c r="C3426" s="13" t="s">
        <v>168</v>
      </c>
      <c r="D3426" s="765"/>
      <c r="E3426" s="22"/>
      <c r="F3426" s="19">
        <v>500000</v>
      </c>
      <c r="G3426" s="14">
        <f t="shared" si="66"/>
        <v>-500000</v>
      </c>
      <c r="H3426" s="13" t="s">
        <v>11800</v>
      </c>
    </row>
    <row r="3427" spans="1:8" x14ac:dyDescent="0.25">
      <c r="A3427" s="112">
        <v>45258</v>
      </c>
      <c r="B3427" s="21" t="s">
        <v>10574</v>
      </c>
      <c r="C3427" s="13" t="s">
        <v>168</v>
      </c>
      <c r="D3427" s="765"/>
      <c r="E3427" s="22"/>
      <c r="F3427" s="19">
        <v>500000</v>
      </c>
      <c r="G3427" s="14">
        <f t="shared" si="66"/>
        <v>-500000</v>
      </c>
      <c r="H3427" s="13" t="s">
        <v>11800</v>
      </c>
    </row>
    <row r="3428" spans="1:8" x14ac:dyDescent="0.25">
      <c r="A3428" s="112">
        <v>45260</v>
      </c>
      <c r="B3428" s="21" t="s">
        <v>11605</v>
      </c>
      <c r="C3428" s="13" t="s">
        <v>8392</v>
      </c>
      <c r="D3428" s="765" t="s">
        <v>11898</v>
      </c>
      <c r="E3428" s="22">
        <v>30958</v>
      </c>
      <c r="F3428" s="19"/>
      <c r="G3428" s="14">
        <f t="shared" si="66"/>
        <v>30958</v>
      </c>
      <c r="H3428" s="13"/>
    </row>
    <row r="3429" spans="1:8" x14ac:dyDescent="0.25">
      <c r="A3429" s="112">
        <v>45260</v>
      </c>
      <c r="B3429" s="21" t="s">
        <v>10907</v>
      </c>
      <c r="C3429" s="13" t="s">
        <v>12267</v>
      </c>
      <c r="D3429" s="765" t="s">
        <v>11938</v>
      </c>
      <c r="E3429" s="22">
        <v>189553</v>
      </c>
      <c r="F3429" s="19"/>
      <c r="G3429" s="14">
        <f t="shared" si="66"/>
        <v>189553</v>
      </c>
      <c r="H3429" s="13"/>
    </row>
    <row r="3430" spans="1:8" x14ac:dyDescent="0.25">
      <c r="A3430" s="112">
        <v>45262</v>
      </c>
      <c r="B3430" s="21" t="s">
        <v>10574</v>
      </c>
      <c r="C3430" s="13" t="s">
        <v>7465</v>
      </c>
      <c r="D3430" s="765"/>
      <c r="E3430" s="22"/>
      <c r="F3430" s="19">
        <v>1000000</v>
      </c>
      <c r="G3430" s="14">
        <f t="shared" si="66"/>
        <v>-1000000</v>
      </c>
      <c r="H3430" s="13" t="s">
        <v>11374</v>
      </c>
    </row>
    <row r="3431" spans="1:8" x14ac:dyDescent="0.25">
      <c r="A3431" s="112">
        <v>45262</v>
      </c>
      <c r="B3431" s="21" t="s">
        <v>10574</v>
      </c>
      <c r="C3431" s="13" t="s">
        <v>7465</v>
      </c>
      <c r="D3431" s="765"/>
      <c r="E3431" s="22"/>
      <c r="F3431" s="19">
        <v>600000</v>
      </c>
      <c r="G3431" s="14">
        <f t="shared" si="66"/>
        <v>-600000</v>
      </c>
      <c r="H3431" s="13" t="s">
        <v>11170</v>
      </c>
    </row>
    <row r="3432" spans="1:8" x14ac:dyDescent="0.25">
      <c r="A3432" s="112">
        <v>45262</v>
      </c>
      <c r="B3432" s="21" t="s">
        <v>11605</v>
      </c>
      <c r="C3432" s="13" t="s">
        <v>180</v>
      </c>
      <c r="D3432" s="765" t="s">
        <v>11908</v>
      </c>
      <c r="E3432" s="22">
        <v>52800</v>
      </c>
      <c r="F3432" s="19"/>
      <c r="G3432" s="14">
        <f t="shared" si="66"/>
        <v>52800</v>
      </c>
      <c r="H3432" s="13"/>
    </row>
    <row r="3433" spans="1:8" x14ac:dyDescent="0.25">
      <c r="A3433" s="112">
        <v>45264</v>
      </c>
      <c r="B3433" s="21" t="s">
        <v>10574</v>
      </c>
      <c r="C3433" s="13" t="s">
        <v>168</v>
      </c>
      <c r="D3433" s="765" t="s">
        <v>11910</v>
      </c>
      <c r="E3433" s="22">
        <v>2952685</v>
      </c>
      <c r="F3433" s="19"/>
      <c r="G3433" s="14">
        <f t="shared" si="66"/>
        <v>2952685</v>
      </c>
      <c r="H3433" s="13"/>
    </row>
    <row r="3434" spans="1:8" x14ac:dyDescent="0.25">
      <c r="A3434" s="112">
        <v>45264</v>
      </c>
      <c r="B3434" s="21" t="s">
        <v>10907</v>
      </c>
      <c r="C3434" s="13" t="s">
        <v>168</v>
      </c>
      <c r="D3434" s="765" t="s">
        <v>11912</v>
      </c>
      <c r="E3434" s="22">
        <v>45000</v>
      </c>
      <c r="F3434" s="19"/>
      <c r="G3434" s="14">
        <f t="shared" si="66"/>
        <v>45000</v>
      </c>
      <c r="H3434" s="13"/>
    </row>
    <row r="3435" spans="1:8" x14ac:dyDescent="0.25">
      <c r="A3435" s="112">
        <v>45264</v>
      </c>
      <c r="B3435" s="21" t="s">
        <v>11442</v>
      </c>
      <c r="C3435" s="13" t="s">
        <v>166</v>
      </c>
      <c r="D3435" s="765" t="s">
        <v>12048</v>
      </c>
      <c r="E3435" s="22">
        <v>17500</v>
      </c>
      <c r="F3435" s="19"/>
      <c r="G3435" s="14">
        <f t="shared" si="66"/>
        <v>17500</v>
      </c>
      <c r="H3435" s="13"/>
    </row>
    <row r="3436" spans="1:8" x14ac:dyDescent="0.25">
      <c r="A3436" s="112">
        <v>45265</v>
      </c>
      <c r="B3436" s="21" t="s">
        <v>10230</v>
      </c>
      <c r="C3436" s="13" t="s">
        <v>7465</v>
      </c>
      <c r="D3436" s="765" t="s">
        <v>11915</v>
      </c>
      <c r="E3436" s="22">
        <v>144334</v>
      </c>
      <c r="F3436" s="19"/>
      <c r="G3436" s="14">
        <f t="shared" si="66"/>
        <v>144334</v>
      </c>
      <c r="H3436" s="13"/>
    </row>
    <row r="3437" spans="1:8" x14ac:dyDescent="0.25">
      <c r="A3437" s="112">
        <v>45265</v>
      </c>
      <c r="B3437" s="21" t="s">
        <v>10907</v>
      </c>
      <c r="C3437" s="13" t="s">
        <v>12480</v>
      </c>
      <c r="D3437" s="765" t="s">
        <v>8696</v>
      </c>
      <c r="E3437" s="22">
        <v>113438</v>
      </c>
      <c r="F3437" s="19"/>
      <c r="G3437" s="14">
        <f t="shared" si="66"/>
        <v>113438</v>
      </c>
      <c r="H3437" s="13"/>
    </row>
    <row r="3438" spans="1:8" x14ac:dyDescent="0.25">
      <c r="A3438" s="112">
        <v>45266</v>
      </c>
      <c r="B3438" s="21" t="s">
        <v>10230</v>
      </c>
      <c r="C3438" s="13" t="s">
        <v>8392</v>
      </c>
      <c r="D3438" s="765" t="s">
        <v>11899</v>
      </c>
      <c r="E3438" s="22">
        <v>40849</v>
      </c>
      <c r="F3438" s="19"/>
      <c r="G3438" s="14">
        <f t="shared" si="66"/>
        <v>40849</v>
      </c>
      <c r="H3438" s="13"/>
    </row>
    <row r="3439" spans="1:8" x14ac:dyDescent="0.25">
      <c r="A3439" s="112">
        <v>45266</v>
      </c>
      <c r="B3439" s="21" t="s">
        <v>11605</v>
      </c>
      <c r="C3439" s="13" t="s">
        <v>8392</v>
      </c>
      <c r="D3439" s="765" t="s">
        <v>11900</v>
      </c>
      <c r="E3439" s="22">
        <v>18196</v>
      </c>
      <c r="F3439" s="19"/>
      <c r="G3439" s="14">
        <f t="shared" si="66"/>
        <v>18196</v>
      </c>
      <c r="H3439" s="13"/>
    </row>
    <row r="3440" spans="1:8" x14ac:dyDescent="0.25">
      <c r="A3440" s="112">
        <v>45267</v>
      </c>
      <c r="B3440" s="21" t="s">
        <v>11605</v>
      </c>
      <c r="C3440" s="13" t="s">
        <v>164</v>
      </c>
      <c r="D3440" s="765" t="s">
        <v>11906</v>
      </c>
      <c r="E3440" s="22">
        <v>16400</v>
      </c>
      <c r="F3440" s="19"/>
      <c r="G3440" s="14">
        <f t="shared" si="66"/>
        <v>16400</v>
      </c>
      <c r="H3440" s="13"/>
    </row>
    <row r="3441" spans="1:8" x14ac:dyDescent="0.25">
      <c r="A3441" s="112">
        <v>45267</v>
      </c>
      <c r="B3441" s="21" t="s">
        <v>10907</v>
      </c>
      <c r="C3441" s="13" t="s">
        <v>168</v>
      </c>
      <c r="D3441" s="765" t="s">
        <v>11911</v>
      </c>
      <c r="E3441" s="22">
        <v>55000</v>
      </c>
      <c r="F3441" s="19"/>
      <c r="G3441" s="14">
        <f t="shared" si="66"/>
        <v>55000</v>
      </c>
      <c r="H3441" s="13"/>
    </row>
    <row r="3442" spans="1:8" x14ac:dyDescent="0.25">
      <c r="A3442" s="112">
        <v>45267</v>
      </c>
      <c r="B3442" s="21" t="s">
        <v>11605</v>
      </c>
      <c r="C3442" s="13" t="s">
        <v>166</v>
      </c>
      <c r="D3442" s="765" t="s">
        <v>11937</v>
      </c>
      <c r="E3442" s="22">
        <v>25430</v>
      </c>
      <c r="F3442" s="19"/>
      <c r="G3442" s="14">
        <f t="shared" si="66"/>
        <v>25430</v>
      </c>
      <c r="H3442" s="13"/>
    </row>
    <row r="3443" spans="1:8" x14ac:dyDescent="0.25">
      <c r="A3443" s="112">
        <v>45267</v>
      </c>
      <c r="B3443" s="21" t="s">
        <v>11605</v>
      </c>
      <c r="C3443" s="13" t="s">
        <v>180</v>
      </c>
      <c r="D3443" s="765" t="s">
        <v>11954</v>
      </c>
      <c r="E3443" s="22">
        <v>214720</v>
      </c>
      <c r="F3443" s="19"/>
      <c r="G3443" s="14">
        <f t="shared" si="66"/>
        <v>214720</v>
      </c>
      <c r="H3443" s="13"/>
    </row>
    <row r="3444" spans="1:8" x14ac:dyDescent="0.25">
      <c r="A3444" s="112">
        <v>45268</v>
      </c>
      <c r="B3444" s="21" t="s">
        <v>9965</v>
      </c>
      <c r="C3444" s="13" t="s">
        <v>164</v>
      </c>
      <c r="D3444" s="765" t="s">
        <v>11905</v>
      </c>
      <c r="E3444" s="22">
        <v>6047</v>
      </c>
      <c r="F3444" s="19"/>
      <c r="G3444" s="14">
        <f t="shared" si="66"/>
        <v>6047</v>
      </c>
      <c r="H3444" s="13"/>
    </row>
    <row r="3445" spans="1:8" x14ac:dyDescent="0.25">
      <c r="A3445" s="112">
        <v>45269</v>
      </c>
      <c r="B3445" s="21" t="s">
        <v>7805</v>
      </c>
      <c r="C3445" s="13" t="s">
        <v>11325</v>
      </c>
      <c r="D3445" s="765"/>
      <c r="E3445" s="22"/>
      <c r="F3445" s="19">
        <v>340000</v>
      </c>
      <c r="G3445" s="14">
        <f t="shared" si="66"/>
        <v>-340000</v>
      </c>
      <c r="H3445" s="13" t="s">
        <v>11374</v>
      </c>
    </row>
    <row r="3446" spans="1:8" x14ac:dyDescent="0.25">
      <c r="A3446" s="112">
        <v>45269</v>
      </c>
      <c r="B3446" s="21" t="s">
        <v>7805</v>
      </c>
      <c r="C3446" s="13" t="s">
        <v>11325</v>
      </c>
      <c r="D3446" s="765"/>
      <c r="E3446" s="22"/>
      <c r="F3446" s="19">
        <v>21510</v>
      </c>
      <c r="G3446" s="14">
        <f t="shared" si="66"/>
        <v>-21510</v>
      </c>
      <c r="H3446" s="13" t="s">
        <v>4976</v>
      </c>
    </row>
    <row r="3447" spans="1:8" x14ac:dyDescent="0.25">
      <c r="A3447" s="112">
        <v>45272</v>
      </c>
      <c r="B3447" s="21" t="s">
        <v>11605</v>
      </c>
      <c r="C3447" s="13" t="s">
        <v>8392</v>
      </c>
      <c r="D3447" s="765" t="s">
        <v>11901</v>
      </c>
      <c r="E3447" s="22">
        <v>32566</v>
      </c>
      <c r="F3447" s="19"/>
      <c r="G3447" s="14">
        <f t="shared" si="66"/>
        <v>32566</v>
      </c>
      <c r="H3447" s="13"/>
    </row>
    <row r="3448" spans="1:8" x14ac:dyDescent="0.25">
      <c r="A3448" s="112">
        <v>45272</v>
      </c>
      <c r="B3448" s="21" t="s">
        <v>10907</v>
      </c>
      <c r="C3448" s="13" t="s">
        <v>168</v>
      </c>
      <c r="D3448" s="765" t="s">
        <v>11913</v>
      </c>
      <c r="E3448" s="22">
        <v>55000</v>
      </c>
      <c r="F3448" s="19"/>
      <c r="G3448" s="14">
        <f t="shared" si="66"/>
        <v>55000</v>
      </c>
      <c r="H3448" s="13"/>
    </row>
    <row r="3449" spans="1:8" x14ac:dyDescent="0.25">
      <c r="A3449" s="112">
        <v>45272</v>
      </c>
      <c r="B3449" s="21" t="s">
        <v>10907</v>
      </c>
      <c r="C3449" s="13" t="s">
        <v>168</v>
      </c>
      <c r="D3449" s="765" t="s">
        <v>11914</v>
      </c>
      <c r="E3449" s="22">
        <v>45000</v>
      </c>
      <c r="F3449" s="19"/>
      <c r="G3449" s="14">
        <f t="shared" si="66"/>
        <v>45000</v>
      </c>
      <c r="H3449" s="13"/>
    </row>
    <row r="3450" spans="1:8" x14ac:dyDescent="0.25">
      <c r="A3450" s="112">
        <v>45274</v>
      </c>
      <c r="B3450" s="21" t="s">
        <v>11442</v>
      </c>
      <c r="C3450" s="13" t="s">
        <v>166</v>
      </c>
      <c r="D3450" s="765" t="s">
        <v>12049</v>
      </c>
      <c r="E3450" s="22">
        <v>4380</v>
      </c>
      <c r="F3450" s="19"/>
      <c r="G3450" s="14">
        <f t="shared" si="66"/>
        <v>4380</v>
      </c>
      <c r="H3450" s="13"/>
    </row>
    <row r="3451" spans="1:8" x14ac:dyDescent="0.25">
      <c r="A3451" s="112">
        <v>45275</v>
      </c>
      <c r="B3451" s="21" t="s">
        <v>11605</v>
      </c>
      <c r="C3451" s="13" t="s">
        <v>164</v>
      </c>
      <c r="D3451" s="765" t="s">
        <v>11907</v>
      </c>
      <c r="E3451" s="22">
        <v>5396</v>
      </c>
      <c r="F3451" s="19"/>
      <c r="G3451" s="14">
        <f t="shared" si="66"/>
        <v>5396</v>
      </c>
      <c r="H3451" s="13"/>
    </row>
    <row r="3452" spans="1:8" x14ac:dyDescent="0.25">
      <c r="A3452" s="112">
        <v>45275</v>
      </c>
      <c r="B3452" s="21" t="s">
        <v>11605</v>
      </c>
      <c r="C3452" s="13" t="s">
        <v>166</v>
      </c>
      <c r="D3452" s="765" t="s">
        <v>12050</v>
      </c>
      <c r="E3452" s="22">
        <v>9125</v>
      </c>
      <c r="F3452" s="19"/>
      <c r="G3452" s="14">
        <f t="shared" si="66"/>
        <v>9125</v>
      </c>
      <c r="H3452" s="13"/>
    </row>
    <row r="3453" spans="1:8" x14ac:dyDescent="0.25">
      <c r="A3453" s="112">
        <v>45275</v>
      </c>
      <c r="B3453" s="21" t="s">
        <v>11883</v>
      </c>
      <c r="C3453" s="13" t="s">
        <v>180</v>
      </c>
      <c r="D3453" s="765"/>
      <c r="E3453" s="22"/>
      <c r="F3453" s="19">
        <v>1500000</v>
      </c>
      <c r="G3453" s="14">
        <f t="shared" si="66"/>
        <v>-1500000</v>
      </c>
      <c r="H3453" s="13" t="s">
        <v>11919</v>
      </c>
    </row>
    <row r="3454" spans="1:8" x14ac:dyDescent="0.25">
      <c r="A3454" s="112">
        <v>45275</v>
      </c>
      <c r="B3454" s="21" t="s">
        <v>10230</v>
      </c>
      <c r="C3454" s="13" t="s">
        <v>8392</v>
      </c>
      <c r="D3454" s="765"/>
      <c r="E3454" s="22"/>
      <c r="F3454" s="19">
        <v>250000</v>
      </c>
      <c r="G3454" s="14">
        <f t="shared" si="66"/>
        <v>-250000</v>
      </c>
      <c r="H3454" s="13" t="s">
        <v>11919</v>
      </c>
    </row>
    <row r="3455" spans="1:8" x14ac:dyDescent="0.25">
      <c r="A3455" s="112">
        <v>45275</v>
      </c>
      <c r="B3455" s="21" t="s">
        <v>10574</v>
      </c>
      <c r="C3455" s="13" t="s">
        <v>8392</v>
      </c>
      <c r="D3455" s="765"/>
      <c r="E3455" s="22"/>
      <c r="F3455" s="19">
        <v>250000</v>
      </c>
      <c r="G3455" s="14">
        <f t="shared" ref="G3455:G3599" si="68">E3455-F3455</f>
        <v>-250000</v>
      </c>
      <c r="H3455" s="13" t="s">
        <v>11919</v>
      </c>
    </row>
    <row r="3456" spans="1:8" x14ac:dyDescent="0.25">
      <c r="A3456" s="112">
        <v>45275</v>
      </c>
      <c r="B3456" s="21" t="s">
        <v>10907</v>
      </c>
      <c r="C3456" s="13" t="s">
        <v>8392</v>
      </c>
      <c r="D3456" s="765"/>
      <c r="E3456" s="22"/>
      <c r="F3456" s="19">
        <v>250000</v>
      </c>
      <c r="G3456" s="14">
        <f t="shared" si="68"/>
        <v>-250000</v>
      </c>
      <c r="H3456" s="13" t="s">
        <v>11919</v>
      </c>
    </row>
    <row r="3457" spans="1:8" x14ac:dyDescent="0.25">
      <c r="A3457" s="112">
        <v>45275</v>
      </c>
      <c r="B3457" s="21" t="s">
        <v>11442</v>
      </c>
      <c r="C3457" s="13" t="s">
        <v>8392</v>
      </c>
      <c r="D3457" s="765"/>
      <c r="E3457" s="22"/>
      <c r="F3457" s="19">
        <v>250000</v>
      </c>
      <c r="G3457" s="14">
        <f t="shared" si="68"/>
        <v>-250000</v>
      </c>
      <c r="H3457" s="13" t="s">
        <v>11919</v>
      </c>
    </row>
    <row r="3458" spans="1:8" ht="16.5" thickBot="1" x14ac:dyDescent="0.3">
      <c r="A3458" s="112">
        <v>45275</v>
      </c>
      <c r="B3458" s="21" t="s">
        <v>10230</v>
      </c>
      <c r="C3458" s="13" t="s">
        <v>7465</v>
      </c>
      <c r="D3458" s="765"/>
      <c r="E3458" s="22"/>
      <c r="F3458" s="109">
        <v>1000000</v>
      </c>
      <c r="G3458" s="14">
        <f t="shared" si="68"/>
        <v>-1000000</v>
      </c>
      <c r="H3458" s="13" t="s">
        <v>11919</v>
      </c>
    </row>
    <row r="3459" spans="1:8" x14ac:dyDescent="0.25">
      <c r="A3459" s="112">
        <v>45276</v>
      </c>
      <c r="B3459" s="21" t="s">
        <v>9965</v>
      </c>
      <c r="C3459" s="13" t="s">
        <v>164</v>
      </c>
      <c r="D3459" s="765"/>
      <c r="E3459" s="782"/>
      <c r="F3459" s="784">
        <v>14707</v>
      </c>
      <c r="G3459" s="783">
        <f t="shared" si="68"/>
        <v>-14707</v>
      </c>
      <c r="H3459" s="13" t="s">
        <v>11944</v>
      </c>
    </row>
    <row r="3460" spans="1:8" x14ac:dyDescent="0.25">
      <c r="A3460" s="112">
        <v>45276</v>
      </c>
      <c r="B3460" s="21" t="s">
        <v>9984</v>
      </c>
      <c r="C3460" s="13" t="s">
        <v>164</v>
      </c>
      <c r="D3460" s="765"/>
      <c r="E3460" s="782"/>
      <c r="F3460" s="141">
        <v>41074</v>
      </c>
      <c r="G3460" s="783">
        <f t="shared" si="68"/>
        <v>-41074</v>
      </c>
      <c r="H3460" s="13" t="s">
        <v>11944</v>
      </c>
    </row>
    <row r="3461" spans="1:8" x14ac:dyDescent="0.25">
      <c r="A3461" s="112">
        <v>45276</v>
      </c>
      <c r="B3461" s="21" t="s">
        <v>10230</v>
      </c>
      <c r="C3461" s="13" t="s">
        <v>164</v>
      </c>
      <c r="D3461" s="765"/>
      <c r="E3461" s="782"/>
      <c r="F3461" s="141">
        <v>32306</v>
      </c>
      <c r="G3461" s="783">
        <f t="shared" si="68"/>
        <v>-32306</v>
      </c>
      <c r="H3461" s="13" t="s">
        <v>11944</v>
      </c>
    </row>
    <row r="3462" spans="1:8" x14ac:dyDescent="0.25">
      <c r="A3462" s="112">
        <v>45276</v>
      </c>
      <c r="B3462" s="21" t="s">
        <v>10574</v>
      </c>
      <c r="C3462" s="13" t="s">
        <v>164</v>
      </c>
      <c r="D3462" s="765"/>
      <c r="E3462" s="782"/>
      <c r="F3462" s="141">
        <v>5887</v>
      </c>
      <c r="G3462" s="783">
        <f t="shared" si="68"/>
        <v>-5887</v>
      </c>
      <c r="H3462" s="13" t="s">
        <v>11944</v>
      </c>
    </row>
    <row r="3463" spans="1:8" x14ac:dyDescent="0.25">
      <c r="A3463" s="112">
        <v>45276</v>
      </c>
      <c r="B3463" s="21" t="s">
        <v>11442</v>
      </c>
      <c r="C3463" s="13" t="s">
        <v>164</v>
      </c>
      <c r="D3463" s="765"/>
      <c r="E3463" s="782"/>
      <c r="F3463" s="141">
        <v>52104</v>
      </c>
      <c r="G3463" s="783">
        <f t="shared" si="68"/>
        <v>-52104</v>
      </c>
      <c r="H3463" s="13" t="s">
        <v>11944</v>
      </c>
    </row>
    <row r="3464" spans="1:8" x14ac:dyDescent="0.25">
      <c r="A3464" s="112">
        <v>45276</v>
      </c>
      <c r="B3464" s="21" t="s">
        <v>11267</v>
      </c>
      <c r="C3464" s="13" t="s">
        <v>164</v>
      </c>
      <c r="D3464" s="765"/>
      <c r="E3464" s="782"/>
      <c r="F3464" s="141">
        <v>1420</v>
      </c>
      <c r="G3464" s="783">
        <f t="shared" si="68"/>
        <v>-1420</v>
      </c>
      <c r="H3464" s="13" t="s">
        <v>11944</v>
      </c>
    </row>
    <row r="3465" spans="1:8" ht="16.5" thickBot="1" x14ac:dyDescent="0.3">
      <c r="A3465" s="112">
        <v>45276</v>
      </c>
      <c r="B3465" s="21" t="s">
        <v>11605</v>
      </c>
      <c r="C3465" s="13" t="s">
        <v>164</v>
      </c>
      <c r="D3465" s="765"/>
      <c r="E3465" s="782"/>
      <c r="F3465" s="785">
        <v>12502</v>
      </c>
      <c r="G3465" s="783">
        <f t="shared" si="68"/>
        <v>-12502</v>
      </c>
      <c r="H3465" s="13" t="s">
        <v>11944</v>
      </c>
    </row>
    <row r="3466" spans="1:8" x14ac:dyDescent="0.25">
      <c r="A3466" s="112">
        <v>45276</v>
      </c>
      <c r="B3466" s="21" t="s">
        <v>11883</v>
      </c>
      <c r="C3466" s="13" t="s">
        <v>180</v>
      </c>
      <c r="D3466" s="765" t="s">
        <v>11955</v>
      </c>
      <c r="E3466" s="22">
        <v>1343560</v>
      </c>
      <c r="F3466" s="111"/>
      <c r="G3466" s="783">
        <f t="shared" si="68"/>
        <v>1343560</v>
      </c>
      <c r="H3466" s="13"/>
    </row>
    <row r="3467" spans="1:8" x14ac:dyDescent="0.25">
      <c r="A3467" s="112">
        <v>45276</v>
      </c>
      <c r="B3467" s="21" t="s">
        <v>11605</v>
      </c>
      <c r="C3467" s="13" t="s">
        <v>164</v>
      </c>
      <c r="D3467" s="765" t="s">
        <v>12042</v>
      </c>
      <c r="E3467" s="22">
        <v>1113</v>
      </c>
      <c r="F3467" s="111"/>
      <c r="G3467" s="783">
        <f t="shared" si="68"/>
        <v>1113</v>
      </c>
      <c r="H3467" s="13"/>
    </row>
    <row r="3468" spans="1:8" x14ac:dyDescent="0.25">
      <c r="A3468" s="112">
        <v>45278</v>
      </c>
      <c r="B3468" s="21" t="s">
        <v>11605</v>
      </c>
      <c r="C3468" s="13" t="s">
        <v>166</v>
      </c>
      <c r="D3468" s="765" t="s">
        <v>12051</v>
      </c>
      <c r="E3468" s="22">
        <v>6580</v>
      </c>
      <c r="F3468" s="111"/>
      <c r="G3468" s="783">
        <f t="shared" si="68"/>
        <v>6580</v>
      </c>
      <c r="H3468" s="13"/>
    </row>
    <row r="3469" spans="1:8" x14ac:dyDescent="0.25">
      <c r="A3469" s="112">
        <v>45280</v>
      </c>
      <c r="B3469" s="21" t="s">
        <v>10907</v>
      </c>
      <c r="C3469" s="13" t="s">
        <v>1197</v>
      </c>
      <c r="D3469" s="765" t="s">
        <v>11983</v>
      </c>
      <c r="E3469" s="22">
        <v>44000</v>
      </c>
      <c r="F3469" s="111"/>
      <c r="G3469" s="783">
        <f t="shared" si="68"/>
        <v>44000</v>
      </c>
      <c r="H3469" s="13"/>
    </row>
    <row r="3470" spans="1:8" x14ac:dyDescent="0.25">
      <c r="A3470" s="112">
        <v>45282</v>
      </c>
      <c r="B3470" s="21" t="s">
        <v>11883</v>
      </c>
      <c r="C3470" s="13" t="s">
        <v>180</v>
      </c>
      <c r="D3470" s="765" t="s">
        <v>12043</v>
      </c>
      <c r="E3470" s="22">
        <v>987960</v>
      </c>
      <c r="F3470" s="111"/>
      <c r="G3470" s="783">
        <f t="shared" si="68"/>
        <v>987960</v>
      </c>
      <c r="H3470" s="13"/>
    </row>
    <row r="3471" spans="1:8" x14ac:dyDescent="0.25">
      <c r="A3471" s="112">
        <v>45283</v>
      </c>
      <c r="B3471" s="21" t="s">
        <v>10907</v>
      </c>
      <c r="C3471" s="13" t="s">
        <v>12267</v>
      </c>
      <c r="D3471" s="765"/>
      <c r="E3471" s="22"/>
      <c r="F3471" s="19">
        <v>189553</v>
      </c>
      <c r="G3471" s="783">
        <f t="shared" si="68"/>
        <v>-189553</v>
      </c>
      <c r="H3471" s="13" t="s">
        <v>11972</v>
      </c>
    </row>
    <row r="3472" spans="1:8" x14ac:dyDescent="0.25">
      <c r="A3472" s="112">
        <v>45285</v>
      </c>
      <c r="B3472" s="21" t="s">
        <v>11605</v>
      </c>
      <c r="C3472" s="13" t="s">
        <v>8392</v>
      </c>
      <c r="D3472" s="765" t="s">
        <v>12037</v>
      </c>
      <c r="E3472" s="22">
        <v>717268</v>
      </c>
      <c r="F3472" s="19"/>
      <c r="G3472" s="783">
        <f t="shared" si="68"/>
        <v>717268</v>
      </c>
      <c r="H3472" s="13"/>
    </row>
    <row r="3473" spans="1:8" x14ac:dyDescent="0.25">
      <c r="A3473" s="112">
        <v>45285</v>
      </c>
      <c r="B3473" s="21" t="s">
        <v>10907</v>
      </c>
      <c r="C3473" s="13" t="s">
        <v>12267</v>
      </c>
      <c r="D3473" s="765"/>
      <c r="E3473" s="22"/>
      <c r="F3473" s="19">
        <v>472526</v>
      </c>
      <c r="G3473" s="783">
        <f t="shared" si="68"/>
        <v>-472526</v>
      </c>
      <c r="H3473" s="13" t="s">
        <v>11972</v>
      </c>
    </row>
    <row r="3474" spans="1:8" x14ac:dyDescent="0.25">
      <c r="A3474" s="112">
        <v>45286</v>
      </c>
      <c r="B3474" s="21" t="s">
        <v>10907</v>
      </c>
      <c r="C3474" s="13" t="s">
        <v>5186</v>
      </c>
      <c r="D3474" s="765" t="s">
        <v>12263</v>
      </c>
      <c r="E3474" s="22">
        <v>11148</v>
      </c>
      <c r="F3474" s="19"/>
      <c r="G3474" s="783">
        <f t="shared" si="68"/>
        <v>11148</v>
      </c>
      <c r="H3474" s="13" t="s">
        <v>12264</v>
      </c>
    </row>
    <row r="3475" spans="1:8" x14ac:dyDescent="0.25">
      <c r="A3475" s="112">
        <v>45286</v>
      </c>
      <c r="B3475" s="21" t="s">
        <v>10230</v>
      </c>
      <c r="C3475" s="13" t="s">
        <v>168</v>
      </c>
      <c r="D3475" s="765" t="s">
        <v>12040</v>
      </c>
      <c r="E3475" s="22">
        <v>14520</v>
      </c>
      <c r="F3475" s="19"/>
      <c r="G3475" s="783">
        <f t="shared" si="68"/>
        <v>14520</v>
      </c>
      <c r="H3475" s="13"/>
    </row>
    <row r="3476" spans="1:8" x14ac:dyDescent="0.25">
      <c r="A3476" s="112">
        <v>45286</v>
      </c>
      <c r="B3476" s="21" t="s">
        <v>11605</v>
      </c>
      <c r="C3476" s="13" t="s">
        <v>168</v>
      </c>
      <c r="D3476" s="765" t="s">
        <v>12041</v>
      </c>
      <c r="E3476" s="22">
        <v>382500</v>
      </c>
      <c r="F3476" s="19"/>
      <c r="G3476" s="783">
        <f t="shared" si="68"/>
        <v>382500</v>
      </c>
      <c r="H3476" s="13"/>
    </row>
    <row r="3477" spans="1:8" x14ac:dyDescent="0.25">
      <c r="A3477" s="112">
        <v>45286</v>
      </c>
      <c r="B3477" s="21" t="s">
        <v>9354</v>
      </c>
      <c r="C3477" s="13" t="s">
        <v>5680</v>
      </c>
      <c r="D3477" s="765"/>
      <c r="E3477" s="22"/>
      <c r="F3477" s="19">
        <v>500000</v>
      </c>
      <c r="G3477" s="783">
        <f t="shared" si="68"/>
        <v>-500000</v>
      </c>
      <c r="H3477" s="13" t="s">
        <v>11989</v>
      </c>
    </row>
    <row r="3478" spans="1:8" ht="16.5" thickBot="1" x14ac:dyDescent="0.3">
      <c r="A3478" s="112">
        <v>45286</v>
      </c>
      <c r="B3478" s="21" t="s">
        <v>9984</v>
      </c>
      <c r="C3478" s="13" t="s">
        <v>169</v>
      </c>
      <c r="D3478" s="765"/>
      <c r="E3478" s="22"/>
      <c r="F3478" s="109">
        <v>250000</v>
      </c>
      <c r="G3478" s="14">
        <f t="shared" si="68"/>
        <v>-250000</v>
      </c>
      <c r="H3478" s="13" t="s">
        <v>11989</v>
      </c>
    </row>
    <row r="3479" spans="1:8" x14ac:dyDescent="0.25">
      <c r="A3479" s="112">
        <v>45286</v>
      </c>
      <c r="B3479" s="21" t="s">
        <v>9984</v>
      </c>
      <c r="C3479" s="13" t="s">
        <v>166</v>
      </c>
      <c r="D3479" s="765"/>
      <c r="E3479" s="782"/>
      <c r="F3479" s="784">
        <v>91980</v>
      </c>
      <c r="G3479" s="783">
        <f t="shared" si="68"/>
        <v>-91980</v>
      </c>
      <c r="H3479" s="1177" t="s">
        <v>12053</v>
      </c>
    </row>
    <row r="3480" spans="1:8" x14ac:dyDescent="0.25">
      <c r="A3480" s="112">
        <v>45286</v>
      </c>
      <c r="B3480" s="21" t="s">
        <v>10149</v>
      </c>
      <c r="C3480" s="13" t="s">
        <v>166</v>
      </c>
      <c r="D3480" s="765"/>
      <c r="E3480" s="782"/>
      <c r="F3480" s="141">
        <v>21340</v>
      </c>
      <c r="G3480" s="783">
        <f t="shared" si="68"/>
        <v>-21340</v>
      </c>
      <c r="H3480" s="1177"/>
    </row>
    <row r="3481" spans="1:8" x14ac:dyDescent="0.25">
      <c r="A3481" s="112">
        <v>45286</v>
      </c>
      <c r="B3481" s="21" t="s">
        <v>10469</v>
      </c>
      <c r="C3481" s="13" t="s">
        <v>166</v>
      </c>
      <c r="D3481" s="765"/>
      <c r="E3481" s="782"/>
      <c r="F3481" s="141">
        <v>140985</v>
      </c>
      <c r="G3481" s="783">
        <f t="shared" si="68"/>
        <v>-140985</v>
      </c>
      <c r="H3481" s="1177"/>
    </row>
    <row r="3482" spans="1:8" x14ac:dyDescent="0.25">
      <c r="A3482" s="112">
        <v>45286</v>
      </c>
      <c r="B3482" s="21" t="s">
        <v>10230</v>
      </c>
      <c r="C3482" s="13" t="s">
        <v>166</v>
      </c>
      <c r="D3482" s="765"/>
      <c r="E3482" s="782"/>
      <c r="F3482" s="141">
        <v>15980</v>
      </c>
      <c r="G3482" s="783">
        <f t="shared" si="68"/>
        <v>-15980</v>
      </c>
      <c r="H3482" s="1177"/>
    </row>
    <row r="3483" spans="1:8" x14ac:dyDescent="0.25">
      <c r="A3483" s="112">
        <v>45286</v>
      </c>
      <c r="B3483" s="21" t="s">
        <v>10569</v>
      </c>
      <c r="C3483" s="13" t="s">
        <v>166</v>
      </c>
      <c r="D3483" s="765"/>
      <c r="E3483" s="782"/>
      <c r="F3483" s="141">
        <v>45000</v>
      </c>
      <c r="G3483" s="783">
        <f t="shared" si="68"/>
        <v>-45000</v>
      </c>
      <c r="H3483" s="1177"/>
    </row>
    <row r="3484" spans="1:8" x14ac:dyDescent="0.25">
      <c r="A3484" s="112">
        <v>45286</v>
      </c>
      <c r="B3484" s="21" t="s">
        <v>10377</v>
      </c>
      <c r="C3484" s="13" t="s">
        <v>166</v>
      </c>
      <c r="D3484" s="765"/>
      <c r="E3484" s="782"/>
      <c r="F3484" s="141">
        <v>114255</v>
      </c>
      <c r="G3484" s="783">
        <f t="shared" si="68"/>
        <v>-114255</v>
      </c>
      <c r="H3484" s="1177"/>
    </row>
    <row r="3485" spans="1:8" x14ac:dyDescent="0.25">
      <c r="A3485" s="112">
        <v>45286</v>
      </c>
      <c r="B3485" s="21" t="s">
        <v>10907</v>
      </c>
      <c r="C3485" s="13" t="s">
        <v>166</v>
      </c>
      <c r="D3485" s="765"/>
      <c r="E3485" s="782"/>
      <c r="F3485" s="141">
        <v>83530</v>
      </c>
      <c r="G3485" s="783">
        <f t="shared" si="68"/>
        <v>-83530</v>
      </c>
      <c r="H3485" s="1177"/>
    </row>
    <row r="3486" spans="1:8" x14ac:dyDescent="0.25">
      <c r="A3486" s="112">
        <v>45286</v>
      </c>
      <c r="B3486" s="21" t="s">
        <v>11003</v>
      </c>
      <c r="C3486" s="13" t="s">
        <v>166</v>
      </c>
      <c r="D3486" s="765"/>
      <c r="E3486" s="782"/>
      <c r="F3486" s="141">
        <v>65500</v>
      </c>
      <c r="G3486" s="783">
        <f t="shared" si="68"/>
        <v>-65500</v>
      </c>
      <c r="H3486" s="1177"/>
    </row>
    <row r="3487" spans="1:8" x14ac:dyDescent="0.25">
      <c r="A3487" s="112">
        <v>45286</v>
      </c>
      <c r="B3487" s="21" t="s">
        <v>11442</v>
      </c>
      <c r="C3487" s="13" t="s">
        <v>166</v>
      </c>
      <c r="D3487" s="765"/>
      <c r="E3487" s="782"/>
      <c r="F3487" s="141">
        <v>250855</v>
      </c>
      <c r="G3487" s="783">
        <f t="shared" si="68"/>
        <v>-250855</v>
      </c>
      <c r="H3487" s="1177"/>
    </row>
    <row r="3488" spans="1:8" x14ac:dyDescent="0.25">
      <c r="A3488" s="112">
        <v>45286</v>
      </c>
      <c r="B3488" s="21" t="s">
        <v>11605</v>
      </c>
      <c r="C3488" s="13" t="s">
        <v>166</v>
      </c>
      <c r="D3488" s="765"/>
      <c r="E3488" s="782"/>
      <c r="F3488" s="141">
        <v>41135</v>
      </c>
      <c r="G3488" s="783">
        <f t="shared" si="68"/>
        <v>-41135</v>
      </c>
      <c r="H3488" s="1177"/>
    </row>
    <row r="3489" spans="1:8" x14ac:dyDescent="0.25">
      <c r="A3489" s="112">
        <v>45286</v>
      </c>
      <c r="B3489" s="21" t="s">
        <v>10907</v>
      </c>
      <c r="C3489" s="13" t="s">
        <v>166</v>
      </c>
      <c r="D3489" s="765"/>
      <c r="E3489" s="782"/>
      <c r="F3489" s="146">
        <v>103490</v>
      </c>
      <c r="G3489" s="783">
        <f t="shared" si="68"/>
        <v>-103490</v>
      </c>
      <c r="H3489" s="1177"/>
    </row>
    <row r="3490" spans="1:8" x14ac:dyDescent="0.25">
      <c r="A3490" s="112">
        <v>45286</v>
      </c>
      <c r="B3490" s="21" t="s">
        <v>11883</v>
      </c>
      <c r="C3490" s="13" t="s">
        <v>166</v>
      </c>
      <c r="D3490" s="765"/>
      <c r="E3490" s="782"/>
      <c r="F3490" s="146">
        <v>56000</v>
      </c>
      <c r="G3490" s="783">
        <f t="shared" si="68"/>
        <v>-56000</v>
      </c>
      <c r="H3490" s="1177"/>
    </row>
    <row r="3491" spans="1:8" ht="16.5" thickBot="1" x14ac:dyDescent="0.3">
      <c r="A3491" s="112">
        <v>45286</v>
      </c>
      <c r="B3491" s="21" t="s">
        <v>12192</v>
      </c>
      <c r="C3491" s="13" t="s">
        <v>166</v>
      </c>
      <c r="D3491" s="765"/>
      <c r="E3491" s="782"/>
      <c r="F3491" s="785">
        <v>45650</v>
      </c>
      <c r="G3491" s="783">
        <f t="shared" si="68"/>
        <v>-45650</v>
      </c>
      <c r="H3491" s="1177"/>
    </row>
    <row r="3492" spans="1:8" x14ac:dyDescent="0.25">
      <c r="A3492" s="112">
        <v>45286</v>
      </c>
      <c r="B3492" s="21" t="s">
        <v>10907</v>
      </c>
      <c r="C3492" s="13" t="s">
        <v>166</v>
      </c>
      <c r="D3492" s="765" t="s">
        <v>9810</v>
      </c>
      <c r="E3492" s="782">
        <v>3500</v>
      </c>
      <c r="F3492" s="213"/>
      <c r="G3492" s="783">
        <f t="shared" si="68"/>
        <v>3500</v>
      </c>
      <c r="H3492" s="1090"/>
    </row>
    <row r="3493" spans="1:8" x14ac:dyDescent="0.25">
      <c r="A3493" s="112">
        <v>45287</v>
      </c>
      <c r="B3493" s="21" t="s">
        <v>11883</v>
      </c>
      <c r="C3493" s="13" t="s">
        <v>12024</v>
      </c>
      <c r="D3493" s="765"/>
      <c r="E3493" s="22">
        <v>1044000</v>
      </c>
      <c r="F3493" s="111"/>
      <c r="G3493" s="14">
        <f>E3493-F3493</f>
        <v>1044000</v>
      </c>
      <c r="H3493" s="13"/>
    </row>
    <row r="3494" spans="1:8" x14ac:dyDescent="0.25">
      <c r="A3494" s="112">
        <v>45287</v>
      </c>
      <c r="B3494" s="21" t="s">
        <v>10907</v>
      </c>
      <c r="C3494" s="13" t="s">
        <v>8392</v>
      </c>
      <c r="D3494" s="765" t="s">
        <v>12038</v>
      </c>
      <c r="E3494" s="22">
        <v>26569</v>
      </c>
      <c r="F3494" s="19"/>
      <c r="G3494" s="14">
        <f>E3494-F3494</f>
        <v>26569</v>
      </c>
      <c r="H3494" s="13"/>
    </row>
    <row r="3495" spans="1:8" x14ac:dyDescent="0.25">
      <c r="A3495" s="112">
        <v>45287</v>
      </c>
      <c r="B3495" s="21" t="s">
        <v>11442</v>
      </c>
      <c r="C3495" s="13" t="s">
        <v>8392</v>
      </c>
      <c r="D3495" s="765" t="s">
        <v>12039</v>
      </c>
      <c r="E3495" s="22">
        <v>15289</v>
      </c>
      <c r="F3495" s="19"/>
      <c r="G3495" s="14">
        <f>E3495-F3495</f>
        <v>15289</v>
      </c>
      <c r="H3495" s="13"/>
    </row>
    <row r="3496" spans="1:8" ht="16.5" thickBot="1" x14ac:dyDescent="0.3">
      <c r="A3496" s="112">
        <v>45287</v>
      </c>
      <c r="B3496" s="21" t="s">
        <v>11883</v>
      </c>
      <c r="C3496" s="13" t="s">
        <v>12024</v>
      </c>
      <c r="D3496" s="765"/>
      <c r="E3496" s="22"/>
      <c r="F3496" s="109">
        <v>1000000</v>
      </c>
      <c r="G3496" s="14">
        <f>E3496-F3496</f>
        <v>-1000000</v>
      </c>
      <c r="H3496" s="13" t="s">
        <v>12023</v>
      </c>
    </row>
    <row r="3497" spans="1:8" x14ac:dyDescent="0.25">
      <c r="A3497" s="112">
        <v>45287</v>
      </c>
      <c r="B3497" s="21" t="s">
        <v>1399</v>
      </c>
      <c r="C3497" s="13" t="s">
        <v>1802</v>
      </c>
      <c r="D3497" s="765"/>
      <c r="E3497" s="782"/>
      <c r="F3497" s="784">
        <v>159545</v>
      </c>
      <c r="G3497" s="783">
        <f t="shared" si="68"/>
        <v>-159545</v>
      </c>
      <c r="H3497" s="1171" t="s">
        <v>13047</v>
      </c>
    </row>
    <row r="3498" spans="1:8" x14ac:dyDescent="0.25">
      <c r="A3498" s="112">
        <v>45287</v>
      </c>
      <c r="B3498" s="21" t="s">
        <v>6407</v>
      </c>
      <c r="C3498" s="13" t="s">
        <v>1802</v>
      </c>
      <c r="D3498" s="765"/>
      <c r="E3498" s="782"/>
      <c r="F3498" s="141">
        <v>80843</v>
      </c>
      <c r="G3498" s="783">
        <f t="shared" si="68"/>
        <v>-80843</v>
      </c>
      <c r="H3498" s="1176"/>
    </row>
    <row r="3499" spans="1:8" x14ac:dyDescent="0.25">
      <c r="A3499" s="112">
        <v>45287</v>
      </c>
      <c r="B3499" s="21" t="s">
        <v>6506</v>
      </c>
      <c r="C3499" s="13" t="s">
        <v>1802</v>
      </c>
      <c r="D3499" s="765"/>
      <c r="E3499" s="782"/>
      <c r="F3499" s="141">
        <v>4245</v>
      </c>
      <c r="G3499" s="783">
        <f t="shared" si="68"/>
        <v>-4245</v>
      </c>
      <c r="H3499" s="1176"/>
    </row>
    <row r="3500" spans="1:8" ht="16.5" thickBot="1" x14ac:dyDescent="0.3">
      <c r="A3500" s="112">
        <v>45287</v>
      </c>
      <c r="B3500" s="21" t="s">
        <v>10294</v>
      </c>
      <c r="C3500" s="13" t="s">
        <v>1802</v>
      </c>
      <c r="D3500" s="765"/>
      <c r="E3500" s="782"/>
      <c r="F3500" s="785">
        <v>5367</v>
      </c>
      <c r="G3500" s="783">
        <f t="shared" si="68"/>
        <v>-5367</v>
      </c>
      <c r="H3500" s="1172"/>
    </row>
    <row r="3501" spans="1:8" x14ac:dyDescent="0.25">
      <c r="A3501" s="112">
        <v>45288</v>
      </c>
      <c r="B3501" s="21" t="s">
        <v>10574</v>
      </c>
      <c r="C3501" s="13" t="s">
        <v>7465</v>
      </c>
      <c r="D3501" s="765"/>
      <c r="E3501" s="22"/>
      <c r="F3501" s="111">
        <v>1500000</v>
      </c>
      <c r="G3501" s="14">
        <f t="shared" si="68"/>
        <v>-1500000</v>
      </c>
      <c r="H3501" s="13" t="s">
        <v>12023</v>
      </c>
    </row>
    <row r="3502" spans="1:8" x14ac:dyDescent="0.25">
      <c r="A3502" s="112">
        <v>45288</v>
      </c>
      <c r="B3502" s="21" t="s">
        <v>10907</v>
      </c>
      <c r="C3502" s="13" t="s">
        <v>166</v>
      </c>
      <c r="D3502" s="765" t="s">
        <v>12124</v>
      </c>
      <c r="E3502" s="22">
        <v>7000</v>
      </c>
      <c r="F3502" s="19"/>
      <c r="G3502" s="14">
        <f t="shared" si="68"/>
        <v>7000</v>
      </c>
      <c r="H3502" s="13"/>
    </row>
    <row r="3503" spans="1:8" x14ac:dyDescent="0.25">
      <c r="A3503" s="112">
        <v>45289</v>
      </c>
      <c r="B3503" s="21" t="s">
        <v>10574</v>
      </c>
      <c r="C3503" s="13" t="s">
        <v>8089</v>
      </c>
      <c r="D3503" s="765"/>
      <c r="E3503" s="22"/>
      <c r="F3503" s="19">
        <v>1000000</v>
      </c>
      <c r="G3503" s="14">
        <f t="shared" si="68"/>
        <v>-1000000</v>
      </c>
      <c r="H3503" s="13" t="s">
        <v>12023</v>
      </c>
    </row>
    <row r="3504" spans="1:8" x14ac:dyDescent="0.25">
      <c r="A3504" s="112">
        <v>45289</v>
      </c>
      <c r="B3504" s="21" t="s">
        <v>11605</v>
      </c>
      <c r="C3504" s="13" t="s">
        <v>180</v>
      </c>
      <c r="D3504" s="765"/>
      <c r="E3504" s="22"/>
      <c r="F3504" s="19">
        <v>250000</v>
      </c>
      <c r="G3504" s="14">
        <f t="shared" si="68"/>
        <v>-250000</v>
      </c>
      <c r="H3504" s="13" t="s">
        <v>12012</v>
      </c>
    </row>
    <row r="3505" spans="1:8" x14ac:dyDescent="0.25">
      <c r="A3505" s="112">
        <v>45289</v>
      </c>
      <c r="B3505" s="21" t="s">
        <v>10230</v>
      </c>
      <c r="C3505" s="13" t="s">
        <v>7465</v>
      </c>
      <c r="D3505" s="765"/>
      <c r="E3505" s="22"/>
      <c r="F3505" s="19">
        <v>1000000</v>
      </c>
      <c r="G3505" s="14">
        <f t="shared" si="68"/>
        <v>-1000000</v>
      </c>
      <c r="H3505" s="13" t="s">
        <v>12023</v>
      </c>
    </row>
    <row r="3506" spans="1:8" x14ac:dyDescent="0.25">
      <c r="A3506" s="112">
        <v>45289</v>
      </c>
      <c r="B3506" s="21" t="s">
        <v>11883</v>
      </c>
      <c r="C3506" s="13" t="s">
        <v>8089</v>
      </c>
      <c r="D3506" s="765"/>
      <c r="E3506" s="22">
        <v>2000000</v>
      </c>
      <c r="F3506" s="19"/>
      <c r="G3506" s="14">
        <f t="shared" si="68"/>
        <v>2000000</v>
      </c>
      <c r="H3506" s="53" t="s">
        <v>12323</v>
      </c>
    </row>
    <row r="3507" spans="1:8" x14ac:dyDescent="0.25">
      <c r="A3507" s="112">
        <v>45289</v>
      </c>
      <c r="B3507" s="21" t="s">
        <v>11883</v>
      </c>
      <c r="C3507" s="13" t="s">
        <v>8089</v>
      </c>
      <c r="D3507" s="765"/>
      <c r="E3507" s="22"/>
      <c r="F3507" s="19">
        <v>1000000</v>
      </c>
      <c r="G3507" s="14">
        <f t="shared" si="68"/>
        <v>-1000000</v>
      </c>
      <c r="H3507" s="53" t="s">
        <v>12021</v>
      </c>
    </row>
    <row r="3508" spans="1:8" x14ac:dyDescent="0.25">
      <c r="A3508" s="112">
        <v>45289</v>
      </c>
      <c r="B3508" s="21" t="s">
        <v>11883</v>
      </c>
      <c r="C3508" s="13" t="s">
        <v>8089</v>
      </c>
      <c r="D3508" s="765"/>
      <c r="E3508" s="22"/>
      <c r="F3508" s="19">
        <v>250000</v>
      </c>
      <c r="G3508" s="14">
        <f t="shared" si="68"/>
        <v>-250000</v>
      </c>
      <c r="H3508" s="53" t="s">
        <v>12022</v>
      </c>
    </row>
    <row r="3509" spans="1:8" x14ac:dyDescent="0.25">
      <c r="A3509" s="112">
        <v>45289</v>
      </c>
      <c r="B3509" s="21" t="s">
        <v>11883</v>
      </c>
      <c r="C3509" s="13" t="s">
        <v>8089</v>
      </c>
      <c r="D3509" s="765"/>
      <c r="E3509" s="22"/>
      <c r="F3509" s="19">
        <v>250000</v>
      </c>
      <c r="G3509" s="14">
        <f t="shared" si="68"/>
        <v>-250000</v>
      </c>
      <c r="H3509" s="53" t="s">
        <v>12022</v>
      </c>
    </row>
    <row r="3510" spans="1:8" x14ac:dyDescent="0.25">
      <c r="A3510" s="112">
        <v>45293</v>
      </c>
      <c r="B3510" s="21" t="s">
        <v>9830</v>
      </c>
      <c r="C3510" s="13" t="s">
        <v>180</v>
      </c>
      <c r="D3510" s="765"/>
      <c r="E3510" s="22">
        <v>199500</v>
      </c>
      <c r="F3510" s="19"/>
      <c r="G3510" s="14">
        <f t="shared" si="68"/>
        <v>199500</v>
      </c>
      <c r="H3510" s="53"/>
    </row>
    <row r="3511" spans="1:8" x14ac:dyDescent="0.25">
      <c r="A3511" s="112">
        <v>45294</v>
      </c>
      <c r="B3511" s="21" t="s">
        <v>10569</v>
      </c>
      <c r="C3511" s="13" t="s">
        <v>5680</v>
      </c>
      <c r="D3511" s="765"/>
      <c r="E3511" s="22"/>
      <c r="F3511" s="19">
        <v>60000</v>
      </c>
      <c r="G3511" s="14">
        <f t="shared" si="68"/>
        <v>-60000</v>
      </c>
      <c r="H3511" s="1173" t="s">
        <v>11989</v>
      </c>
    </row>
    <row r="3512" spans="1:8" x14ac:dyDescent="0.25">
      <c r="A3512" s="112">
        <v>45294</v>
      </c>
      <c r="B3512" s="21" t="s">
        <v>10377</v>
      </c>
      <c r="C3512" s="13" t="s">
        <v>5680</v>
      </c>
      <c r="D3512" s="765"/>
      <c r="E3512" s="22"/>
      <c r="F3512" s="19">
        <v>190000</v>
      </c>
      <c r="G3512" s="14">
        <f t="shared" si="68"/>
        <v>-190000</v>
      </c>
      <c r="H3512" s="1175"/>
    </row>
    <row r="3513" spans="1:8" x14ac:dyDescent="0.25">
      <c r="A3513" s="112">
        <v>45294</v>
      </c>
      <c r="B3513" s="21" t="s">
        <v>10907</v>
      </c>
      <c r="C3513" s="13" t="s">
        <v>12480</v>
      </c>
      <c r="D3513" s="765"/>
      <c r="E3513" s="22"/>
      <c r="F3513" s="19">
        <v>500000</v>
      </c>
      <c r="G3513" s="14">
        <f t="shared" si="68"/>
        <v>-500000</v>
      </c>
      <c r="H3513" s="53" t="s">
        <v>12022</v>
      </c>
    </row>
    <row r="3514" spans="1:8" ht="18.75" x14ac:dyDescent="0.25">
      <c r="A3514" s="112">
        <v>45294</v>
      </c>
      <c r="B3514" s="21" t="s">
        <v>11085</v>
      </c>
      <c r="C3514" s="13" t="s">
        <v>180</v>
      </c>
      <c r="D3514" s="765" t="s">
        <v>12128</v>
      </c>
      <c r="E3514" s="22">
        <v>1154145</v>
      </c>
      <c r="F3514" s="19"/>
      <c r="G3514" s="14">
        <f t="shared" si="68"/>
        <v>1154145</v>
      </c>
      <c r="H3514" s="926" t="s">
        <v>12129</v>
      </c>
    </row>
    <row r="3515" spans="1:8" x14ac:dyDescent="0.25">
      <c r="A3515" s="112">
        <v>45295</v>
      </c>
      <c r="B3515" s="21" t="s">
        <v>11085</v>
      </c>
      <c r="C3515" s="13" t="s">
        <v>180</v>
      </c>
      <c r="D3515" s="765"/>
      <c r="E3515" s="22"/>
      <c r="F3515" s="19">
        <v>1154145</v>
      </c>
      <c r="G3515" s="14">
        <f t="shared" si="68"/>
        <v>-1154145</v>
      </c>
      <c r="H3515" s="13" t="s">
        <v>12121</v>
      </c>
    </row>
    <row r="3516" spans="1:8" x14ac:dyDescent="0.25">
      <c r="A3516" s="112">
        <v>45295</v>
      </c>
      <c r="B3516" s="21" t="s">
        <v>8557</v>
      </c>
      <c r="C3516" s="13" t="s">
        <v>164</v>
      </c>
      <c r="D3516" s="765" t="s">
        <v>12477</v>
      </c>
      <c r="E3516" s="22">
        <v>111994</v>
      </c>
      <c r="F3516" s="19"/>
      <c r="G3516" s="14">
        <f t="shared" si="68"/>
        <v>111994</v>
      </c>
      <c r="H3516" s="53"/>
    </row>
    <row r="3517" spans="1:8" x14ac:dyDescent="0.25">
      <c r="A3517" s="112">
        <v>45295</v>
      </c>
      <c r="B3517" s="21" t="s">
        <v>10230</v>
      </c>
      <c r="C3517" s="13" t="s">
        <v>8392</v>
      </c>
      <c r="D3517" s="765"/>
      <c r="E3517" s="22"/>
      <c r="F3517" s="19">
        <v>250000</v>
      </c>
      <c r="G3517" s="14">
        <f t="shared" si="68"/>
        <v>-250000</v>
      </c>
      <c r="H3517" s="1171" t="s">
        <v>12123</v>
      </c>
    </row>
    <row r="3518" spans="1:8" x14ac:dyDescent="0.25">
      <c r="A3518" s="112">
        <v>45295</v>
      </c>
      <c r="B3518" s="21" t="s">
        <v>11442</v>
      </c>
      <c r="C3518" s="13" t="s">
        <v>8392</v>
      </c>
      <c r="D3518" s="765"/>
      <c r="E3518" s="22"/>
      <c r="F3518" s="19">
        <v>250000</v>
      </c>
      <c r="G3518" s="14">
        <f t="shared" si="68"/>
        <v>-250000</v>
      </c>
      <c r="H3518" s="1176"/>
    </row>
    <row r="3519" spans="1:8" x14ac:dyDescent="0.25">
      <c r="A3519" s="112">
        <v>45295</v>
      </c>
      <c r="B3519" s="21" t="s">
        <v>11605</v>
      </c>
      <c r="C3519" s="13" t="s">
        <v>8392</v>
      </c>
      <c r="D3519" s="765"/>
      <c r="E3519" s="22"/>
      <c r="F3519" s="19">
        <v>500000</v>
      </c>
      <c r="G3519" s="14">
        <f t="shared" si="68"/>
        <v>-500000</v>
      </c>
      <c r="H3519" s="1172"/>
    </row>
    <row r="3520" spans="1:8" x14ac:dyDescent="0.25">
      <c r="A3520" s="112">
        <v>45295</v>
      </c>
      <c r="B3520" s="21" t="s">
        <v>11883</v>
      </c>
      <c r="C3520" s="13" t="s">
        <v>180</v>
      </c>
      <c r="D3520" s="765" t="s">
        <v>12126</v>
      </c>
      <c r="E3520" s="22">
        <v>94520</v>
      </c>
      <c r="F3520" s="19"/>
      <c r="G3520" s="14">
        <f t="shared" si="68"/>
        <v>94520</v>
      </c>
      <c r="H3520" s="342"/>
    </row>
    <row r="3521" spans="1:8" x14ac:dyDescent="0.25">
      <c r="A3521" s="112">
        <v>45295</v>
      </c>
      <c r="B3521" s="21" t="s">
        <v>10907</v>
      </c>
      <c r="C3521" s="13" t="s">
        <v>168</v>
      </c>
      <c r="D3521" s="765" t="s">
        <v>12229</v>
      </c>
      <c r="E3521" s="22">
        <v>8400</v>
      </c>
      <c r="F3521" s="19"/>
      <c r="G3521" s="14">
        <f t="shared" si="68"/>
        <v>8400</v>
      </c>
      <c r="H3521" s="342"/>
    </row>
    <row r="3522" spans="1:8" x14ac:dyDescent="0.25">
      <c r="A3522" s="112">
        <v>45297</v>
      </c>
      <c r="B3522" s="21" t="s">
        <v>11883</v>
      </c>
      <c r="C3522" s="13" t="s">
        <v>180</v>
      </c>
      <c r="D3522" s="765" t="s">
        <v>12127</v>
      </c>
      <c r="E3522" s="22">
        <v>9630</v>
      </c>
      <c r="F3522" s="19"/>
      <c r="G3522" s="14">
        <f t="shared" si="68"/>
        <v>9630</v>
      </c>
      <c r="H3522" s="342"/>
    </row>
    <row r="3523" spans="1:8" x14ac:dyDescent="0.25">
      <c r="A3523" s="112">
        <v>45299</v>
      </c>
      <c r="B3523" s="21" t="s">
        <v>9830</v>
      </c>
      <c r="C3523" s="13" t="s">
        <v>166</v>
      </c>
      <c r="D3523" s="765" t="s">
        <v>12125</v>
      </c>
      <c r="E3523" s="22">
        <v>33840</v>
      </c>
      <c r="F3523" s="19"/>
      <c r="G3523" s="14">
        <f t="shared" si="68"/>
        <v>33840</v>
      </c>
      <c r="H3523" s="13"/>
    </row>
    <row r="3524" spans="1:8" x14ac:dyDescent="0.25">
      <c r="A3524" s="112">
        <v>45299</v>
      </c>
      <c r="B3524" s="21" t="s">
        <v>11605</v>
      </c>
      <c r="C3524" s="13" t="s">
        <v>168</v>
      </c>
      <c r="D3524" s="765" t="s">
        <v>12230</v>
      </c>
      <c r="E3524" s="22">
        <v>102000</v>
      </c>
      <c r="F3524" s="19"/>
      <c r="G3524" s="14">
        <f t="shared" si="68"/>
        <v>102000</v>
      </c>
      <c r="H3524" s="13"/>
    </row>
    <row r="3525" spans="1:8" x14ac:dyDescent="0.25">
      <c r="A3525" s="112">
        <v>45299</v>
      </c>
      <c r="B3525" s="21" t="s">
        <v>12232</v>
      </c>
      <c r="C3525" s="13" t="s">
        <v>168</v>
      </c>
      <c r="D3525" s="765" t="s">
        <v>12231</v>
      </c>
      <c r="E3525" s="22">
        <v>82500</v>
      </c>
      <c r="F3525" s="19"/>
      <c r="G3525" s="14">
        <f t="shared" si="68"/>
        <v>82500</v>
      </c>
      <c r="H3525" s="13"/>
    </row>
    <row r="3526" spans="1:8" x14ac:dyDescent="0.25">
      <c r="A3526" s="112">
        <v>45299</v>
      </c>
      <c r="B3526" s="21" t="s">
        <v>9830</v>
      </c>
      <c r="C3526" s="13" t="s">
        <v>164</v>
      </c>
      <c r="D3526" s="765" t="s">
        <v>12475</v>
      </c>
      <c r="E3526" s="22">
        <v>34317</v>
      </c>
      <c r="F3526" s="19"/>
      <c r="G3526" s="14">
        <f t="shared" si="68"/>
        <v>34317</v>
      </c>
      <c r="H3526" s="53"/>
    </row>
    <row r="3527" spans="1:8" x14ac:dyDescent="0.25">
      <c r="A3527" s="112">
        <v>45300</v>
      </c>
      <c r="B3527" s="21" t="s">
        <v>10294</v>
      </c>
      <c r="C3527" s="13" t="s">
        <v>8392</v>
      </c>
      <c r="D3527" s="765"/>
      <c r="E3527" s="22"/>
      <c r="F3527" s="19">
        <v>25780</v>
      </c>
      <c r="G3527" s="14">
        <f t="shared" ref="G3527:G3562" si="69">E3527-F3527</f>
        <v>-25780</v>
      </c>
      <c r="H3527" s="1168" t="s">
        <v>12296</v>
      </c>
    </row>
    <row r="3528" spans="1:8" x14ac:dyDescent="0.25">
      <c r="A3528" s="112">
        <v>45300</v>
      </c>
      <c r="B3528" s="21" t="s">
        <v>10230</v>
      </c>
      <c r="C3528" s="13" t="s">
        <v>8392</v>
      </c>
      <c r="D3528" s="765"/>
      <c r="E3528" s="22"/>
      <c r="F3528" s="19">
        <v>10470</v>
      </c>
      <c r="G3528" s="14">
        <f t="shared" si="69"/>
        <v>-10470</v>
      </c>
      <c r="H3528" s="1169"/>
    </row>
    <row r="3529" spans="1:8" x14ac:dyDescent="0.25">
      <c r="A3529" s="112">
        <v>45300</v>
      </c>
      <c r="B3529" s="21" t="s">
        <v>10574</v>
      </c>
      <c r="C3529" s="13" t="s">
        <v>8392</v>
      </c>
      <c r="D3529" s="765"/>
      <c r="E3529" s="22"/>
      <c r="F3529" s="19">
        <v>1347</v>
      </c>
      <c r="G3529" s="14">
        <f t="shared" si="69"/>
        <v>-1347</v>
      </c>
      <c r="H3529" s="1169"/>
    </row>
    <row r="3530" spans="1:8" x14ac:dyDescent="0.25">
      <c r="A3530" s="112">
        <v>45300</v>
      </c>
      <c r="B3530" s="21" t="s">
        <v>10907</v>
      </c>
      <c r="C3530" s="13" t="s">
        <v>8392</v>
      </c>
      <c r="D3530" s="765"/>
      <c r="E3530" s="22"/>
      <c r="F3530" s="19">
        <v>187415</v>
      </c>
      <c r="G3530" s="14">
        <f t="shared" si="69"/>
        <v>-187415</v>
      </c>
      <c r="H3530" s="1169"/>
    </row>
    <row r="3531" spans="1:8" x14ac:dyDescent="0.25">
      <c r="A3531" s="112">
        <v>45300</v>
      </c>
      <c r="B3531" s="21" t="s">
        <v>11003</v>
      </c>
      <c r="C3531" s="13" t="s">
        <v>8392</v>
      </c>
      <c r="D3531" s="765"/>
      <c r="E3531" s="22"/>
      <c r="F3531" s="19">
        <v>4390</v>
      </c>
      <c r="G3531" s="14">
        <f t="shared" si="69"/>
        <v>-4390</v>
      </c>
      <c r="H3531" s="1169"/>
    </row>
    <row r="3532" spans="1:8" x14ac:dyDescent="0.25">
      <c r="A3532" s="112">
        <v>45300</v>
      </c>
      <c r="B3532" s="21" t="s">
        <v>11071</v>
      </c>
      <c r="C3532" s="13" t="s">
        <v>8392</v>
      </c>
      <c r="D3532" s="765"/>
      <c r="E3532" s="22"/>
      <c r="F3532" s="19">
        <v>75122</v>
      </c>
      <c r="G3532" s="14">
        <f t="shared" si="69"/>
        <v>-75122</v>
      </c>
      <c r="H3532" s="1169"/>
    </row>
    <row r="3533" spans="1:8" x14ac:dyDescent="0.25">
      <c r="A3533" s="112">
        <v>45300</v>
      </c>
      <c r="B3533" s="21" t="s">
        <v>11442</v>
      </c>
      <c r="C3533" s="13" t="s">
        <v>8392</v>
      </c>
      <c r="D3533" s="765"/>
      <c r="E3533" s="22"/>
      <c r="F3533" s="19">
        <v>130168</v>
      </c>
      <c r="G3533" s="14">
        <f t="shared" si="69"/>
        <v>-130168</v>
      </c>
      <c r="H3533" s="1169"/>
    </row>
    <row r="3534" spans="1:8" x14ac:dyDescent="0.25">
      <c r="A3534" s="112">
        <v>45300</v>
      </c>
      <c r="B3534" s="21" t="s">
        <v>11267</v>
      </c>
      <c r="C3534" s="13" t="s">
        <v>8392</v>
      </c>
      <c r="D3534" s="765"/>
      <c r="E3534" s="22"/>
      <c r="F3534" s="19">
        <v>13416</v>
      </c>
      <c r="G3534" s="14">
        <f t="shared" si="69"/>
        <v>-13416</v>
      </c>
      <c r="H3534" s="1169"/>
    </row>
    <row r="3535" spans="1:8" x14ac:dyDescent="0.25">
      <c r="A3535" s="112">
        <v>45300</v>
      </c>
      <c r="B3535" s="21" t="s">
        <v>11704</v>
      </c>
      <c r="C3535" s="13" t="s">
        <v>8392</v>
      </c>
      <c r="D3535" s="765"/>
      <c r="E3535" s="22"/>
      <c r="F3535" s="19">
        <v>56173</v>
      </c>
      <c r="G3535" s="14">
        <f t="shared" si="69"/>
        <v>-56173</v>
      </c>
      <c r="H3535" s="1169"/>
    </row>
    <row r="3536" spans="1:8" x14ac:dyDescent="0.25">
      <c r="A3536" s="112">
        <v>45300</v>
      </c>
      <c r="B3536" s="21" t="s">
        <v>11507</v>
      </c>
      <c r="C3536" s="13" t="s">
        <v>8392</v>
      </c>
      <c r="D3536" s="765"/>
      <c r="E3536" s="22"/>
      <c r="F3536" s="19">
        <v>73043</v>
      </c>
      <c r="G3536" s="14">
        <f t="shared" si="69"/>
        <v>-73043</v>
      </c>
      <c r="H3536" s="1169"/>
    </row>
    <row r="3537" spans="1:8" x14ac:dyDescent="0.25">
      <c r="A3537" s="112">
        <v>45300</v>
      </c>
      <c r="B3537" s="21" t="s">
        <v>11605</v>
      </c>
      <c r="C3537" s="13" t="s">
        <v>8392</v>
      </c>
      <c r="D3537" s="765"/>
      <c r="E3537" s="22"/>
      <c r="F3537" s="19">
        <v>322676</v>
      </c>
      <c r="G3537" s="14">
        <f t="shared" si="69"/>
        <v>-322676</v>
      </c>
      <c r="H3537" s="1170"/>
    </row>
    <row r="3538" spans="1:8" x14ac:dyDescent="0.25">
      <c r="A3538" s="112">
        <v>45300</v>
      </c>
      <c r="B3538" s="21" t="s">
        <v>9830</v>
      </c>
      <c r="C3538" s="13" t="s">
        <v>164</v>
      </c>
      <c r="D3538" s="765" t="s">
        <v>12479</v>
      </c>
      <c r="E3538" s="22">
        <v>30000</v>
      </c>
      <c r="F3538" s="19"/>
      <c r="G3538" s="14">
        <f t="shared" si="69"/>
        <v>30000</v>
      </c>
      <c r="H3538" s="955"/>
    </row>
    <row r="3539" spans="1:8" x14ac:dyDescent="0.25">
      <c r="A3539" s="112">
        <v>45301</v>
      </c>
      <c r="B3539" s="21" t="s">
        <v>10907</v>
      </c>
      <c r="C3539" s="13" t="s">
        <v>166</v>
      </c>
      <c r="D3539" s="765" t="s">
        <v>12463</v>
      </c>
      <c r="E3539" s="22">
        <v>10500</v>
      </c>
      <c r="F3539" s="19"/>
      <c r="G3539" s="14">
        <f t="shared" si="69"/>
        <v>10500</v>
      </c>
      <c r="H3539" s="955"/>
    </row>
    <row r="3540" spans="1:8" x14ac:dyDescent="0.25">
      <c r="A3540" s="112">
        <v>45301</v>
      </c>
      <c r="B3540" s="21" t="s">
        <v>11883</v>
      </c>
      <c r="C3540" s="13" t="s">
        <v>168</v>
      </c>
      <c r="D3540" s="765" t="s">
        <v>12233</v>
      </c>
      <c r="E3540" s="22">
        <v>239352</v>
      </c>
      <c r="F3540" s="19"/>
      <c r="G3540" s="14">
        <f t="shared" si="69"/>
        <v>239352</v>
      </c>
      <c r="H3540" s="13"/>
    </row>
    <row r="3541" spans="1:8" ht="16.5" thickBot="1" x14ac:dyDescent="0.3">
      <c r="A3541" s="112">
        <v>45301</v>
      </c>
      <c r="B3541" s="21" t="s">
        <v>11883</v>
      </c>
      <c r="C3541" s="13" t="s">
        <v>168</v>
      </c>
      <c r="D3541" s="765" t="s">
        <v>12234</v>
      </c>
      <c r="E3541" s="22">
        <v>115501</v>
      </c>
      <c r="F3541" s="19"/>
      <c r="G3541" s="14">
        <f t="shared" si="69"/>
        <v>115501</v>
      </c>
      <c r="H3541" s="13"/>
    </row>
    <row r="3542" spans="1:8" x14ac:dyDescent="0.25">
      <c r="A3542" s="112">
        <v>45303</v>
      </c>
      <c r="B3542" s="21" t="s">
        <v>9965</v>
      </c>
      <c r="C3542" s="13" t="s">
        <v>168</v>
      </c>
      <c r="D3542" s="765"/>
      <c r="E3542" s="782"/>
      <c r="F3542" s="784">
        <v>148537</v>
      </c>
      <c r="G3542" s="783">
        <f t="shared" si="69"/>
        <v>-148537</v>
      </c>
      <c r="H3542" s="1171" t="s">
        <v>12268</v>
      </c>
    </row>
    <row r="3543" spans="1:8" x14ac:dyDescent="0.25">
      <c r="A3543" s="112">
        <v>45303</v>
      </c>
      <c r="B3543" s="21" t="s">
        <v>10294</v>
      </c>
      <c r="C3543" s="13" t="s">
        <v>168</v>
      </c>
      <c r="D3543" s="765"/>
      <c r="E3543" s="782"/>
      <c r="F3543" s="141">
        <v>8740</v>
      </c>
      <c r="G3543" s="783">
        <f t="shared" si="69"/>
        <v>-8740</v>
      </c>
      <c r="H3543" s="1176"/>
    </row>
    <row r="3544" spans="1:8" x14ac:dyDescent="0.25">
      <c r="A3544" s="112">
        <v>45303</v>
      </c>
      <c r="B3544" s="21" t="s">
        <v>10569</v>
      </c>
      <c r="C3544" s="13" t="s">
        <v>168</v>
      </c>
      <c r="D3544" s="765"/>
      <c r="E3544" s="782"/>
      <c r="F3544" s="141">
        <v>91300</v>
      </c>
      <c r="G3544" s="783">
        <f t="shared" si="69"/>
        <v>-91300</v>
      </c>
      <c r="H3544" s="1176"/>
    </row>
    <row r="3545" spans="1:8" x14ac:dyDescent="0.25">
      <c r="A3545" s="112">
        <v>45303</v>
      </c>
      <c r="B3545" s="21" t="s">
        <v>7805</v>
      </c>
      <c r="C3545" s="13" t="s">
        <v>168</v>
      </c>
      <c r="D3545" s="765"/>
      <c r="E3545" s="782"/>
      <c r="F3545" s="141">
        <v>10980</v>
      </c>
      <c r="G3545" s="783">
        <f t="shared" si="69"/>
        <v>-10980</v>
      </c>
      <c r="H3545" s="1176"/>
    </row>
    <row r="3546" spans="1:8" x14ac:dyDescent="0.25">
      <c r="A3546" s="112">
        <v>45303</v>
      </c>
      <c r="B3546" s="21" t="s">
        <v>10377</v>
      </c>
      <c r="C3546" s="13" t="s">
        <v>168</v>
      </c>
      <c r="D3546" s="765"/>
      <c r="E3546" s="782"/>
      <c r="F3546" s="141">
        <v>206520</v>
      </c>
      <c r="G3546" s="783">
        <f t="shared" si="69"/>
        <v>-206520</v>
      </c>
      <c r="H3546" s="1176"/>
    </row>
    <row r="3547" spans="1:8" x14ac:dyDescent="0.25">
      <c r="A3547" s="112">
        <v>45303</v>
      </c>
      <c r="B3547" s="21" t="s">
        <v>11267</v>
      </c>
      <c r="C3547" s="13" t="s">
        <v>168</v>
      </c>
      <c r="D3547" s="765"/>
      <c r="E3547" s="782"/>
      <c r="F3547" s="141">
        <v>19640</v>
      </c>
      <c r="G3547" s="783">
        <f t="shared" si="69"/>
        <v>-19640</v>
      </c>
      <c r="H3547" s="1176"/>
    </row>
    <row r="3548" spans="1:8" x14ac:dyDescent="0.25">
      <c r="A3548" s="112">
        <v>45303</v>
      </c>
      <c r="B3548" s="21" t="s">
        <v>10469</v>
      </c>
      <c r="C3548" s="13" t="s">
        <v>168</v>
      </c>
      <c r="D3548" s="765"/>
      <c r="E3548" s="782"/>
      <c r="F3548" s="141">
        <v>259118</v>
      </c>
      <c r="G3548" s="783">
        <f t="shared" si="69"/>
        <v>-259118</v>
      </c>
      <c r="H3548" s="1176"/>
    </row>
    <row r="3549" spans="1:8" ht="16.5" thickBot="1" x14ac:dyDescent="0.3">
      <c r="A3549" s="112">
        <v>45303</v>
      </c>
      <c r="B3549" s="21" t="s">
        <v>10574</v>
      </c>
      <c r="C3549" s="13" t="s">
        <v>168</v>
      </c>
      <c r="D3549" s="765"/>
      <c r="E3549" s="782"/>
      <c r="F3549" s="785">
        <v>5165</v>
      </c>
      <c r="G3549" s="783">
        <f t="shared" si="69"/>
        <v>-5165</v>
      </c>
      <c r="H3549" s="1172"/>
    </row>
    <row r="3550" spans="1:8" x14ac:dyDescent="0.25">
      <c r="A3550" s="112">
        <v>45304</v>
      </c>
      <c r="B3550" s="21" t="s">
        <v>11883</v>
      </c>
      <c r="C3550" s="13" t="s">
        <v>7465</v>
      </c>
      <c r="D3550" s="765" t="s">
        <v>12227</v>
      </c>
      <c r="E3550" s="22">
        <v>816740</v>
      </c>
      <c r="F3550" s="19"/>
      <c r="G3550" s="14">
        <f t="shared" si="69"/>
        <v>816740</v>
      </c>
      <c r="H3550" s="13"/>
    </row>
    <row r="3551" spans="1:8" x14ac:dyDescent="0.25">
      <c r="A3551" s="112">
        <v>45304</v>
      </c>
      <c r="B3551" s="21" t="s">
        <v>11883</v>
      </c>
      <c r="C3551" s="13" t="s">
        <v>168</v>
      </c>
      <c r="D3551" s="765" t="s">
        <v>12235</v>
      </c>
      <c r="E3551" s="22">
        <v>328130</v>
      </c>
      <c r="F3551" s="19"/>
      <c r="G3551" s="14">
        <f t="shared" si="69"/>
        <v>328130</v>
      </c>
      <c r="H3551" s="13"/>
    </row>
    <row r="3552" spans="1:8" x14ac:dyDescent="0.25">
      <c r="A3552" s="112">
        <v>45304</v>
      </c>
      <c r="B3552" s="21" t="s">
        <v>11883</v>
      </c>
      <c r="C3552" s="13" t="s">
        <v>168</v>
      </c>
      <c r="D3552" s="765" t="s">
        <v>11903</v>
      </c>
      <c r="E3552" s="22">
        <v>151031</v>
      </c>
      <c r="F3552" s="19"/>
      <c r="G3552" s="14">
        <f t="shared" si="69"/>
        <v>151031</v>
      </c>
      <c r="H3552" s="13"/>
    </row>
    <row r="3553" spans="1:8" x14ac:dyDescent="0.25">
      <c r="A3553" s="112">
        <v>45304</v>
      </c>
      <c r="B3553" s="21" t="s">
        <v>11883</v>
      </c>
      <c r="C3553" s="13" t="s">
        <v>180</v>
      </c>
      <c r="D3553" s="765" t="s">
        <v>12239</v>
      </c>
      <c r="E3553" s="22">
        <v>408700</v>
      </c>
      <c r="F3553" s="19"/>
      <c r="G3553" s="14">
        <f t="shared" si="69"/>
        <v>408700</v>
      </c>
      <c r="H3553" s="13"/>
    </row>
    <row r="3554" spans="1:8" x14ac:dyDescent="0.25">
      <c r="A3554" s="112">
        <v>45305</v>
      </c>
      <c r="B3554" s="21" t="s">
        <v>11883</v>
      </c>
      <c r="C3554" s="13" t="s">
        <v>4724</v>
      </c>
      <c r="D3554" s="765"/>
      <c r="E3554" s="22"/>
      <c r="F3554" s="19">
        <v>550000</v>
      </c>
      <c r="G3554" s="14">
        <f t="shared" si="69"/>
        <v>-550000</v>
      </c>
      <c r="H3554" s="13" t="s">
        <v>12169</v>
      </c>
    </row>
    <row r="3555" spans="1:8" x14ac:dyDescent="0.25">
      <c r="A3555" s="112">
        <v>45305</v>
      </c>
      <c r="B3555" s="21" t="s">
        <v>11883</v>
      </c>
      <c r="C3555" s="13" t="s">
        <v>7465</v>
      </c>
      <c r="D3555" s="765" t="s">
        <v>12228</v>
      </c>
      <c r="E3555" s="22">
        <v>831940</v>
      </c>
      <c r="F3555" s="19"/>
      <c r="G3555" s="14">
        <f t="shared" si="69"/>
        <v>831940</v>
      </c>
      <c r="H3555" s="13"/>
    </row>
    <row r="3556" spans="1:8" x14ac:dyDescent="0.25">
      <c r="A3556" s="112">
        <v>45305</v>
      </c>
      <c r="B3556" s="21" t="s">
        <v>11883</v>
      </c>
      <c r="C3556" s="13" t="s">
        <v>168</v>
      </c>
      <c r="D3556" s="765" t="s">
        <v>12236</v>
      </c>
      <c r="E3556" s="22">
        <v>57332</v>
      </c>
      <c r="F3556" s="19"/>
      <c r="G3556" s="14">
        <f t="shared" si="69"/>
        <v>57332</v>
      </c>
      <c r="H3556" s="13"/>
    </row>
    <row r="3557" spans="1:8" x14ac:dyDescent="0.25">
      <c r="A3557" s="112">
        <v>45307</v>
      </c>
      <c r="B3557" s="21" t="s">
        <v>10907</v>
      </c>
      <c r="C3557" s="13" t="s">
        <v>180</v>
      </c>
      <c r="D3557" s="765" t="s">
        <v>12240</v>
      </c>
      <c r="E3557" s="22">
        <v>36300</v>
      </c>
      <c r="F3557" s="19"/>
      <c r="G3557" s="14">
        <f t="shared" si="69"/>
        <v>36300</v>
      </c>
      <c r="H3557" s="13"/>
    </row>
    <row r="3558" spans="1:8" x14ac:dyDescent="0.25">
      <c r="A3558" s="112">
        <v>45307</v>
      </c>
      <c r="B3558" s="21" t="s">
        <v>10907</v>
      </c>
      <c r="C3558" s="13" t="s">
        <v>12480</v>
      </c>
      <c r="D3558" s="765" t="s">
        <v>8966</v>
      </c>
      <c r="E3558" s="22">
        <v>57719</v>
      </c>
      <c r="F3558" s="19"/>
      <c r="G3558" s="14">
        <f t="shared" si="69"/>
        <v>57719</v>
      </c>
      <c r="H3558" s="13"/>
    </row>
    <row r="3559" spans="1:8" x14ac:dyDescent="0.25">
      <c r="A3559" s="112">
        <v>45309</v>
      </c>
      <c r="B3559" s="21" t="s">
        <v>11883</v>
      </c>
      <c r="C3559" s="13" t="s">
        <v>168</v>
      </c>
      <c r="D3559" s="765" t="s">
        <v>12237</v>
      </c>
      <c r="E3559" s="22">
        <v>24244</v>
      </c>
      <c r="F3559" s="19"/>
      <c r="G3559" s="14">
        <f t="shared" si="69"/>
        <v>24244</v>
      </c>
      <c r="H3559" s="13"/>
    </row>
    <row r="3560" spans="1:8" x14ac:dyDescent="0.25">
      <c r="A3560" s="112">
        <v>45309</v>
      </c>
      <c r="B3560" s="21" t="s">
        <v>10907</v>
      </c>
      <c r="C3560" s="13" t="s">
        <v>168</v>
      </c>
      <c r="D3560" s="765" t="s">
        <v>12238</v>
      </c>
      <c r="E3560" s="22">
        <v>28900</v>
      </c>
      <c r="F3560" s="19"/>
      <c r="G3560" s="14">
        <f t="shared" si="69"/>
        <v>28900</v>
      </c>
      <c r="H3560" s="13"/>
    </row>
    <row r="3561" spans="1:8" x14ac:dyDescent="0.25">
      <c r="A3561" s="112">
        <v>45309</v>
      </c>
      <c r="B3561" s="21" t="s">
        <v>10907</v>
      </c>
      <c r="C3561" s="13" t="s">
        <v>166</v>
      </c>
      <c r="D3561" s="765" t="s">
        <v>12464</v>
      </c>
      <c r="E3561" s="22">
        <v>5100</v>
      </c>
      <c r="F3561" s="19"/>
      <c r="G3561" s="14">
        <f t="shared" si="69"/>
        <v>5100</v>
      </c>
      <c r="H3561" s="13"/>
    </row>
    <row r="3562" spans="1:8" x14ac:dyDescent="0.25">
      <c r="A3562" s="112">
        <v>45310</v>
      </c>
      <c r="B3562" s="21" t="s">
        <v>10907</v>
      </c>
      <c r="C3562" s="13" t="s">
        <v>166</v>
      </c>
      <c r="D3562" s="765" t="s">
        <v>12465</v>
      </c>
      <c r="E3562" s="22">
        <v>7000</v>
      </c>
      <c r="F3562" s="19"/>
      <c r="G3562" s="14">
        <f t="shared" si="69"/>
        <v>7000</v>
      </c>
      <c r="H3562" s="13"/>
    </row>
    <row r="3563" spans="1:8" x14ac:dyDescent="0.25">
      <c r="A3563" s="112">
        <v>45310</v>
      </c>
      <c r="B3563" s="21" t="s">
        <v>8655</v>
      </c>
      <c r="C3563" s="13" t="s">
        <v>5186</v>
      </c>
      <c r="D3563" s="765"/>
      <c r="E3563" s="22"/>
      <c r="F3563" s="19">
        <v>200000</v>
      </c>
      <c r="G3563" s="14">
        <f t="shared" si="68"/>
        <v>-200000</v>
      </c>
      <c r="H3563" s="1168" t="s">
        <v>13043</v>
      </c>
    </row>
    <row r="3564" spans="1:8" x14ac:dyDescent="0.25">
      <c r="A3564" s="112">
        <v>45310</v>
      </c>
      <c r="B3564" s="21" t="s">
        <v>8866</v>
      </c>
      <c r="C3564" s="13" t="s">
        <v>5186</v>
      </c>
      <c r="D3564" s="765"/>
      <c r="E3564" s="22"/>
      <c r="F3564" s="19">
        <v>200000</v>
      </c>
      <c r="G3564" s="14">
        <f t="shared" si="68"/>
        <v>-200000</v>
      </c>
      <c r="H3564" s="1170"/>
    </row>
    <row r="3565" spans="1:8" x14ac:dyDescent="0.25">
      <c r="A3565" s="112">
        <v>45310</v>
      </c>
      <c r="B3565" s="21" t="s">
        <v>11883</v>
      </c>
      <c r="C3565" s="13" t="s">
        <v>4724</v>
      </c>
      <c r="D3565" s="765"/>
      <c r="E3565" s="22">
        <v>1680000</v>
      </c>
      <c r="F3565" s="19"/>
      <c r="G3565" s="14">
        <f t="shared" si="68"/>
        <v>1680000</v>
      </c>
      <c r="H3565" s="13"/>
    </row>
    <row r="3566" spans="1:8" x14ac:dyDescent="0.25">
      <c r="A3566" s="112">
        <v>45310</v>
      </c>
      <c r="B3566" s="21" t="s">
        <v>11883</v>
      </c>
      <c r="C3566" s="13" t="s">
        <v>4724</v>
      </c>
      <c r="D3566" s="765"/>
      <c r="E3566" s="22"/>
      <c r="F3566" s="19">
        <v>600000</v>
      </c>
      <c r="G3566" s="14">
        <f t="shared" si="68"/>
        <v>-600000</v>
      </c>
      <c r="H3566" s="13" t="s">
        <v>12135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8454</v>
      </c>
      <c r="D3568" s="765"/>
      <c r="E3568" s="22"/>
      <c r="F3568" s="19">
        <v>24000</v>
      </c>
      <c r="G3568" s="14">
        <f t="shared" si="68"/>
        <v>-24000</v>
      </c>
      <c r="H3568" s="13" t="s">
        <v>4976</v>
      </c>
    </row>
    <row r="3569" spans="1:8" x14ac:dyDescent="0.25">
      <c r="A3569" s="112">
        <v>45310</v>
      </c>
      <c r="B3569" s="21" t="s">
        <v>2932</v>
      </c>
      <c r="C3569" s="13" t="s">
        <v>10110</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10230</v>
      </c>
      <c r="C3573" s="13" t="s">
        <v>11320</v>
      </c>
      <c r="D3573" s="765"/>
      <c r="E3573" s="22"/>
      <c r="F3573" s="19">
        <v>120000</v>
      </c>
      <c r="G3573" s="14">
        <f t="shared" si="68"/>
        <v>-120000</v>
      </c>
      <c r="H3573" s="13" t="s">
        <v>12265</v>
      </c>
    </row>
    <row r="3574" spans="1:8" x14ac:dyDescent="0.25">
      <c r="A3574" s="112">
        <v>45311</v>
      </c>
      <c r="B3574" s="21" t="s">
        <v>11883</v>
      </c>
      <c r="C3574" s="13" t="s">
        <v>7465</v>
      </c>
      <c r="D3574" s="765" t="s">
        <v>11794</v>
      </c>
      <c r="E3574" s="22">
        <v>774131</v>
      </c>
      <c r="F3574" s="19"/>
      <c r="G3574" s="14">
        <f t="shared" si="68"/>
        <v>774131</v>
      </c>
      <c r="H3574" s="13"/>
    </row>
    <row r="3575" spans="1:8" x14ac:dyDescent="0.25">
      <c r="A3575" s="112">
        <v>45313</v>
      </c>
      <c r="B3575" s="21" t="s">
        <v>11883</v>
      </c>
      <c r="C3575" s="13" t="s">
        <v>180</v>
      </c>
      <c r="D3575" s="765"/>
      <c r="E3575" s="22"/>
      <c r="F3575" s="19">
        <v>1119250</v>
      </c>
      <c r="G3575" s="14">
        <f t="shared" si="68"/>
        <v>-1119250</v>
      </c>
      <c r="H3575" s="13" t="s">
        <v>12241</v>
      </c>
    </row>
    <row r="3576" spans="1:8" x14ac:dyDescent="0.25">
      <c r="A3576" s="112">
        <v>45313</v>
      </c>
      <c r="B3576" s="21" t="s">
        <v>12192</v>
      </c>
      <c r="C3576" s="13" t="s">
        <v>180</v>
      </c>
      <c r="D3576" s="765" t="s">
        <v>12297</v>
      </c>
      <c r="E3576" s="22">
        <v>33710</v>
      </c>
      <c r="F3576" s="19"/>
      <c r="G3576" s="14">
        <f t="shared" si="68"/>
        <v>33710</v>
      </c>
      <c r="H3576" s="13" t="s">
        <v>341</v>
      </c>
    </row>
    <row r="3577" spans="1:8" x14ac:dyDescent="0.25">
      <c r="A3577" s="112">
        <v>45313</v>
      </c>
      <c r="B3577" s="21" t="s">
        <v>12192</v>
      </c>
      <c r="C3577" s="13" t="s">
        <v>180</v>
      </c>
      <c r="D3577" s="765" t="s">
        <v>12298</v>
      </c>
      <c r="E3577" s="22">
        <v>712701</v>
      </c>
      <c r="F3577" s="19"/>
      <c r="G3577" s="14">
        <f t="shared" si="68"/>
        <v>712701</v>
      </c>
      <c r="H3577" s="13" t="s">
        <v>12299</v>
      </c>
    </row>
    <row r="3578" spans="1:8" x14ac:dyDescent="0.25">
      <c r="A3578" s="112">
        <v>45313</v>
      </c>
      <c r="B3578" s="21" t="s">
        <v>12192</v>
      </c>
      <c r="C3578" s="13" t="s">
        <v>8392</v>
      </c>
      <c r="D3578" s="765" t="s">
        <v>12375</v>
      </c>
      <c r="E3578" s="22">
        <v>128444</v>
      </c>
      <c r="F3578" s="19"/>
      <c r="G3578" s="14">
        <f t="shared" si="68"/>
        <v>128444</v>
      </c>
      <c r="H3578" s="13"/>
    </row>
    <row r="3579" spans="1:8" x14ac:dyDescent="0.25">
      <c r="A3579" s="112">
        <v>45313</v>
      </c>
      <c r="B3579" s="21" t="s">
        <v>12192</v>
      </c>
      <c r="C3579" s="13" t="s">
        <v>166</v>
      </c>
      <c r="D3579" s="765" t="s">
        <v>12466</v>
      </c>
      <c r="E3579" s="22">
        <v>140000</v>
      </c>
      <c r="F3579" s="19"/>
      <c r="G3579" s="14">
        <f t="shared" si="68"/>
        <v>140000</v>
      </c>
      <c r="H3579" s="13"/>
    </row>
    <row r="3580" spans="1:8" x14ac:dyDescent="0.25">
      <c r="A3580" s="112">
        <v>45314</v>
      </c>
      <c r="B3580" s="21" t="s">
        <v>12192</v>
      </c>
      <c r="C3580" s="13" t="s">
        <v>166</v>
      </c>
      <c r="D3580" s="765" t="s">
        <v>12467</v>
      </c>
      <c r="E3580" s="22">
        <v>140000</v>
      </c>
      <c r="F3580" s="19"/>
      <c r="G3580" s="14">
        <f t="shared" si="68"/>
        <v>140000</v>
      </c>
      <c r="H3580" s="13"/>
    </row>
    <row r="3581" spans="1:8" x14ac:dyDescent="0.25">
      <c r="A3581" s="112">
        <v>45314</v>
      </c>
      <c r="B3581" s="21" t="s">
        <v>11883</v>
      </c>
      <c r="C3581" s="13" t="s">
        <v>7465</v>
      </c>
      <c r="D3581" s="765" t="s">
        <v>12300</v>
      </c>
      <c r="E3581" s="22">
        <v>816740</v>
      </c>
      <c r="F3581" s="19"/>
      <c r="G3581" s="14">
        <f t="shared" si="68"/>
        <v>816740</v>
      </c>
      <c r="H3581" s="13"/>
    </row>
    <row r="3582" spans="1:8" x14ac:dyDescent="0.25">
      <c r="A3582" s="112">
        <v>45315</v>
      </c>
      <c r="B3582" s="21" t="s">
        <v>11883</v>
      </c>
      <c r="C3582" s="13" t="s">
        <v>7465</v>
      </c>
      <c r="D3582" s="765" t="s">
        <v>12301</v>
      </c>
      <c r="E3582" s="22">
        <v>45600</v>
      </c>
      <c r="F3582" s="19"/>
      <c r="G3582" s="14">
        <f t="shared" si="68"/>
        <v>45600</v>
      </c>
      <c r="H3582" s="13"/>
    </row>
    <row r="3583" spans="1:8" x14ac:dyDescent="0.25">
      <c r="A3583" s="112">
        <v>45315</v>
      </c>
      <c r="B3583" s="21" t="s">
        <v>12192</v>
      </c>
      <c r="C3583" s="13" t="s">
        <v>166</v>
      </c>
      <c r="D3583" s="765" t="s">
        <v>12468</v>
      </c>
      <c r="E3583" s="22">
        <v>140000</v>
      </c>
      <c r="F3583" s="19"/>
      <c r="G3583" s="14">
        <f t="shared" si="68"/>
        <v>140000</v>
      </c>
      <c r="H3583" s="13"/>
    </row>
    <row r="3584" spans="1:8" x14ac:dyDescent="0.25">
      <c r="A3584" s="112">
        <v>45315</v>
      </c>
      <c r="B3584" s="21" t="s">
        <v>10230</v>
      </c>
      <c r="C3584" s="13" t="s">
        <v>7465</v>
      </c>
      <c r="D3584" s="765"/>
      <c r="E3584" s="22"/>
      <c r="F3584" s="19">
        <v>1000000</v>
      </c>
      <c r="G3584" s="14">
        <f t="shared" si="68"/>
        <v>-1000000</v>
      </c>
      <c r="H3584" s="13" t="s">
        <v>12022</v>
      </c>
    </row>
    <row r="3585" spans="1:8" x14ac:dyDescent="0.25">
      <c r="A3585" s="112">
        <v>45315</v>
      </c>
      <c r="B3585" s="21" t="s">
        <v>12192</v>
      </c>
      <c r="C3585" s="13" t="s">
        <v>8898</v>
      </c>
      <c r="D3585" s="765"/>
      <c r="E3585" s="22">
        <v>312552</v>
      </c>
      <c r="F3585" s="19"/>
      <c r="G3585" s="14">
        <f t="shared" si="68"/>
        <v>312552</v>
      </c>
      <c r="H3585" s="13"/>
    </row>
    <row r="3586" spans="1:8" x14ac:dyDescent="0.25">
      <c r="A3586" s="112">
        <v>45315</v>
      </c>
      <c r="B3586" s="21" t="s">
        <v>12192</v>
      </c>
      <c r="C3586" s="13" t="s">
        <v>8898</v>
      </c>
      <c r="D3586" s="765"/>
      <c r="E3586" s="22"/>
      <c r="F3586" s="19">
        <v>150000</v>
      </c>
      <c r="G3586" s="14">
        <f t="shared" si="68"/>
        <v>-150000</v>
      </c>
      <c r="H3586" s="13" t="s">
        <v>12289</v>
      </c>
    </row>
    <row r="3587" spans="1:8" x14ac:dyDescent="0.25">
      <c r="A3587" s="112">
        <v>45315</v>
      </c>
      <c r="B3587" s="21" t="s">
        <v>11883</v>
      </c>
      <c r="C3587" s="13" t="s">
        <v>8392</v>
      </c>
      <c r="D3587" s="765" t="s">
        <v>12376</v>
      </c>
      <c r="E3587" s="22">
        <v>2308000</v>
      </c>
      <c r="F3587" s="19"/>
      <c r="G3587" s="14">
        <f t="shared" si="68"/>
        <v>2308000</v>
      </c>
      <c r="H3587" s="13"/>
    </row>
    <row r="3588" spans="1:8" x14ac:dyDescent="0.25">
      <c r="A3588" s="112">
        <v>45315</v>
      </c>
      <c r="B3588" s="21" t="s">
        <v>10907</v>
      </c>
      <c r="C3588" s="13" t="s">
        <v>8392</v>
      </c>
      <c r="D3588" s="765" t="s">
        <v>12377</v>
      </c>
      <c r="E3588" s="22">
        <v>20637</v>
      </c>
      <c r="F3588" s="19"/>
      <c r="G3588" s="14">
        <f t="shared" si="68"/>
        <v>20637</v>
      </c>
      <c r="H3588" s="13"/>
    </row>
    <row r="3589" spans="1:8" x14ac:dyDescent="0.25">
      <c r="A3589" s="112">
        <v>45315</v>
      </c>
      <c r="B3589" s="21" t="s">
        <v>9830</v>
      </c>
      <c r="C3589" s="13" t="s">
        <v>8392</v>
      </c>
      <c r="D3589" s="765" t="s">
        <v>12378</v>
      </c>
      <c r="E3589" s="22">
        <v>15317</v>
      </c>
      <c r="F3589" s="19"/>
      <c r="G3589" s="14">
        <f t="shared" si="68"/>
        <v>15317</v>
      </c>
      <c r="H3589" s="13"/>
    </row>
    <row r="3590" spans="1:8" x14ac:dyDescent="0.25">
      <c r="A3590" s="112">
        <v>45316</v>
      </c>
      <c r="B3590" s="21" t="s">
        <v>10230</v>
      </c>
      <c r="C3590" s="13" t="s">
        <v>164</v>
      </c>
      <c r="D3590" s="765" t="s">
        <v>12478</v>
      </c>
      <c r="E3590" s="22">
        <v>6729</v>
      </c>
      <c r="F3590" s="19"/>
      <c r="G3590" s="14">
        <f t="shared" si="68"/>
        <v>6729</v>
      </c>
      <c r="H3590" s="13"/>
    </row>
    <row r="3591" spans="1:8" x14ac:dyDescent="0.25">
      <c r="A3591" s="112">
        <v>45316</v>
      </c>
      <c r="B3591" s="21" t="s">
        <v>10907</v>
      </c>
      <c r="C3591" s="13" t="s">
        <v>12480</v>
      </c>
      <c r="D3591" s="765" t="s">
        <v>9243</v>
      </c>
      <c r="E3591" s="22">
        <v>27608</v>
      </c>
      <c r="F3591" s="19"/>
      <c r="G3591" s="14">
        <f t="shared" si="68"/>
        <v>27608</v>
      </c>
      <c r="H3591" s="13"/>
    </row>
    <row r="3592" spans="1:8" x14ac:dyDescent="0.25">
      <c r="A3592" s="112">
        <v>45316</v>
      </c>
      <c r="B3592" s="21" t="s">
        <v>11883</v>
      </c>
      <c r="C3592" s="13" t="s">
        <v>6845</v>
      </c>
      <c r="D3592" s="765"/>
      <c r="E3592" s="22">
        <v>903164</v>
      </c>
      <c r="F3592" s="19"/>
      <c r="G3592" s="14">
        <f t="shared" si="68"/>
        <v>903164</v>
      </c>
      <c r="H3592" s="13"/>
    </row>
    <row r="3593" spans="1:8" x14ac:dyDescent="0.25">
      <c r="A3593" s="112">
        <v>45316</v>
      </c>
      <c r="B3593" s="21" t="s">
        <v>11883</v>
      </c>
      <c r="C3593" s="13" t="s">
        <v>6845</v>
      </c>
      <c r="D3593" s="765"/>
      <c r="E3593" s="22"/>
      <c r="F3593" s="19">
        <v>500000</v>
      </c>
      <c r="G3593" s="14">
        <f t="shared" si="68"/>
        <v>-500000</v>
      </c>
      <c r="H3593" s="13" t="s">
        <v>12022</v>
      </c>
    </row>
    <row r="3594" spans="1:8" x14ac:dyDescent="0.25">
      <c r="A3594" s="112">
        <v>45316</v>
      </c>
      <c r="B3594" s="21" t="s">
        <v>11883</v>
      </c>
      <c r="C3594" s="13" t="s">
        <v>8392</v>
      </c>
      <c r="D3594" s="765"/>
      <c r="E3594" s="22"/>
      <c r="F3594" s="19">
        <v>1000000</v>
      </c>
      <c r="G3594" s="14">
        <f t="shared" si="68"/>
        <v>-1000000</v>
      </c>
      <c r="H3594" s="13" t="s">
        <v>12303</v>
      </c>
    </row>
    <row r="3595" spans="1:8" x14ac:dyDescent="0.25">
      <c r="A3595" s="112">
        <v>45317</v>
      </c>
      <c r="B3595" s="21" t="s">
        <v>10907</v>
      </c>
      <c r="C3595" s="13" t="s">
        <v>7952</v>
      </c>
      <c r="D3595" s="765"/>
      <c r="E3595" s="22"/>
      <c r="F3595" s="19">
        <v>500000</v>
      </c>
      <c r="G3595" s="14">
        <f t="shared" si="68"/>
        <v>-500000</v>
      </c>
      <c r="H3595" s="13" t="s">
        <v>12320</v>
      </c>
    </row>
    <row r="3596" spans="1:8" x14ac:dyDescent="0.25">
      <c r="A3596" s="112">
        <v>45317</v>
      </c>
      <c r="B3596" s="21" t="s">
        <v>10907</v>
      </c>
      <c r="C3596" s="13" t="s">
        <v>166</v>
      </c>
      <c r="D3596" s="765" t="s">
        <v>12469</v>
      </c>
      <c r="E3596" s="22">
        <v>22950</v>
      </c>
      <c r="F3596" s="19"/>
      <c r="G3596" s="14">
        <f t="shared" si="68"/>
        <v>22950</v>
      </c>
      <c r="H3596" s="13"/>
    </row>
    <row r="3597" spans="1:8" x14ac:dyDescent="0.25">
      <c r="A3597" s="112">
        <v>45317</v>
      </c>
      <c r="B3597" s="21" t="s">
        <v>10574</v>
      </c>
      <c r="C3597" s="13" t="s">
        <v>8089</v>
      </c>
      <c r="D3597" s="765"/>
      <c r="E3597" s="22"/>
      <c r="F3597" s="19">
        <v>500000</v>
      </c>
      <c r="G3597" s="14">
        <f t="shared" si="68"/>
        <v>-500000</v>
      </c>
      <c r="H3597" s="13" t="s">
        <v>12322</v>
      </c>
    </row>
    <row r="3598" spans="1:8" x14ac:dyDescent="0.25">
      <c r="A3598" s="112">
        <v>45320</v>
      </c>
      <c r="B3598" s="21" t="s">
        <v>9830</v>
      </c>
      <c r="C3598" s="13" t="s">
        <v>180</v>
      </c>
      <c r="D3598" s="765"/>
      <c r="E3598" s="22"/>
      <c r="F3598" s="19">
        <v>491000</v>
      </c>
      <c r="G3598" s="14">
        <f t="shared" si="68"/>
        <v>-491000</v>
      </c>
      <c r="H3598" s="13" t="s">
        <v>12345</v>
      </c>
    </row>
    <row r="3599" spans="1:8" x14ac:dyDescent="0.25">
      <c r="A3599" s="112">
        <v>45320</v>
      </c>
      <c r="B3599" s="21" t="s">
        <v>11883</v>
      </c>
      <c r="C3599" s="13" t="s">
        <v>7465</v>
      </c>
      <c r="D3599" s="765"/>
      <c r="E3599" s="22"/>
      <c r="F3599" s="19">
        <v>650000</v>
      </c>
      <c r="G3599" s="14">
        <f t="shared" si="68"/>
        <v>-650000</v>
      </c>
      <c r="H3599" s="13" t="s">
        <v>12346</v>
      </c>
    </row>
    <row r="3600" spans="1:8" x14ac:dyDescent="0.25">
      <c r="A3600" s="112">
        <v>45320</v>
      </c>
      <c r="B3600" s="21" t="s">
        <v>10574</v>
      </c>
      <c r="C3600" s="13" t="s">
        <v>7465</v>
      </c>
      <c r="D3600" s="765"/>
      <c r="E3600" s="22"/>
      <c r="F3600" s="19">
        <v>700000</v>
      </c>
      <c r="G3600" s="14">
        <f t="shared" ref="G3600:G3700" si="70">E3600-F3600</f>
        <v>-700000</v>
      </c>
      <c r="H3600" s="13" t="s">
        <v>12346</v>
      </c>
    </row>
    <row r="3601" spans="1:8" x14ac:dyDescent="0.25">
      <c r="A3601" s="112">
        <v>45320</v>
      </c>
      <c r="B3601" s="21" t="s">
        <v>8557</v>
      </c>
      <c r="C3601" s="13" t="s">
        <v>7465</v>
      </c>
      <c r="D3601" s="765" t="s">
        <v>12374</v>
      </c>
      <c r="E3601" s="22">
        <v>174312</v>
      </c>
      <c r="F3601" s="19"/>
      <c r="G3601" s="14">
        <f t="shared" si="70"/>
        <v>174312</v>
      </c>
      <c r="H3601" s="13"/>
    </row>
    <row r="3602" spans="1:8" x14ac:dyDescent="0.25">
      <c r="A3602" s="112">
        <v>45320</v>
      </c>
      <c r="B3602" s="21" t="s">
        <v>11605</v>
      </c>
      <c r="C3602" s="13" t="s">
        <v>180</v>
      </c>
      <c r="D3602" s="765" t="s">
        <v>12473</v>
      </c>
      <c r="E3602" s="22">
        <v>127710</v>
      </c>
      <c r="F3602" s="19"/>
      <c r="G3602" s="14">
        <f t="shared" si="70"/>
        <v>127710</v>
      </c>
      <c r="H3602" s="13"/>
    </row>
    <row r="3603" spans="1:8" x14ac:dyDescent="0.25">
      <c r="A3603" s="112">
        <v>45321</v>
      </c>
      <c r="B3603" s="21" t="s">
        <v>12192</v>
      </c>
      <c r="C3603" s="13" t="s">
        <v>180</v>
      </c>
      <c r="D3603" s="765" t="s">
        <v>12474</v>
      </c>
      <c r="E3603" s="22">
        <v>63855</v>
      </c>
      <c r="F3603" s="19"/>
      <c r="G3603" s="14">
        <f t="shared" si="70"/>
        <v>63855</v>
      </c>
      <c r="H3603" s="13"/>
    </row>
    <row r="3604" spans="1:8" x14ac:dyDescent="0.25">
      <c r="A3604" s="112">
        <v>45321</v>
      </c>
      <c r="B3604" s="21" t="s">
        <v>11883</v>
      </c>
      <c r="C3604" s="13" t="s">
        <v>7465</v>
      </c>
      <c r="D3604" s="765" t="s">
        <v>12369</v>
      </c>
      <c r="E3604" s="22">
        <v>789331</v>
      </c>
      <c r="F3604" s="19"/>
      <c r="G3604" s="14">
        <f t="shared" si="70"/>
        <v>789331</v>
      </c>
      <c r="H3604" s="13"/>
    </row>
    <row r="3605" spans="1:8" x14ac:dyDescent="0.25">
      <c r="A3605" s="112">
        <v>45321</v>
      </c>
      <c r="B3605" s="21" t="s">
        <v>12192</v>
      </c>
      <c r="C3605" s="13" t="s">
        <v>166</v>
      </c>
      <c r="D3605" s="765" t="s">
        <v>12470</v>
      </c>
      <c r="E3605" s="22">
        <v>140000</v>
      </c>
      <c r="F3605" s="19"/>
      <c r="G3605" s="14">
        <f t="shared" si="70"/>
        <v>140000</v>
      </c>
      <c r="H3605" s="13"/>
    </row>
    <row r="3606" spans="1:8" x14ac:dyDescent="0.25">
      <c r="A3606" s="112">
        <v>45321</v>
      </c>
      <c r="B3606" s="21" t="s">
        <v>12192</v>
      </c>
      <c r="C3606" s="13" t="s">
        <v>166</v>
      </c>
      <c r="D3606" s="765" t="s">
        <v>12471</v>
      </c>
      <c r="E3606" s="22">
        <v>140000</v>
      </c>
      <c r="F3606" s="19"/>
      <c r="G3606" s="14">
        <f t="shared" si="70"/>
        <v>140000</v>
      </c>
      <c r="H3606" s="13"/>
    </row>
    <row r="3607" spans="1:8" x14ac:dyDescent="0.25">
      <c r="A3607" s="112">
        <v>45321</v>
      </c>
      <c r="B3607" s="21" t="s">
        <v>11883</v>
      </c>
      <c r="C3607" s="13" t="s">
        <v>12372</v>
      </c>
      <c r="D3607" s="765" t="s">
        <v>12373</v>
      </c>
      <c r="E3607" s="22">
        <v>169119</v>
      </c>
      <c r="F3607" s="19"/>
      <c r="G3607" s="14">
        <f t="shared" si="70"/>
        <v>169119</v>
      </c>
      <c r="H3607" s="13"/>
    </row>
    <row r="3608" spans="1:8" x14ac:dyDescent="0.25">
      <c r="A3608" s="112">
        <v>45321</v>
      </c>
      <c r="B3608" s="21" t="s">
        <v>11883</v>
      </c>
      <c r="C3608" s="13" t="s">
        <v>169</v>
      </c>
      <c r="D3608" s="765" t="s">
        <v>11207</v>
      </c>
      <c r="E3608" s="22">
        <v>73000</v>
      </c>
      <c r="F3608" s="19"/>
      <c r="G3608" s="14">
        <f t="shared" si="70"/>
        <v>73000</v>
      </c>
      <c r="H3608" s="13"/>
    </row>
    <row r="3609" spans="1:8" x14ac:dyDescent="0.25">
      <c r="A3609" s="112">
        <v>45322</v>
      </c>
      <c r="B3609" s="21" t="s">
        <v>9984</v>
      </c>
      <c r="C3609" s="13" t="s">
        <v>169</v>
      </c>
      <c r="D3609" s="765"/>
      <c r="E3609" s="22"/>
      <c r="F3609" s="19">
        <v>100000</v>
      </c>
      <c r="G3609" s="14">
        <f t="shared" si="70"/>
        <v>-100000</v>
      </c>
      <c r="H3609" s="1184" t="s">
        <v>13036</v>
      </c>
    </row>
    <row r="3610" spans="1:8" x14ac:dyDescent="0.25">
      <c r="A3610" s="112">
        <v>45322</v>
      </c>
      <c r="B3610" s="21" t="s">
        <v>10574</v>
      </c>
      <c r="C3610" s="13" t="s">
        <v>169</v>
      </c>
      <c r="D3610" s="765"/>
      <c r="E3610" s="22"/>
      <c r="F3610" s="19">
        <v>200000</v>
      </c>
      <c r="G3610" s="14">
        <f t="shared" si="70"/>
        <v>-200000</v>
      </c>
      <c r="H3610" s="1185"/>
    </row>
    <row r="3611" spans="1:8" x14ac:dyDescent="0.25">
      <c r="A3611" s="112">
        <v>45322</v>
      </c>
      <c r="B3611" s="21" t="s">
        <v>11883</v>
      </c>
      <c r="C3611" s="13" t="s">
        <v>166</v>
      </c>
      <c r="D3611" s="765" t="s">
        <v>12472</v>
      </c>
      <c r="E3611" s="22">
        <v>56000</v>
      </c>
      <c r="F3611" s="19"/>
      <c r="G3611" s="14">
        <f t="shared" si="70"/>
        <v>56000</v>
      </c>
      <c r="H3611" s="13"/>
    </row>
    <row r="3612" spans="1:8" x14ac:dyDescent="0.25">
      <c r="A3612" s="112">
        <v>45323</v>
      </c>
      <c r="B3612" s="21" t="s">
        <v>11883</v>
      </c>
      <c r="C3612" s="13" t="s">
        <v>8392</v>
      </c>
      <c r="D3612" s="765" t="s">
        <v>12458</v>
      </c>
      <c r="E3612" s="22">
        <v>294353</v>
      </c>
      <c r="F3612" s="19"/>
      <c r="G3612" s="14">
        <f t="shared" si="70"/>
        <v>294353</v>
      </c>
      <c r="H3612" s="13"/>
    </row>
    <row r="3613" spans="1:8" x14ac:dyDescent="0.25">
      <c r="A3613" s="112">
        <v>45323</v>
      </c>
      <c r="B3613" s="21" t="s">
        <v>9830</v>
      </c>
      <c r="C3613" s="13" t="s">
        <v>8392</v>
      </c>
      <c r="D3613" s="765" t="s">
        <v>12459</v>
      </c>
      <c r="E3613" s="22">
        <v>186369</v>
      </c>
      <c r="F3613" s="19"/>
      <c r="G3613" s="14">
        <f t="shared" si="70"/>
        <v>186369</v>
      </c>
      <c r="H3613" s="13"/>
    </row>
    <row r="3614" spans="1:8" x14ac:dyDescent="0.25">
      <c r="A3614" s="112">
        <v>45324</v>
      </c>
      <c r="B3614" s="21" t="s">
        <v>4720</v>
      </c>
      <c r="C3614" s="13" t="s">
        <v>8392</v>
      </c>
      <c r="D3614" s="765" t="s">
        <v>12460</v>
      </c>
      <c r="E3614" s="22">
        <v>162620</v>
      </c>
      <c r="F3614" s="19"/>
      <c r="G3614" s="14">
        <f t="shared" si="70"/>
        <v>162620</v>
      </c>
      <c r="H3614" s="13"/>
    </row>
    <row r="3615" spans="1:8" x14ac:dyDescent="0.25">
      <c r="A3615" s="112">
        <v>45324</v>
      </c>
      <c r="B3615" s="21" t="s">
        <v>10907</v>
      </c>
      <c r="C3615" s="13" t="s">
        <v>164</v>
      </c>
      <c r="D3615" s="765" t="s">
        <v>12476</v>
      </c>
      <c r="E3615" s="22">
        <v>756</v>
      </c>
      <c r="F3615" s="19"/>
      <c r="G3615" s="14">
        <f t="shared" si="70"/>
        <v>756</v>
      </c>
      <c r="H3615" s="13"/>
    </row>
    <row r="3616" spans="1:8" x14ac:dyDescent="0.25">
      <c r="A3616" s="112">
        <v>45324</v>
      </c>
      <c r="B3616" s="21" t="s">
        <v>12192</v>
      </c>
      <c r="C3616" s="13" t="s">
        <v>8392</v>
      </c>
      <c r="D3616" s="765" t="s">
        <v>12461</v>
      </c>
      <c r="E3616" s="22">
        <v>220142</v>
      </c>
      <c r="F3616" s="19"/>
      <c r="G3616" s="14">
        <f t="shared" si="70"/>
        <v>220142</v>
      </c>
      <c r="H3616" s="13"/>
    </row>
    <row r="3617" spans="1:8" x14ac:dyDescent="0.25">
      <c r="A3617" s="112">
        <v>45324</v>
      </c>
      <c r="B3617" s="21" t="s">
        <v>9830</v>
      </c>
      <c r="C3617" s="13" t="s">
        <v>7465</v>
      </c>
      <c r="D3617" s="765" t="s">
        <v>12370</v>
      </c>
      <c r="E3617" s="22">
        <v>138352</v>
      </c>
      <c r="F3617" s="19"/>
      <c r="G3617" s="14">
        <f t="shared" si="70"/>
        <v>138352</v>
      </c>
      <c r="H3617" s="13"/>
    </row>
    <row r="3618" spans="1:8" x14ac:dyDescent="0.25">
      <c r="A3618" s="112">
        <v>45324</v>
      </c>
      <c r="B3618" s="21" t="s">
        <v>9830</v>
      </c>
      <c r="C3618" s="13" t="s">
        <v>7465</v>
      </c>
      <c r="D3618" s="765" t="s">
        <v>12371</v>
      </c>
      <c r="E3618" s="22">
        <v>131702</v>
      </c>
      <c r="F3618" s="19"/>
      <c r="G3618" s="14">
        <f t="shared" si="70"/>
        <v>131702</v>
      </c>
      <c r="H3618" s="13"/>
    </row>
    <row r="3619" spans="1:8" x14ac:dyDescent="0.25">
      <c r="A3619" s="112">
        <v>45325</v>
      </c>
      <c r="B3619" s="21" t="s">
        <v>11883</v>
      </c>
      <c r="C3619" s="13" t="s">
        <v>1197</v>
      </c>
      <c r="D3619" s="765"/>
      <c r="E3619" s="22"/>
      <c r="F3619" s="19">
        <v>158688</v>
      </c>
      <c r="G3619" s="14">
        <f t="shared" si="70"/>
        <v>-158688</v>
      </c>
      <c r="H3619" s="13" t="s">
        <v>1156</v>
      </c>
    </row>
    <row r="3620" spans="1:8" x14ac:dyDescent="0.25">
      <c r="A3620" s="112">
        <v>45329</v>
      </c>
      <c r="B3620" s="21" t="s">
        <v>11883</v>
      </c>
      <c r="C3620" s="13" t="s">
        <v>7465</v>
      </c>
      <c r="D3620" s="765" t="s">
        <v>12483</v>
      </c>
      <c r="E3620" s="22">
        <v>704112</v>
      </c>
      <c r="F3620" s="19"/>
      <c r="G3620" s="14">
        <f t="shared" si="70"/>
        <v>704112</v>
      </c>
      <c r="H3620" s="13"/>
    </row>
    <row r="3621" spans="1:8" x14ac:dyDescent="0.25">
      <c r="A3621" s="112">
        <v>45329</v>
      </c>
      <c r="B3621" s="21" t="s">
        <v>12192</v>
      </c>
      <c r="C3621" s="13" t="s">
        <v>8898</v>
      </c>
      <c r="D3621" s="765"/>
      <c r="E3621" s="22"/>
      <c r="F3621" s="19">
        <v>162500</v>
      </c>
      <c r="G3621" s="14">
        <f t="shared" si="70"/>
        <v>-162500</v>
      </c>
      <c r="H3621" s="13" t="s">
        <v>12022</v>
      </c>
    </row>
    <row r="3622" spans="1:8" x14ac:dyDescent="0.25">
      <c r="A3622" s="112">
        <v>45329</v>
      </c>
      <c r="B3622" s="21" t="s">
        <v>12192</v>
      </c>
      <c r="C3622" s="13" t="s">
        <v>8898</v>
      </c>
      <c r="D3622" s="765"/>
      <c r="E3622" s="22"/>
      <c r="F3622" s="19">
        <v>52</v>
      </c>
      <c r="G3622" s="14">
        <f t="shared" si="70"/>
        <v>-52</v>
      </c>
      <c r="H3622" s="13" t="s">
        <v>3917</v>
      </c>
    </row>
    <row r="3623" spans="1:8" x14ac:dyDescent="0.25">
      <c r="A3623" s="112">
        <v>45329</v>
      </c>
      <c r="B3623" s="21" t="s">
        <v>11883</v>
      </c>
      <c r="C3623" s="13" t="s">
        <v>1197</v>
      </c>
      <c r="D3623" s="765" t="s">
        <v>12462</v>
      </c>
      <c r="E3623" s="22">
        <v>158688</v>
      </c>
      <c r="F3623" s="19"/>
      <c r="G3623" s="14">
        <f t="shared" si="70"/>
        <v>158688</v>
      </c>
      <c r="H3623" s="13"/>
    </row>
    <row r="3624" spans="1:8" x14ac:dyDescent="0.25">
      <c r="A3624" s="112">
        <v>45331</v>
      </c>
      <c r="B3624" s="21" t="s">
        <v>11883</v>
      </c>
      <c r="C3624" s="13" t="s">
        <v>12024</v>
      </c>
      <c r="D3624" s="765"/>
      <c r="E3624" s="22">
        <v>850000</v>
      </c>
      <c r="F3624" s="19"/>
      <c r="G3624" s="14">
        <f t="shared" si="70"/>
        <v>850000</v>
      </c>
      <c r="H3624" s="13" t="s">
        <v>12433</v>
      </c>
    </row>
    <row r="3625" spans="1:8" x14ac:dyDescent="0.25">
      <c r="A3625" s="112">
        <v>45331</v>
      </c>
      <c r="B3625" s="21" t="s">
        <v>10907</v>
      </c>
      <c r="C3625" s="13" t="s">
        <v>166</v>
      </c>
      <c r="D3625" s="765" t="s">
        <v>12669</v>
      </c>
      <c r="E3625" s="22">
        <v>8000</v>
      </c>
      <c r="F3625" s="19"/>
      <c r="G3625" s="14">
        <f t="shared" si="70"/>
        <v>8000</v>
      </c>
      <c r="H3625" s="13"/>
    </row>
    <row r="3626" spans="1:8" x14ac:dyDescent="0.25">
      <c r="A3626" s="112">
        <v>45332</v>
      </c>
      <c r="B3626" s="21" t="s">
        <v>11883</v>
      </c>
      <c r="C3626" s="13" t="s">
        <v>12024</v>
      </c>
      <c r="D3626" s="765"/>
      <c r="E3626" s="22"/>
      <c r="F3626" s="19">
        <v>500000</v>
      </c>
      <c r="G3626" s="14">
        <f t="shared" si="70"/>
        <v>-500000</v>
      </c>
      <c r="H3626" s="13" t="s">
        <v>12022</v>
      </c>
    </row>
    <row r="3627" spans="1:8" x14ac:dyDescent="0.25">
      <c r="A3627" s="112">
        <v>45334</v>
      </c>
      <c r="B3627" s="21" t="s">
        <v>11883</v>
      </c>
      <c r="C3627" s="13" t="s">
        <v>8089</v>
      </c>
      <c r="D3627" s="765"/>
      <c r="E3627" s="22"/>
      <c r="F3627" s="19">
        <v>500000</v>
      </c>
      <c r="G3627" s="14">
        <f t="shared" si="70"/>
        <v>-500000</v>
      </c>
      <c r="H3627" s="13" t="s">
        <v>12454</v>
      </c>
    </row>
    <row r="3628" spans="1:8" x14ac:dyDescent="0.25">
      <c r="A3628" s="112">
        <v>45335</v>
      </c>
      <c r="B3628" s="21" t="s">
        <v>11883</v>
      </c>
      <c r="C3628" s="13" t="s">
        <v>7465</v>
      </c>
      <c r="D3628" s="765" t="s">
        <v>12484</v>
      </c>
      <c r="E3628" s="22">
        <v>688912</v>
      </c>
      <c r="F3628" s="19"/>
      <c r="G3628" s="14">
        <f t="shared" si="70"/>
        <v>688912</v>
      </c>
      <c r="H3628" s="13"/>
    </row>
    <row r="3629" spans="1:8" x14ac:dyDescent="0.25">
      <c r="A3629" s="112">
        <v>45335</v>
      </c>
      <c r="B3629" s="21" t="s">
        <v>8557</v>
      </c>
      <c r="C3629" s="13" t="s">
        <v>7465</v>
      </c>
      <c r="D3629" s="765" t="s">
        <v>12485</v>
      </c>
      <c r="E3629" s="22">
        <v>52109</v>
      </c>
      <c r="F3629" s="19"/>
      <c r="G3629" s="14">
        <f t="shared" si="70"/>
        <v>52109</v>
      </c>
      <c r="H3629" s="13"/>
    </row>
    <row r="3630" spans="1:8" x14ac:dyDescent="0.25">
      <c r="A3630" s="112">
        <v>45335</v>
      </c>
      <c r="B3630" s="21" t="s">
        <v>11883</v>
      </c>
      <c r="C3630" s="13" t="s">
        <v>7465</v>
      </c>
      <c r="D3630" s="765" t="s">
        <v>11258</v>
      </c>
      <c r="E3630" s="22">
        <v>90000</v>
      </c>
      <c r="F3630" s="19"/>
      <c r="G3630" s="14">
        <f t="shared" si="70"/>
        <v>90000</v>
      </c>
      <c r="H3630" s="13"/>
    </row>
    <row r="3631" spans="1:8" x14ac:dyDescent="0.25">
      <c r="A3631" s="112">
        <v>45336</v>
      </c>
      <c r="B3631" s="21" t="s">
        <v>11883</v>
      </c>
      <c r="C3631" s="13" t="s">
        <v>8392</v>
      </c>
      <c r="D3631" s="765"/>
      <c r="E3631" s="22"/>
      <c r="F3631" s="19">
        <v>1000000</v>
      </c>
      <c r="G3631" s="14">
        <f t="shared" si="70"/>
        <v>-1000000</v>
      </c>
      <c r="H3631" s="13" t="s">
        <v>12303</v>
      </c>
    </row>
    <row r="3632" spans="1:8" x14ac:dyDescent="0.25">
      <c r="A3632" s="112">
        <v>45336</v>
      </c>
      <c r="B3632" s="21" t="s">
        <v>8557</v>
      </c>
      <c r="C3632" s="13" t="s">
        <v>8392</v>
      </c>
      <c r="D3632" s="765" t="s">
        <v>12586</v>
      </c>
      <c r="E3632" s="22">
        <v>38932</v>
      </c>
      <c r="F3632" s="19"/>
      <c r="G3632" s="14">
        <f t="shared" si="70"/>
        <v>38932</v>
      </c>
      <c r="H3632" s="13"/>
    </row>
    <row r="3633" spans="1:8" x14ac:dyDescent="0.25">
      <c r="A3633" s="112">
        <v>45337</v>
      </c>
      <c r="B3633" s="21" t="s">
        <v>11883</v>
      </c>
      <c r="C3633" s="13" t="s">
        <v>8392</v>
      </c>
      <c r="D3633" s="765" t="s">
        <v>12587</v>
      </c>
      <c r="E3633" s="22">
        <v>23692</v>
      </c>
      <c r="F3633" s="19"/>
      <c r="G3633" s="14">
        <f t="shared" si="70"/>
        <v>23692</v>
      </c>
      <c r="H3633" s="13"/>
    </row>
    <row r="3634" spans="1:8" x14ac:dyDescent="0.25">
      <c r="A3634" s="112">
        <v>45337</v>
      </c>
      <c r="B3634" s="21" t="s">
        <v>11507</v>
      </c>
      <c r="C3634" s="13" t="s">
        <v>8392</v>
      </c>
      <c r="D3634" s="765" t="s">
        <v>12588</v>
      </c>
      <c r="E3634" s="22">
        <v>59502</v>
      </c>
      <c r="F3634" s="19"/>
      <c r="G3634" s="14">
        <f t="shared" si="70"/>
        <v>59502</v>
      </c>
      <c r="H3634" s="13"/>
    </row>
    <row r="3635" spans="1:8" x14ac:dyDescent="0.25">
      <c r="A3635" s="112">
        <v>45337</v>
      </c>
      <c r="B3635" s="21" t="s">
        <v>12192</v>
      </c>
      <c r="C3635" s="13" t="s">
        <v>8392</v>
      </c>
      <c r="D3635" s="765" t="s">
        <v>12589</v>
      </c>
      <c r="E3635" s="22">
        <v>136842</v>
      </c>
      <c r="F3635" s="19"/>
      <c r="G3635" s="14">
        <f t="shared" si="70"/>
        <v>136842</v>
      </c>
      <c r="H3635" s="13"/>
    </row>
    <row r="3636" spans="1:8" x14ac:dyDescent="0.25">
      <c r="A3636" s="112">
        <v>45337</v>
      </c>
      <c r="B3636" s="21" t="s">
        <v>12232</v>
      </c>
      <c r="C3636" s="13" t="s">
        <v>12372</v>
      </c>
      <c r="D3636" s="765" t="s">
        <v>12595</v>
      </c>
      <c r="E3636" s="22">
        <v>27500</v>
      </c>
      <c r="F3636" s="19"/>
      <c r="G3636" s="14">
        <f t="shared" si="70"/>
        <v>27500</v>
      </c>
      <c r="H3636" s="13"/>
    </row>
    <row r="3637" spans="1:8" x14ac:dyDescent="0.25">
      <c r="A3637" s="112">
        <v>45338</v>
      </c>
      <c r="B3637" s="21" t="s">
        <v>11883</v>
      </c>
      <c r="C3637" s="13" t="s">
        <v>7465</v>
      </c>
      <c r="D3637" s="765" t="s">
        <v>12592</v>
      </c>
      <c r="E3637" s="22">
        <v>549168</v>
      </c>
      <c r="F3637" s="19"/>
      <c r="G3637" s="14">
        <f t="shared" si="70"/>
        <v>549168</v>
      </c>
      <c r="H3637" s="13"/>
    </row>
    <row r="3638" spans="1:8" x14ac:dyDescent="0.25">
      <c r="A3638" s="112">
        <v>45338</v>
      </c>
      <c r="B3638" s="21" t="s">
        <v>11883</v>
      </c>
      <c r="C3638" s="13" t="s">
        <v>7465</v>
      </c>
      <c r="D3638" s="765" t="s">
        <v>12593</v>
      </c>
      <c r="E3638" s="22">
        <v>336414</v>
      </c>
      <c r="F3638" s="19"/>
      <c r="G3638" s="14">
        <f t="shared" si="70"/>
        <v>336414</v>
      </c>
      <c r="H3638" s="13"/>
    </row>
    <row r="3639" spans="1:8" x14ac:dyDescent="0.25">
      <c r="A3639" s="112">
        <v>45339</v>
      </c>
      <c r="B3639" s="21" t="s">
        <v>11883</v>
      </c>
      <c r="C3639" s="13" t="s">
        <v>8392</v>
      </c>
      <c r="D3639" s="765" t="s">
        <v>12590</v>
      </c>
      <c r="E3639" s="22">
        <v>23879</v>
      </c>
      <c r="F3639" s="19"/>
      <c r="G3639" s="14">
        <f t="shared" si="70"/>
        <v>23879</v>
      </c>
      <c r="H3639" s="13"/>
    </row>
    <row r="3640" spans="1:8" x14ac:dyDescent="0.25">
      <c r="A3640" s="112">
        <v>45339</v>
      </c>
      <c r="B3640" s="21" t="s">
        <v>11704</v>
      </c>
      <c r="C3640" s="13" t="s">
        <v>8392</v>
      </c>
      <c r="D3640" s="765" t="s">
        <v>12591</v>
      </c>
      <c r="E3640" s="22">
        <v>6768</v>
      </c>
      <c r="F3640" s="19"/>
      <c r="G3640" s="14">
        <f t="shared" si="70"/>
        <v>6768</v>
      </c>
      <c r="H3640" s="13"/>
    </row>
    <row r="3641" spans="1:8" x14ac:dyDescent="0.25">
      <c r="A3641" s="112">
        <v>45339</v>
      </c>
      <c r="B3641" s="21" t="s">
        <v>9830</v>
      </c>
      <c r="C3641" s="13" t="s">
        <v>12372</v>
      </c>
      <c r="D3641" s="765"/>
      <c r="E3641" s="22"/>
      <c r="F3641" s="19">
        <v>480000</v>
      </c>
      <c r="G3641" s="14">
        <f t="shared" si="70"/>
        <v>-480000</v>
      </c>
      <c r="H3641" s="13" t="s">
        <v>12528</v>
      </c>
    </row>
    <row r="3642" spans="1:8" x14ac:dyDescent="0.25">
      <c r="A3642" s="112">
        <v>45339</v>
      </c>
      <c r="B3642" s="21" t="s">
        <v>9830</v>
      </c>
      <c r="C3642" s="13" t="s">
        <v>12372</v>
      </c>
      <c r="D3642" s="765"/>
      <c r="E3642" s="22"/>
      <c r="F3642" s="19">
        <v>370000</v>
      </c>
      <c r="G3642" s="14">
        <f t="shared" si="70"/>
        <v>-370000</v>
      </c>
      <c r="H3642" s="13" t="s">
        <v>12528</v>
      </c>
    </row>
    <row r="3643" spans="1:8" x14ac:dyDescent="0.25">
      <c r="A3643" s="112">
        <v>45339</v>
      </c>
      <c r="B3643" s="21" t="s">
        <v>9830</v>
      </c>
      <c r="C3643" s="13" t="s">
        <v>12372</v>
      </c>
      <c r="D3643" s="765"/>
      <c r="E3643" s="22"/>
      <c r="F3643" s="19">
        <v>704800</v>
      </c>
      <c r="G3643" s="14">
        <f t="shared" si="70"/>
        <v>-704800</v>
      </c>
      <c r="H3643" s="13" t="s">
        <v>12529</v>
      </c>
    </row>
    <row r="3644" spans="1:8" x14ac:dyDescent="0.25">
      <c r="A3644" s="112">
        <v>45339</v>
      </c>
      <c r="B3644" s="21" t="s">
        <v>9830</v>
      </c>
      <c r="C3644" s="13" t="s">
        <v>180</v>
      </c>
      <c r="D3644" s="765" t="s">
        <v>12668</v>
      </c>
      <c r="E3644" s="22">
        <v>427400</v>
      </c>
      <c r="F3644" s="19"/>
      <c r="G3644" s="14">
        <f t="shared" si="70"/>
        <v>427400</v>
      </c>
      <c r="H3644" s="13"/>
    </row>
    <row r="3645" spans="1:8" x14ac:dyDescent="0.25">
      <c r="A3645" s="112">
        <v>45341</v>
      </c>
      <c r="B3645" s="21" t="s">
        <v>10294</v>
      </c>
      <c r="C3645" s="13" t="s">
        <v>5186</v>
      </c>
      <c r="D3645" s="765"/>
      <c r="E3645" s="22"/>
      <c r="F3645" s="19">
        <v>300000</v>
      </c>
      <c r="G3645" s="14">
        <f t="shared" si="70"/>
        <v>-300000</v>
      </c>
      <c r="H3645" s="13" t="s">
        <v>10719</v>
      </c>
    </row>
    <row r="3646" spans="1:8" x14ac:dyDescent="0.25">
      <c r="A3646" s="112">
        <v>45342</v>
      </c>
      <c r="B3646" s="21" t="s">
        <v>9830</v>
      </c>
      <c r="C3646" s="13" t="s">
        <v>12372</v>
      </c>
      <c r="D3646" s="765" t="s">
        <v>12594</v>
      </c>
      <c r="E3646" s="22">
        <v>1554800</v>
      </c>
      <c r="F3646" s="19"/>
      <c r="G3646" s="14">
        <f t="shared" si="70"/>
        <v>1554800</v>
      </c>
      <c r="H3646" s="13"/>
    </row>
    <row r="3647" spans="1:8" x14ac:dyDescent="0.25">
      <c r="A3647" s="112">
        <v>45342</v>
      </c>
      <c r="B3647" s="21" t="s">
        <v>10907</v>
      </c>
      <c r="C3647" s="13" t="s">
        <v>166</v>
      </c>
      <c r="D3647" s="765" t="s">
        <v>12670</v>
      </c>
      <c r="E3647" s="22">
        <v>3300</v>
      </c>
      <c r="F3647" s="19"/>
      <c r="G3647" s="14">
        <f t="shared" si="70"/>
        <v>3300</v>
      </c>
      <c r="H3647" s="13"/>
    </row>
    <row r="3648" spans="1:8" x14ac:dyDescent="0.25">
      <c r="A3648" s="112">
        <v>45343</v>
      </c>
      <c r="B3648" s="21" t="s">
        <v>10907</v>
      </c>
      <c r="C3648" s="13" t="s">
        <v>7952</v>
      </c>
      <c r="D3648" s="765"/>
      <c r="E3648" s="22"/>
      <c r="F3648" s="19">
        <v>275000</v>
      </c>
      <c r="G3648" s="14">
        <f t="shared" si="70"/>
        <v>-275000</v>
      </c>
      <c r="H3648" s="13" t="s">
        <v>12022</v>
      </c>
    </row>
    <row r="3649" spans="1:8" x14ac:dyDescent="0.25">
      <c r="A3649" s="112">
        <v>45343</v>
      </c>
      <c r="B3649" s="21" t="s">
        <v>11883</v>
      </c>
      <c r="C3649" s="13" t="s">
        <v>7465</v>
      </c>
      <c r="D3649" s="765"/>
      <c r="E3649" s="22"/>
      <c r="F3649" s="19">
        <v>1000000</v>
      </c>
      <c r="G3649" s="14">
        <f t="shared" si="70"/>
        <v>-1000000</v>
      </c>
      <c r="H3649" s="13" t="s">
        <v>12550</v>
      </c>
    </row>
    <row r="3650" spans="1:8" x14ac:dyDescent="0.25">
      <c r="A3650" s="112">
        <v>45343</v>
      </c>
      <c r="B3650" s="21" t="s">
        <v>12618</v>
      </c>
      <c r="C3650" s="13" t="s">
        <v>7465</v>
      </c>
      <c r="D3650" s="765" t="s">
        <v>12654</v>
      </c>
      <c r="E3650" s="22">
        <v>45459</v>
      </c>
      <c r="F3650" s="109"/>
      <c r="G3650" s="14">
        <f t="shared" si="70"/>
        <v>45459</v>
      </c>
      <c r="H3650" s="13"/>
    </row>
    <row r="3651" spans="1:8" ht="16.5" thickBot="1" x14ac:dyDescent="0.3">
      <c r="A3651" s="112">
        <v>45346</v>
      </c>
      <c r="B3651" s="21" t="s">
        <v>11883</v>
      </c>
      <c r="C3651" s="13" t="s">
        <v>8392</v>
      </c>
      <c r="D3651" s="765"/>
      <c r="E3651" s="22"/>
      <c r="F3651" s="109">
        <v>500000</v>
      </c>
      <c r="G3651" s="14">
        <f t="shared" si="70"/>
        <v>-500000</v>
      </c>
      <c r="H3651" s="13" t="s">
        <v>12303</v>
      </c>
    </row>
    <row r="3652" spans="1:8" x14ac:dyDescent="0.25">
      <c r="A3652" s="112">
        <v>45346</v>
      </c>
      <c r="B3652" s="21" t="s">
        <v>10377</v>
      </c>
      <c r="C3652" s="13" t="s">
        <v>180</v>
      </c>
      <c r="D3652" s="765"/>
      <c r="E3652" s="782"/>
      <c r="F3652" s="784">
        <v>13760</v>
      </c>
      <c r="G3652" s="783">
        <f t="shared" si="70"/>
        <v>-13760</v>
      </c>
      <c r="H3652" s="1171" t="s">
        <v>12568</v>
      </c>
    </row>
    <row r="3653" spans="1:8" x14ac:dyDescent="0.25">
      <c r="A3653" s="112">
        <v>45346</v>
      </c>
      <c r="B3653" s="21" t="s">
        <v>10907</v>
      </c>
      <c r="C3653" s="13" t="s">
        <v>180</v>
      </c>
      <c r="D3653" s="765"/>
      <c r="E3653" s="782"/>
      <c r="F3653" s="141">
        <v>164280</v>
      </c>
      <c r="G3653" s="783">
        <f t="shared" si="70"/>
        <v>-164280</v>
      </c>
      <c r="H3653" s="1176"/>
    </row>
    <row r="3654" spans="1:8" x14ac:dyDescent="0.25">
      <c r="A3654" s="112">
        <v>45346</v>
      </c>
      <c r="B3654" s="21" t="s">
        <v>11605</v>
      </c>
      <c r="C3654" s="13" t="s">
        <v>180</v>
      </c>
      <c r="D3654" s="765"/>
      <c r="E3654" s="782"/>
      <c r="F3654" s="141">
        <v>145230</v>
      </c>
      <c r="G3654" s="783">
        <f t="shared" si="70"/>
        <v>-145230</v>
      </c>
      <c r="H3654" s="1176"/>
    </row>
    <row r="3655" spans="1:8" ht="16.5" thickBot="1" x14ac:dyDescent="0.3">
      <c r="A3655" s="112">
        <v>45346</v>
      </c>
      <c r="B3655" s="21" t="s">
        <v>11883</v>
      </c>
      <c r="C3655" s="13" t="s">
        <v>180</v>
      </c>
      <c r="D3655" s="765"/>
      <c r="E3655" s="782"/>
      <c r="F3655" s="785">
        <v>176730</v>
      </c>
      <c r="G3655" s="783">
        <f t="shared" si="70"/>
        <v>-176730</v>
      </c>
      <c r="H3655" s="1172"/>
    </row>
    <row r="3656" spans="1:8" x14ac:dyDescent="0.25">
      <c r="A3656" s="112">
        <v>45341</v>
      </c>
      <c r="B3656" s="62" t="s">
        <v>12192</v>
      </c>
      <c r="C3656" s="13" t="s">
        <v>166</v>
      </c>
      <c r="D3656" s="765"/>
      <c r="E3656" s="22"/>
      <c r="F3656" s="111">
        <v>653892</v>
      </c>
      <c r="G3656" s="14">
        <f t="shared" si="70"/>
        <v>-653892</v>
      </c>
      <c r="H3656" s="13" t="s">
        <v>12560</v>
      </c>
    </row>
    <row r="3657" spans="1:8" x14ac:dyDescent="0.25">
      <c r="A3657" s="112">
        <v>45342</v>
      </c>
      <c r="B3657" s="21" t="s">
        <v>8557</v>
      </c>
      <c r="C3657" s="13" t="s">
        <v>164</v>
      </c>
      <c r="D3657" s="765" t="s">
        <v>12700</v>
      </c>
      <c r="E3657" s="22">
        <v>75279</v>
      </c>
      <c r="F3657" s="111"/>
      <c r="G3657" s="14">
        <f t="shared" si="70"/>
        <v>75279</v>
      </c>
      <c r="H3657" s="13"/>
    </row>
    <row r="3658" spans="1:8" x14ac:dyDescent="0.25">
      <c r="A3658" s="112">
        <v>45346</v>
      </c>
      <c r="B3658" s="62" t="s">
        <v>9830</v>
      </c>
      <c r="C3658" s="13" t="s">
        <v>164</v>
      </c>
      <c r="D3658" s="765" t="s">
        <v>12701</v>
      </c>
      <c r="E3658" s="22">
        <v>4290</v>
      </c>
      <c r="F3658" s="111"/>
      <c r="G3658" s="14">
        <f t="shared" si="70"/>
        <v>4290</v>
      </c>
      <c r="H3658" s="13"/>
    </row>
    <row r="3659" spans="1:8" x14ac:dyDescent="0.25">
      <c r="A3659" s="112">
        <v>45348</v>
      </c>
      <c r="B3659" s="21" t="s">
        <v>10907</v>
      </c>
      <c r="C3659" s="13" t="s">
        <v>12480</v>
      </c>
      <c r="D3659" s="765" t="s">
        <v>9243</v>
      </c>
      <c r="E3659" s="22">
        <v>27608</v>
      </c>
      <c r="F3659" s="111"/>
      <c r="G3659" s="14">
        <f t="shared" si="70"/>
        <v>27608</v>
      </c>
      <c r="H3659" s="13"/>
    </row>
    <row r="3660" spans="1:8" x14ac:dyDescent="0.25">
      <c r="A3660" s="112">
        <v>45348</v>
      </c>
      <c r="B3660" s="21" t="s">
        <v>12192</v>
      </c>
      <c r="C3660" s="13" t="s">
        <v>8392</v>
      </c>
      <c r="D3660" s="765" t="s">
        <v>12650</v>
      </c>
      <c r="E3660" s="22">
        <v>64376</v>
      </c>
      <c r="F3660" s="111"/>
      <c r="G3660" s="14">
        <f t="shared" si="70"/>
        <v>64376</v>
      </c>
      <c r="H3660" s="13"/>
    </row>
    <row r="3661" spans="1:8" x14ac:dyDescent="0.25">
      <c r="A3661" s="112">
        <v>45348</v>
      </c>
      <c r="B3661" s="21" t="s">
        <v>9830</v>
      </c>
      <c r="C3661" s="13" t="s">
        <v>8392</v>
      </c>
      <c r="D3661" s="765" t="s">
        <v>12651</v>
      </c>
      <c r="E3661" s="22">
        <v>40701</v>
      </c>
      <c r="F3661" s="111"/>
      <c r="G3661" s="14">
        <f t="shared" si="70"/>
        <v>40701</v>
      </c>
      <c r="H3661" s="13"/>
    </row>
    <row r="3662" spans="1:8" x14ac:dyDescent="0.25">
      <c r="A3662" s="112">
        <v>45348</v>
      </c>
      <c r="B3662" s="21" t="s">
        <v>10230</v>
      </c>
      <c r="C3662" s="13" t="s">
        <v>11320</v>
      </c>
      <c r="D3662" s="765"/>
      <c r="E3662" s="22"/>
      <c r="F3662" s="19">
        <v>146000</v>
      </c>
      <c r="G3662" s="14">
        <f>E3662-F3662</f>
        <v>-146000</v>
      </c>
      <c r="H3662" s="13" t="s">
        <v>12574</v>
      </c>
    </row>
    <row r="3663" spans="1:8" x14ac:dyDescent="0.25">
      <c r="A3663" s="112">
        <v>45348</v>
      </c>
      <c r="B3663" s="21" t="s">
        <v>11883</v>
      </c>
      <c r="C3663" s="13" t="s">
        <v>169</v>
      </c>
      <c r="D3663" s="765" t="s">
        <v>12484</v>
      </c>
      <c r="E3663" s="22">
        <v>82734</v>
      </c>
      <c r="F3663" s="19"/>
      <c r="G3663" s="14">
        <f t="shared" ref="G3663:G3665" si="71">E3663-F3663</f>
        <v>82734</v>
      </c>
      <c r="H3663" s="13"/>
    </row>
    <row r="3664" spans="1:8" x14ac:dyDescent="0.25">
      <c r="A3664" s="112">
        <v>45348</v>
      </c>
      <c r="B3664" s="21" t="s">
        <v>9830</v>
      </c>
      <c r="C3664" s="13" t="s">
        <v>164</v>
      </c>
      <c r="D3664" s="765" t="s">
        <v>12702</v>
      </c>
      <c r="E3664" s="22">
        <v>2660</v>
      </c>
      <c r="F3664" s="19"/>
      <c r="G3664" s="14">
        <f t="shared" si="71"/>
        <v>2660</v>
      </c>
      <c r="H3664" s="13"/>
    </row>
    <row r="3665" spans="1:8" x14ac:dyDescent="0.25">
      <c r="A3665" s="112">
        <v>45348</v>
      </c>
      <c r="B3665" s="21" t="s">
        <v>9830</v>
      </c>
      <c r="C3665" s="13" t="s">
        <v>164</v>
      </c>
      <c r="D3665" s="765" t="s">
        <v>12703</v>
      </c>
      <c r="E3665" s="22">
        <v>3588</v>
      </c>
      <c r="F3665" s="19"/>
      <c r="G3665" s="14">
        <f t="shared" si="71"/>
        <v>3588</v>
      </c>
      <c r="H3665" s="13"/>
    </row>
    <row r="3666" spans="1:8" x14ac:dyDescent="0.25">
      <c r="A3666" s="112">
        <v>45349</v>
      </c>
      <c r="B3666" s="21" t="s">
        <v>10907</v>
      </c>
      <c r="C3666" s="13" t="s">
        <v>12480</v>
      </c>
      <c r="D3666" s="765"/>
      <c r="E3666" s="22"/>
      <c r="F3666" s="19">
        <v>200000</v>
      </c>
      <c r="G3666" s="14">
        <f t="shared" si="70"/>
        <v>-200000</v>
      </c>
      <c r="H3666" s="13" t="s">
        <v>12581</v>
      </c>
    </row>
    <row r="3667" spans="1:8" x14ac:dyDescent="0.25">
      <c r="A3667" s="112">
        <v>45349</v>
      </c>
      <c r="B3667" s="21" t="s">
        <v>11883</v>
      </c>
      <c r="C3667" s="13" t="s">
        <v>7465</v>
      </c>
      <c r="D3667" s="765"/>
      <c r="E3667" s="22"/>
      <c r="F3667" s="19">
        <v>1000000</v>
      </c>
      <c r="G3667" s="14">
        <f t="shared" si="70"/>
        <v>-1000000</v>
      </c>
      <c r="H3667" s="13" t="s">
        <v>12597</v>
      </c>
    </row>
    <row r="3668" spans="1:8" x14ac:dyDescent="0.25">
      <c r="A3668" s="112">
        <v>45349</v>
      </c>
      <c r="B3668" s="21" t="s">
        <v>11883</v>
      </c>
      <c r="C3668" s="13" t="s">
        <v>7465</v>
      </c>
      <c r="D3668" s="765" t="s">
        <v>12655</v>
      </c>
      <c r="E3668" s="22">
        <v>123660</v>
      </c>
      <c r="F3668" s="19"/>
      <c r="G3668" s="14">
        <f t="shared" si="70"/>
        <v>123660</v>
      </c>
      <c r="H3668" s="13"/>
    </row>
    <row r="3669" spans="1:8" x14ac:dyDescent="0.25">
      <c r="A3669" s="112">
        <v>45349</v>
      </c>
      <c r="B3669" s="21" t="s">
        <v>11883</v>
      </c>
      <c r="C3669" s="13" t="s">
        <v>7465</v>
      </c>
      <c r="D3669" s="765" t="s">
        <v>12656</v>
      </c>
      <c r="E3669" s="22">
        <v>270563</v>
      </c>
      <c r="F3669" s="19"/>
      <c r="G3669" s="14">
        <f t="shared" si="70"/>
        <v>270563</v>
      </c>
      <c r="H3669" s="13"/>
    </row>
    <row r="3670" spans="1:8" x14ac:dyDescent="0.25">
      <c r="A3670" s="112">
        <v>45350</v>
      </c>
      <c r="B3670" s="21" t="s">
        <v>11883</v>
      </c>
      <c r="C3670" s="13" t="s">
        <v>169</v>
      </c>
      <c r="D3670" s="765" t="s">
        <v>11258</v>
      </c>
      <c r="E3670" s="22">
        <v>4657</v>
      </c>
      <c r="F3670" s="19"/>
      <c r="G3670" s="14">
        <f t="shared" si="70"/>
        <v>4657</v>
      </c>
      <c r="H3670" s="13"/>
    </row>
    <row r="3671" spans="1:8" x14ac:dyDescent="0.25">
      <c r="A3671" s="112">
        <v>45351</v>
      </c>
      <c r="B3671" s="21" t="s">
        <v>11883</v>
      </c>
      <c r="C3671" s="13" t="s">
        <v>8392</v>
      </c>
      <c r="D3671" s="765" t="s">
        <v>12652</v>
      </c>
      <c r="E3671" s="22">
        <v>25644</v>
      </c>
      <c r="F3671" s="19"/>
      <c r="G3671" s="14">
        <f t="shared" si="70"/>
        <v>25644</v>
      </c>
      <c r="H3671" s="13"/>
    </row>
    <row r="3672" spans="1:8" x14ac:dyDescent="0.25">
      <c r="A3672" s="112">
        <v>45351</v>
      </c>
      <c r="B3672" s="21" t="s">
        <v>12192</v>
      </c>
      <c r="C3672" s="13" t="s">
        <v>8392</v>
      </c>
      <c r="D3672" s="765" t="s">
        <v>12653</v>
      </c>
      <c r="E3672" s="22">
        <v>20455</v>
      </c>
      <c r="F3672" s="19"/>
      <c r="G3672" s="14">
        <f t="shared" si="70"/>
        <v>20455</v>
      </c>
      <c r="H3672" s="13"/>
    </row>
    <row r="3673" spans="1:8" x14ac:dyDescent="0.25">
      <c r="A3673" s="112">
        <v>45351</v>
      </c>
      <c r="B3673" s="21" t="s">
        <v>10907</v>
      </c>
      <c r="C3673" s="13" t="s">
        <v>166</v>
      </c>
      <c r="D3673" s="765" t="s">
        <v>12671</v>
      </c>
      <c r="E3673" s="22">
        <v>1460</v>
      </c>
      <c r="F3673" s="19"/>
      <c r="G3673" s="14">
        <f t="shared" si="70"/>
        <v>1460</v>
      </c>
      <c r="H3673" s="13"/>
    </row>
    <row r="3674" spans="1:8" x14ac:dyDescent="0.25">
      <c r="A3674" s="112">
        <v>45355</v>
      </c>
      <c r="B3674" s="21" t="s">
        <v>11883</v>
      </c>
      <c r="C3674" s="13" t="s">
        <v>7465</v>
      </c>
      <c r="D3674" s="765" t="s">
        <v>12657</v>
      </c>
      <c r="E3674" s="22">
        <v>30400</v>
      </c>
      <c r="F3674" s="19"/>
      <c r="G3674" s="14">
        <f t="shared" si="70"/>
        <v>30400</v>
      </c>
      <c r="H3674" s="13"/>
    </row>
    <row r="3675" spans="1:8" x14ac:dyDescent="0.25">
      <c r="A3675" s="112">
        <v>45357</v>
      </c>
      <c r="B3675" s="21" t="s">
        <v>10569</v>
      </c>
      <c r="C3675" s="13" t="s">
        <v>12372</v>
      </c>
      <c r="D3675" s="765" t="s">
        <v>12699</v>
      </c>
      <c r="E3675" s="22">
        <v>22000</v>
      </c>
      <c r="F3675" s="19"/>
      <c r="G3675" s="14">
        <f t="shared" si="70"/>
        <v>22000</v>
      </c>
      <c r="H3675" s="13"/>
    </row>
    <row r="3676" spans="1:8" x14ac:dyDescent="0.25">
      <c r="A3676" s="112">
        <v>45357</v>
      </c>
      <c r="B3676" s="21" t="s">
        <v>9830</v>
      </c>
      <c r="C3676" s="13" t="s">
        <v>164</v>
      </c>
      <c r="D3676" s="765"/>
      <c r="E3676" s="22"/>
      <c r="F3676" s="19">
        <v>2776</v>
      </c>
      <c r="G3676" s="14">
        <f t="shared" si="70"/>
        <v>-2776</v>
      </c>
      <c r="H3676" s="13" t="s">
        <v>4469</v>
      </c>
    </row>
    <row r="3677" spans="1:8" x14ac:dyDescent="0.25">
      <c r="A3677" s="112">
        <v>45358</v>
      </c>
      <c r="B3677" s="21" t="s">
        <v>10907</v>
      </c>
      <c r="C3677" s="13" t="s">
        <v>166</v>
      </c>
      <c r="D3677" s="765" t="s">
        <v>12672</v>
      </c>
      <c r="E3677" s="22">
        <v>34680</v>
      </c>
      <c r="F3677" s="19"/>
      <c r="G3677" s="14">
        <f t="shared" si="70"/>
        <v>34680</v>
      </c>
      <c r="H3677" s="13"/>
    </row>
    <row r="3678" spans="1:8" x14ac:dyDescent="0.25">
      <c r="A3678" s="112">
        <v>45358</v>
      </c>
      <c r="B3678" s="21" t="s">
        <v>8557</v>
      </c>
      <c r="C3678" s="13" t="s">
        <v>166</v>
      </c>
      <c r="D3678" s="765" t="s">
        <v>12860</v>
      </c>
      <c r="E3678" s="22">
        <v>3390</v>
      </c>
      <c r="F3678" s="19"/>
      <c r="G3678" s="14">
        <f t="shared" si="70"/>
        <v>3390</v>
      </c>
      <c r="H3678" s="13"/>
    </row>
    <row r="3679" spans="1:8" x14ac:dyDescent="0.25">
      <c r="A3679" s="112">
        <v>45358</v>
      </c>
      <c r="B3679" s="21" t="s">
        <v>8557</v>
      </c>
      <c r="C3679" s="13" t="s">
        <v>164</v>
      </c>
      <c r="D3679" s="765" t="s">
        <v>12970</v>
      </c>
      <c r="E3679" s="22">
        <v>32375</v>
      </c>
      <c r="F3679" s="19"/>
      <c r="G3679" s="14">
        <f t="shared" si="70"/>
        <v>32375</v>
      </c>
      <c r="H3679" s="13"/>
    </row>
    <row r="3680" spans="1:8" x14ac:dyDescent="0.25">
      <c r="A3680" s="112">
        <v>45362</v>
      </c>
      <c r="B3680" s="21" t="s">
        <v>8557</v>
      </c>
      <c r="C3680" s="13" t="s">
        <v>8392</v>
      </c>
      <c r="D3680" s="765" t="s">
        <v>12760</v>
      </c>
      <c r="E3680" s="22">
        <v>35310</v>
      </c>
      <c r="F3680" s="19"/>
      <c r="G3680" s="14">
        <f t="shared" si="70"/>
        <v>35310</v>
      </c>
      <c r="H3680" s="13"/>
    </row>
    <row r="3681" spans="1:8" x14ac:dyDescent="0.25">
      <c r="A3681" s="112">
        <v>45362</v>
      </c>
      <c r="B3681" s="21" t="s">
        <v>8557</v>
      </c>
      <c r="C3681" s="13" t="s">
        <v>164</v>
      </c>
      <c r="D3681" s="765" t="s">
        <v>12972</v>
      </c>
      <c r="E3681" s="22">
        <v>59400</v>
      </c>
      <c r="F3681" s="19"/>
      <c r="G3681" s="14">
        <f t="shared" si="70"/>
        <v>59400</v>
      </c>
      <c r="H3681" s="13"/>
    </row>
    <row r="3682" spans="1:8" x14ac:dyDescent="0.25">
      <c r="A3682" s="112">
        <v>45363</v>
      </c>
      <c r="B3682" s="21" t="s">
        <v>8557</v>
      </c>
      <c r="C3682" s="13" t="s">
        <v>164</v>
      </c>
      <c r="D3682" s="765" t="s">
        <v>12966</v>
      </c>
      <c r="E3682" s="22">
        <v>3600</v>
      </c>
      <c r="F3682" s="19"/>
      <c r="G3682" s="14">
        <f t="shared" si="70"/>
        <v>3600</v>
      </c>
      <c r="H3682" s="13"/>
    </row>
    <row r="3683" spans="1:8" x14ac:dyDescent="0.25">
      <c r="A3683" s="112">
        <v>45363</v>
      </c>
      <c r="B3683" s="21" t="s">
        <v>11883</v>
      </c>
      <c r="C3683" s="13" t="s">
        <v>8392</v>
      </c>
      <c r="D3683" s="765" t="s">
        <v>12761</v>
      </c>
      <c r="E3683" s="22">
        <v>27143</v>
      </c>
      <c r="F3683" s="19"/>
      <c r="G3683" s="14">
        <f t="shared" si="70"/>
        <v>27143</v>
      </c>
      <c r="H3683" s="13"/>
    </row>
    <row r="3684" spans="1:8" x14ac:dyDescent="0.25">
      <c r="A3684" s="112">
        <v>45363</v>
      </c>
      <c r="B3684" s="21" t="s">
        <v>12192</v>
      </c>
      <c r="C3684" s="13" t="s">
        <v>8392</v>
      </c>
      <c r="D3684" s="765" t="s">
        <v>12762</v>
      </c>
      <c r="E3684" s="22">
        <v>6740</v>
      </c>
      <c r="F3684" s="19"/>
      <c r="G3684" s="14">
        <f t="shared" si="70"/>
        <v>6740</v>
      </c>
      <c r="H3684" s="13"/>
    </row>
    <row r="3685" spans="1:8" x14ac:dyDescent="0.25">
      <c r="A3685" s="112">
        <v>45367</v>
      </c>
      <c r="B3685" s="21" t="s">
        <v>11883</v>
      </c>
      <c r="C3685" s="13" t="s">
        <v>7465</v>
      </c>
      <c r="D3685" s="765"/>
      <c r="E3685" s="22"/>
      <c r="F3685" s="19">
        <v>2000000</v>
      </c>
      <c r="G3685" s="14">
        <f t="shared" si="70"/>
        <v>-2000000</v>
      </c>
      <c r="H3685" s="13" t="s">
        <v>12748</v>
      </c>
    </row>
    <row r="3686" spans="1:8" x14ac:dyDescent="0.25">
      <c r="A3686" s="112">
        <v>45367</v>
      </c>
      <c r="B3686" s="21" t="s">
        <v>11883</v>
      </c>
      <c r="C3686" s="13" t="s">
        <v>7465</v>
      </c>
      <c r="D3686" s="765" t="s">
        <v>12757</v>
      </c>
      <c r="E3686" s="22">
        <v>30400</v>
      </c>
      <c r="F3686" s="19"/>
      <c r="G3686" s="14">
        <f t="shared" si="70"/>
        <v>30400</v>
      </c>
      <c r="H3686" s="13"/>
    </row>
    <row r="3687" spans="1:8" x14ac:dyDescent="0.25">
      <c r="A3687" s="112">
        <v>45367</v>
      </c>
      <c r="B3687" s="21" t="s">
        <v>11883</v>
      </c>
      <c r="C3687" s="13" t="s">
        <v>7465</v>
      </c>
      <c r="D3687" s="765" t="s">
        <v>12758</v>
      </c>
      <c r="E3687" s="22">
        <v>131702</v>
      </c>
      <c r="F3687" s="19"/>
      <c r="G3687" s="14">
        <f t="shared" si="70"/>
        <v>131702</v>
      </c>
      <c r="H3687" s="13"/>
    </row>
    <row r="3688" spans="1:8" x14ac:dyDescent="0.25">
      <c r="A3688" s="112">
        <v>45367</v>
      </c>
      <c r="B3688" s="21" t="s">
        <v>9830</v>
      </c>
      <c r="C3688" s="13" t="s">
        <v>166</v>
      </c>
      <c r="D3688" s="765" t="s">
        <v>12861</v>
      </c>
      <c r="E3688" s="22">
        <v>60200</v>
      </c>
      <c r="F3688" s="19"/>
      <c r="G3688" s="14">
        <f t="shared" si="70"/>
        <v>60200</v>
      </c>
      <c r="H3688" s="13"/>
    </row>
    <row r="3689" spans="1:8" x14ac:dyDescent="0.25">
      <c r="A3689" s="112">
        <v>45367</v>
      </c>
      <c r="B3689" s="21" t="s">
        <v>10907</v>
      </c>
      <c r="C3689" s="13" t="s">
        <v>169</v>
      </c>
      <c r="D3689" s="765" t="s">
        <v>12858</v>
      </c>
      <c r="E3689" s="22">
        <v>9908</v>
      </c>
      <c r="F3689" s="19"/>
      <c r="G3689" s="14">
        <f t="shared" si="70"/>
        <v>9908</v>
      </c>
      <c r="H3689" s="53"/>
    </row>
    <row r="3690" spans="1:8" x14ac:dyDescent="0.25">
      <c r="A3690" s="112">
        <v>45369</v>
      </c>
      <c r="B3690" s="21" t="s">
        <v>11605</v>
      </c>
      <c r="C3690" s="13" t="s">
        <v>8392</v>
      </c>
      <c r="D3690" s="765"/>
      <c r="E3690" s="22"/>
      <c r="F3690" s="19">
        <v>100000</v>
      </c>
      <c r="G3690" s="14">
        <f t="shared" si="70"/>
        <v>-100000</v>
      </c>
      <c r="H3690" s="1168" t="s">
        <v>13040</v>
      </c>
    </row>
    <row r="3691" spans="1:8" x14ac:dyDescent="0.25">
      <c r="A3691" s="112">
        <v>45369</v>
      </c>
      <c r="B3691" s="21" t="s">
        <v>12350</v>
      </c>
      <c r="C3691" s="13" t="s">
        <v>8392</v>
      </c>
      <c r="D3691" s="765"/>
      <c r="E3691" s="22"/>
      <c r="F3691" s="19">
        <v>900000</v>
      </c>
      <c r="G3691" s="14">
        <f t="shared" ref="G3691" si="72">E3691-F3691</f>
        <v>-900000</v>
      </c>
      <c r="H3691" s="1170"/>
    </row>
    <row r="3692" spans="1:8" x14ac:dyDescent="0.25">
      <c r="A3692" s="112">
        <v>45369</v>
      </c>
      <c r="B3692" s="21" t="s">
        <v>8557</v>
      </c>
      <c r="C3692" s="13" t="s">
        <v>164</v>
      </c>
      <c r="D3692" s="765" t="s">
        <v>12971</v>
      </c>
      <c r="E3692" s="22">
        <v>22546</v>
      </c>
      <c r="F3692" s="19"/>
      <c r="G3692" s="14">
        <f t="shared" si="70"/>
        <v>22546</v>
      </c>
      <c r="H3692" s="13"/>
    </row>
    <row r="3693" spans="1:8" x14ac:dyDescent="0.25">
      <c r="A3693" s="112">
        <v>45370</v>
      </c>
      <c r="B3693" s="21" t="s">
        <v>11883</v>
      </c>
      <c r="C3693" s="13" t="s">
        <v>7465</v>
      </c>
      <c r="D3693" s="765" t="s">
        <v>11326</v>
      </c>
      <c r="E3693" s="22">
        <v>9000</v>
      </c>
      <c r="F3693" s="19"/>
      <c r="G3693" s="14">
        <f t="shared" si="70"/>
        <v>9000</v>
      </c>
      <c r="H3693" s="13"/>
    </row>
    <row r="3694" spans="1:8" x14ac:dyDescent="0.25">
      <c r="A3694" s="112">
        <v>45371</v>
      </c>
      <c r="B3694" s="21" t="s">
        <v>11883</v>
      </c>
      <c r="C3694" s="13" t="s">
        <v>7465</v>
      </c>
      <c r="D3694" s="765" t="s">
        <v>12759</v>
      </c>
      <c r="E3694" s="22">
        <v>227953</v>
      </c>
      <c r="F3694" s="19"/>
      <c r="G3694" s="14">
        <f t="shared" si="70"/>
        <v>227953</v>
      </c>
      <c r="H3694" s="13"/>
    </row>
    <row r="3695" spans="1:8" x14ac:dyDescent="0.25">
      <c r="A3695" s="112">
        <v>45371</v>
      </c>
      <c r="B3695" s="21" t="s">
        <v>10569</v>
      </c>
      <c r="C3695" s="13" t="s">
        <v>12372</v>
      </c>
      <c r="D3695" s="765" t="s">
        <v>12823</v>
      </c>
      <c r="E3695" s="22">
        <v>11000</v>
      </c>
      <c r="F3695" s="19"/>
      <c r="G3695" s="14">
        <f t="shared" si="70"/>
        <v>11000</v>
      </c>
      <c r="H3695" s="13"/>
    </row>
    <row r="3696" spans="1:8" x14ac:dyDescent="0.25">
      <c r="A3696" s="112">
        <v>45372</v>
      </c>
      <c r="B3696" s="21" t="s">
        <v>12192</v>
      </c>
      <c r="C3696" s="13" t="s">
        <v>180</v>
      </c>
      <c r="D3696" s="765"/>
      <c r="E3696" s="22"/>
      <c r="F3696" s="19">
        <v>712701</v>
      </c>
      <c r="G3696" s="14">
        <f t="shared" si="70"/>
        <v>-712701</v>
      </c>
      <c r="H3696" s="13" t="s">
        <v>12774</v>
      </c>
    </row>
    <row r="3697" spans="1:8" x14ac:dyDescent="0.25">
      <c r="A3697" s="112">
        <v>45373</v>
      </c>
      <c r="B3697" s="21" t="s">
        <v>11883</v>
      </c>
      <c r="C3697" s="13" t="s">
        <v>8392</v>
      </c>
      <c r="D3697" s="765" t="s">
        <v>12822</v>
      </c>
      <c r="E3697" s="22">
        <v>11306</v>
      </c>
      <c r="F3697" s="19"/>
      <c r="G3697" s="14">
        <f t="shared" si="70"/>
        <v>11306</v>
      </c>
      <c r="H3697" s="13"/>
    </row>
    <row r="3698" spans="1:8" x14ac:dyDescent="0.25">
      <c r="A3698" s="112">
        <v>45373</v>
      </c>
      <c r="B3698" s="21" t="s">
        <v>11507</v>
      </c>
      <c r="C3698" s="13" t="s">
        <v>164</v>
      </c>
      <c r="D3698" s="765" t="s">
        <v>12968</v>
      </c>
      <c r="E3698" s="22">
        <v>28603</v>
      </c>
      <c r="F3698" s="19"/>
      <c r="G3698" s="14">
        <f t="shared" si="70"/>
        <v>28603</v>
      </c>
      <c r="H3698" s="13"/>
    </row>
    <row r="3699" spans="1:8" x14ac:dyDescent="0.25">
      <c r="A3699" s="112">
        <v>45377</v>
      </c>
      <c r="B3699" s="21" t="s">
        <v>10907</v>
      </c>
      <c r="C3699" s="13" t="s">
        <v>12480</v>
      </c>
      <c r="D3699" s="765"/>
      <c r="E3699" s="22"/>
      <c r="F3699" s="19">
        <v>100000</v>
      </c>
      <c r="G3699" s="14">
        <f t="shared" si="70"/>
        <v>-100000</v>
      </c>
      <c r="H3699" s="13" t="s">
        <v>12786</v>
      </c>
    </row>
    <row r="3700" spans="1:8" x14ac:dyDescent="0.25">
      <c r="A3700" s="112">
        <v>45377</v>
      </c>
      <c r="B3700" s="21" t="s">
        <v>10907</v>
      </c>
      <c r="C3700" s="13" t="s">
        <v>7952</v>
      </c>
      <c r="D3700" s="765"/>
      <c r="E3700" s="22"/>
      <c r="F3700" s="19">
        <v>200000</v>
      </c>
      <c r="G3700" s="14">
        <f t="shared" si="70"/>
        <v>-200000</v>
      </c>
      <c r="H3700" s="13" t="s">
        <v>12786</v>
      </c>
    </row>
    <row r="3701" spans="1:8" x14ac:dyDescent="0.25">
      <c r="A3701" s="112">
        <v>45377</v>
      </c>
      <c r="B3701" s="21" t="s">
        <v>10907</v>
      </c>
      <c r="C3701" s="13" t="s">
        <v>7952</v>
      </c>
      <c r="D3701" s="765"/>
      <c r="E3701" s="22"/>
      <c r="F3701" s="19">
        <v>100000</v>
      </c>
      <c r="G3701" s="14">
        <f t="shared" ref="G3701:G3779" si="73">E3701-F3701</f>
        <v>-100000</v>
      </c>
      <c r="H3701" s="13" t="s">
        <v>12786</v>
      </c>
    </row>
    <row r="3702" spans="1:8" x14ac:dyDescent="0.25">
      <c r="A3702" s="112">
        <v>45381</v>
      </c>
      <c r="B3702" s="21" t="s">
        <v>12801</v>
      </c>
      <c r="C3702" s="13" t="s">
        <v>166</v>
      </c>
      <c r="D3702" s="765" t="s">
        <v>12862</v>
      </c>
      <c r="E3702" s="22">
        <v>14000</v>
      </c>
      <c r="F3702" s="19"/>
      <c r="G3702" s="14">
        <f t="shared" si="73"/>
        <v>14000</v>
      </c>
      <c r="H3702" s="13"/>
    </row>
    <row r="3703" spans="1:8" x14ac:dyDescent="0.25">
      <c r="A3703" s="112">
        <v>45384</v>
      </c>
      <c r="B3703" s="21" t="s">
        <v>12810</v>
      </c>
      <c r="C3703" s="13" t="s">
        <v>7465</v>
      </c>
      <c r="D3703" s="765" t="s">
        <v>12858</v>
      </c>
      <c r="E3703" s="22">
        <v>87507</v>
      </c>
      <c r="F3703" s="19"/>
      <c r="G3703" s="14">
        <f t="shared" si="73"/>
        <v>87507</v>
      </c>
      <c r="H3703" s="13"/>
    </row>
    <row r="3704" spans="1:8" x14ac:dyDescent="0.25">
      <c r="A3704" s="112">
        <v>45386</v>
      </c>
      <c r="B3704" s="21" t="s">
        <v>12801</v>
      </c>
      <c r="C3704" s="13" t="s">
        <v>12372</v>
      </c>
      <c r="D3704" s="765" t="s">
        <v>12859</v>
      </c>
      <c r="E3704" s="22">
        <v>38500</v>
      </c>
      <c r="F3704" s="19"/>
      <c r="G3704" s="14">
        <f t="shared" si="73"/>
        <v>38500</v>
      </c>
      <c r="H3704" s="13"/>
    </row>
    <row r="3705" spans="1:8" x14ac:dyDescent="0.25">
      <c r="A3705" s="112">
        <v>45386</v>
      </c>
      <c r="B3705" s="21" t="s">
        <v>12801</v>
      </c>
      <c r="C3705" s="13" t="s">
        <v>8392</v>
      </c>
      <c r="D3705" s="765" t="s">
        <v>12863</v>
      </c>
      <c r="E3705" s="22">
        <v>153139</v>
      </c>
      <c r="F3705" s="19"/>
      <c r="G3705" s="14">
        <f t="shared" si="73"/>
        <v>153139</v>
      </c>
      <c r="H3705" s="13"/>
    </row>
    <row r="3706" spans="1:8" x14ac:dyDescent="0.25">
      <c r="A3706" s="112">
        <v>45397</v>
      </c>
      <c r="B3706" s="21" t="s">
        <v>11507</v>
      </c>
      <c r="C3706" s="13" t="s">
        <v>166</v>
      </c>
      <c r="D3706" s="765" t="s">
        <v>12979</v>
      </c>
      <c r="E3706" s="22">
        <v>18000</v>
      </c>
      <c r="F3706" s="19"/>
      <c r="G3706" s="14">
        <f t="shared" si="73"/>
        <v>18000</v>
      </c>
      <c r="H3706" s="13"/>
    </row>
    <row r="3707" spans="1:8" x14ac:dyDescent="0.25">
      <c r="A3707" s="112">
        <v>45400</v>
      </c>
      <c r="B3707" s="21" t="s">
        <v>11</v>
      </c>
      <c r="C3707" s="13" t="s">
        <v>164</v>
      </c>
      <c r="D3707" s="765" t="s">
        <v>12969</v>
      </c>
      <c r="E3707" s="22">
        <v>7183</v>
      </c>
      <c r="F3707" s="19"/>
      <c r="G3707" s="14">
        <f>E3707-F3707</f>
        <v>7183</v>
      </c>
      <c r="H3707" s="13"/>
    </row>
    <row r="3708" spans="1:8" x14ac:dyDescent="0.25">
      <c r="A3708" s="112">
        <v>45401</v>
      </c>
      <c r="B3708" s="21" t="s">
        <v>12706</v>
      </c>
      <c r="C3708" s="13" t="s">
        <v>166</v>
      </c>
      <c r="D3708" s="765" t="s">
        <v>12980</v>
      </c>
      <c r="E3708" s="22">
        <v>39662</v>
      </c>
      <c r="F3708" s="19"/>
      <c r="G3708" s="14">
        <f>E3708-F3708</f>
        <v>39662</v>
      </c>
      <c r="H3708" s="13"/>
    </row>
    <row r="3709" spans="1:8" x14ac:dyDescent="0.25">
      <c r="A3709" s="112">
        <v>45406</v>
      </c>
      <c r="B3709" s="21" t="s">
        <v>12706</v>
      </c>
      <c r="C3709" s="13" t="s">
        <v>166</v>
      </c>
      <c r="D3709" s="765" t="s">
        <v>12984</v>
      </c>
      <c r="E3709" s="22">
        <v>22440</v>
      </c>
      <c r="F3709" s="19"/>
      <c r="G3709" s="14">
        <f t="shared" si="73"/>
        <v>22440</v>
      </c>
      <c r="H3709" s="13"/>
    </row>
    <row r="3710" spans="1:8" x14ac:dyDescent="0.25">
      <c r="A3710" s="112">
        <v>45407</v>
      </c>
      <c r="B3710" s="21" t="s">
        <v>11883</v>
      </c>
      <c r="C3710" s="13" t="s">
        <v>7465</v>
      </c>
      <c r="D3710" s="765" t="s">
        <v>12977</v>
      </c>
      <c r="E3710" s="22">
        <v>13240</v>
      </c>
      <c r="F3710" s="19"/>
      <c r="G3710" s="14">
        <f t="shared" si="73"/>
        <v>13240</v>
      </c>
      <c r="H3710" s="13"/>
    </row>
    <row r="3711" spans="1:8" x14ac:dyDescent="0.25">
      <c r="A3711" s="112">
        <v>45407</v>
      </c>
      <c r="B3711" s="21" t="s">
        <v>12706</v>
      </c>
      <c r="C3711" s="13" t="s">
        <v>166</v>
      </c>
      <c r="D3711" s="765" t="s">
        <v>12982</v>
      </c>
      <c r="E3711" s="22">
        <v>145050</v>
      </c>
      <c r="F3711" s="19"/>
      <c r="G3711" s="14">
        <f t="shared" si="73"/>
        <v>145050</v>
      </c>
      <c r="H3711" s="13"/>
    </row>
    <row r="3712" spans="1:8" x14ac:dyDescent="0.25">
      <c r="A3712" s="112">
        <v>45407</v>
      </c>
      <c r="B3712" s="21" t="s">
        <v>12192</v>
      </c>
      <c r="C3712" s="13" t="s">
        <v>8392</v>
      </c>
      <c r="D3712" s="765" t="s">
        <v>12985</v>
      </c>
      <c r="E3712" s="22">
        <v>420666</v>
      </c>
      <c r="F3712" s="19"/>
      <c r="G3712" s="14">
        <f t="shared" si="73"/>
        <v>420666</v>
      </c>
      <c r="H3712" s="13"/>
    </row>
    <row r="3713" spans="1:8" x14ac:dyDescent="0.25">
      <c r="A3713" s="112">
        <v>45411</v>
      </c>
      <c r="B3713" s="21" t="s">
        <v>9830</v>
      </c>
      <c r="C3713" s="13" t="s">
        <v>164</v>
      </c>
      <c r="D3713" s="765" t="s">
        <v>12967</v>
      </c>
      <c r="E3713" s="22">
        <v>9100</v>
      </c>
      <c r="F3713" s="19"/>
      <c r="G3713" s="14">
        <f t="shared" si="73"/>
        <v>9100</v>
      </c>
      <c r="H3713" s="13"/>
    </row>
    <row r="3714" spans="1:8" x14ac:dyDescent="0.25">
      <c r="A3714" s="112">
        <v>45411</v>
      </c>
      <c r="B3714" s="21" t="s">
        <v>10230</v>
      </c>
      <c r="C3714" s="13" t="s">
        <v>1197</v>
      </c>
      <c r="D3714" s="765" t="s">
        <v>12983</v>
      </c>
      <c r="E3714" s="22">
        <v>31000</v>
      </c>
      <c r="F3714" s="19"/>
      <c r="G3714" s="14">
        <f t="shared" si="73"/>
        <v>31000</v>
      </c>
      <c r="H3714" s="13"/>
    </row>
    <row r="3715" spans="1:8" x14ac:dyDescent="0.25">
      <c r="A3715" s="112">
        <v>45411</v>
      </c>
      <c r="B3715" s="21" t="s">
        <v>11507</v>
      </c>
      <c r="C3715" s="13" t="s">
        <v>5680</v>
      </c>
      <c r="D3715" s="765" t="s">
        <v>9962</v>
      </c>
      <c r="E3715" s="22">
        <v>43428</v>
      </c>
      <c r="F3715" s="19"/>
      <c r="G3715" s="14">
        <f t="shared" si="73"/>
        <v>43428</v>
      </c>
      <c r="H3715" s="13"/>
    </row>
    <row r="3716" spans="1:8" x14ac:dyDescent="0.25">
      <c r="A3716" s="112">
        <v>45412</v>
      </c>
      <c r="B3716" s="21" t="s">
        <v>8557</v>
      </c>
      <c r="C3716" s="13" t="s">
        <v>164</v>
      </c>
      <c r="D3716" s="765"/>
      <c r="E3716" s="22"/>
      <c r="F3716" s="19">
        <v>300000</v>
      </c>
      <c r="G3716" s="14">
        <f t="shared" si="73"/>
        <v>-300000</v>
      </c>
      <c r="H3716" s="13" t="s">
        <v>12287</v>
      </c>
    </row>
    <row r="3717" spans="1:8" x14ac:dyDescent="0.25">
      <c r="A3717" s="112">
        <v>45415</v>
      </c>
      <c r="B3717" s="21" t="s">
        <v>11507</v>
      </c>
      <c r="C3717" s="13" t="s">
        <v>164</v>
      </c>
      <c r="D3717" s="765" t="s">
        <v>12973</v>
      </c>
      <c r="E3717" s="22">
        <v>11563</v>
      </c>
      <c r="F3717" s="109"/>
      <c r="G3717" s="14">
        <f t="shared" si="73"/>
        <v>11563</v>
      </c>
      <c r="H3717" s="13"/>
    </row>
    <row r="3718" spans="1:8" ht="16.5" thickBot="1" x14ac:dyDescent="0.3">
      <c r="A3718" s="112">
        <v>45415</v>
      </c>
      <c r="B3718" s="21" t="s">
        <v>12192</v>
      </c>
      <c r="C3718" s="13" t="s">
        <v>166</v>
      </c>
      <c r="D3718" s="765" t="s">
        <v>13267</v>
      </c>
      <c r="E3718" s="782">
        <v>93900</v>
      </c>
      <c r="F3718" s="213"/>
      <c r="G3718" s="783">
        <f t="shared" si="73"/>
        <v>93900</v>
      </c>
      <c r="H3718" s="53"/>
    </row>
    <row r="3719" spans="1:8" x14ac:dyDescent="0.25">
      <c r="A3719" s="112">
        <v>45416</v>
      </c>
      <c r="B3719" s="21" t="s">
        <v>4720</v>
      </c>
      <c r="C3719" s="13" t="s">
        <v>8392</v>
      </c>
      <c r="D3719" s="765"/>
      <c r="E3719" s="782"/>
      <c r="F3719" s="784">
        <v>162620</v>
      </c>
      <c r="G3719" s="783">
        <f t="shared" si="73"/>
        <v>-162620</v>
      </c>
      <c r="H3719" s="1171" t="s">
        <v>13042</v>
      </c>
    </row>
    <row r="3720" spans="1:8" x14ac:dyDescent="0.25">
      <c r="A3720" s="112">
        <v>45416</v>
      </c>
      <c r="B3720" s="21" t="s">
        <v>8557</v>
      </c>
      <c r="C3720" s="13" t="s">
        <v>8392</v>
      </c>
      <c r="D3720" s="765"/>
      <c r="E3720" s="782"/>
      <c r="F3720" s="141">
        <v>74242</v>
      </c>
      <c r="G3720" s="783">
        <f t="shared" ref="G3720:G3725" si="74">E3720-F3720</f>
        <v>-74242</v>
      </c>
      <c r="H3720" s="1176"/>
    </row>
    <row r="3721" spans="1:8" x14ac:dyDescent="0.25">
      <c r="A3721" s="112">
        <v>45416</v>
      </c>
      <c r="B3721" s="21" t="s">
        <v>10907</v>
      </c>
      <c r="C3721" s="13" t="s">
        <v>8392</v>
      </c>
      <c r="D3721" s="765"/>
      <c r="E3721" s="782"/>
      <c r="F3721" s="141">
        <v>20637</v>
      </c>
      <c r="G3721" s="783">
        <f t="shared" si="74"/>
        <v>-20637</v>
      </c>
      <c r="H3721" s="1176"/>
    </row>
    <row r="3722" spans="1:8" x14ac:dyDescent="0.25">
      <c r="A3722" s="112">
        <v>45416</v>
      </c>
      <c r="B3722" s="21" t="s">
        <v>11704</v>
      </c>
      <c r="C3722" s="13" t="s">
        <v>8392</v>
      </c>
      <c r="D3722" s="765"/>
      <c r="E3722" s="782"/>
      <c r="F3722" s="141">
        <v>6768</v>
      </c>
      <c r="G3722" s="783">
        <f t="shared" si="74"/>
        <v>-6768</v>
      </c>
      <c r="H3722" s="1176"/>
    </row>
    <row r="3723" spans="1:8" x14ac:dyDescent="0.25">
      <c r="A3723" s="112">
        <v>45416</v>
      </c>
      <c r="B3723" s="21" t="s">
        <v>11605</v>
      </c>
      <c r="C3723" s="13" t="s">
        <v>8392</v>
      </c>
      <c r="D3723" s="765"/>
      <c r="E3723" s="782"/>
      <c r="F3723" s="141">
        <v>25632</v>
      </c>
      <c r="G3723" s="783">
        <f t="shared" si="74"/>
        <v>-25632</v>
      </c>
      <c r="H3723" s="1176"/>
    </row>
    <row r="3724" spans="1:8" x14ac:dyDescent="0.25">
      <c r="A3724" s="112">
        <v>45416</v>
      </c>
      <c r="B3724" s="21" t="s">
        <v>12801</v>
      </c>
      <c r="C3724" s="13" t="s">
        <v>8392</v>
      </c>
      <c r="D3724" s="765"/>
      <c r="E3724" s="782"/>
      <c r="F3724" s="141">
        <v>153139</v>
      </c>
      <c r="G3724" s="783">
        <f t="shared" si="74"/>
        <v>-153139</v>
      </c>
      <c r="H3724" s="1176"/>
    </row>
    <row r="3725" spans="1:8" ht="16.5" thickBot="1" x14ac:dyDescent="0.3">
      <c r="A3725" s="112">
        <v>45416</v>
      </c>
      <c r="B3725" s="21" t="s">
        <v>11726</v>
      </c>
      <c r="C3725" s="13" t="s">
        <v>8392</v>
      </c>
      <c r="D3725" s="765"/>
      <c r="E3725" s="782"/>
      <c r="F3725" s="785">
        <v>56962</v>
      </c>
      <c r="G3725" s="783">
        <f t="shared" si="74"/>
        <v>-56962</v>
      </c>
      <c r="H3725" s="1172"/>
    </row>
    <row r="3726" spans="1:8" x14ac:dyDescent="0.25">
      <c r="A3726" s="112">
        <v>45418</v>
      </c>
      <c r="B3726" s="21" t="s">
        <v>11883</v>
      </c>
      <c r="C3726" s="13" t="s">
        <v>7465</v>
      </c>
      <c r="D3726" s="765"/>
      <c r="E3726" s="22"/>
      <c r="F3726" s="111">
        <v>900000</v>
      </c>
      <c r="G3726" s="14">
        <f t="shared" si="73"/>
        <v>-900000</v>
      </c>
      <c r="H3726" s="13" t="s">
        <v>12964</v>
      </c>
    </row>
    <row r="3727" spans="1:8" ht="16.5" thickBot="1" x14ac:dyDescent="0.3">
      <c r="A3727" s="112">
        <v>45418</v>
      </c>
      <c r="B3727" s="21" t="s">
        <v>11883</v>
      </c>
      <c r="C3727" s="13" t="s">
        <v>7465</v>
      </c>
      <c r="D3727" s="765"/>
      <c r="E3727" s="22"/>
      <c r="F3727" s="109">
        <v>924000</v>
      </c>
      <c r="G3727" s="14">
        <f t="shared" si="73"/>
        <v>-924000</v>
      </c>
      <c r="H3727" s="13" t="s">
        <v>12964</v>
      </c>
    </row>
    <row r="3728" spans="1:8" x14ac:dyDescent="0.25">
      <c r="A3728" s="112">
        <v>45418</v>
      </c>
      <c r="B3728" s="21" t="s">
        <v>9965</v>
      </c>
      <c r="C3728" s="13" t="s">
        <v>169</v>
      </c>
      <c r="D3728" s="765"/>
      <c r="E3728" s="782"/>
      <c r="F3728" s="784">
        <v>15350</v>
      </c>
      <c r="G3728" s="783">
        <f t="shared" si="73"/>
        <v>-15350</v>
      </c>
      <c r="H3728" s="1168" t="s">
        <v>13038</v>
      </c>
    </row>
    <row r="3729" spans="1:8" x14ac:dyDescent="0.25">
      <c r="A3729" s="112">
        <v>45418</v>
      </c>
      <c r="B3729" s="21" t="s">
        <v>10574</v>
      </c>
      <c r="C3729" s="13" t="s">
        <v>169</v>
      </c>
      <c r="D3729" s="765"/>
      <c r="E3729" s="782"/>
      <c r="F3729" s="141">
        <v>46500</v>
      </c>
      <c r="G3729" s="783">
        <f t="shared" si="73"/>
        <v>-46500</v>
      </c>
      <c r="H3729" s="1169"/>
    </row>
    <row r="3730" spans="1:8" x14ac:dyDescent="0.25">
      <c r="A3730" s="112">
        <v>45418</v>
      </c>
      <c r="B3730" s="21" t="s">
        <v>10907</v>
      </c>
      <c r="C3730" s="13" t="s">
        <v>169</v>
      </c>
      <c r="D3730" s="765"/>
      <c r="E3730" s="782"/>
      <c r="F3730" s="141">
        <v>80500</v>
      </c>
      <c r="G3730" s="783">
        <f t="shared" si="73"/>
        <v>-80500</v>
      </c>
      <c r="H3730" s="1169"/>
    </row>
    <row r="3731" spans="1:8" ht="16.5" thickBot="1" x14ac:dyDescent="0.3">
      <c r="A3731" s="112">
        <v>45418</v>
      </c>
      <c r="B3731" s="21" t="s">
        <v>11883</v>
      </c>
      <c r="C3731" s="13" t="s">
        <v>169</v>
      </c>
      <c r="D3731" s="765"/>
      <c r="E3731" s="782"/>
      <c r="F3731" s="785">
        <v>157650</v>
      </c>
      <c r="G3731" s="783">
        <f t="shared" si="73"/>
        <v>-157650</v>
      </c>
      <c r="H3731" s="1170"/>
    </row>
    <row r="3732" spans="1:8" x14ac:dyDescent="0.25">
      <c r="A3732" s="112">
        <v>45419</v>
      </c>
      <c r="B3732" s="21" t="s">
        <v>11507</v>
      </c>
      <c r="C3732" s="13" t="s">
        <v>164</v>
      </c>
      <c r="D3732" s="765" t="s">
        <v>12978</v>
      </c>
      <c r="E3732" s="22">
        <v>864</v>
      </c>
      <c r="F3732" s="111"/>
      <c r="G3732" s="14">
        <f t="shared" si="73"/>
        <v>864</v>
      </c>
      <c r="H3732" s="13"/>
    </row>
    <row r="3733" spans="1:8" x14ac:dyDescent="0.25">
      <c r="A3733" s="112">
        <v>45419</v>
      </c>
      <c r="B3733" s="21" t="s">
        <v>9830</v>
      </c>
      <c r="C3733" s="13" t="s">
        <v>8392</v>
      </c>
      <c r="D3733" s="765" t="s">
        <v>13185</v>
      </c>
      <c r="E3733" s="22">
        <v>32064</v>
      </c>
      <c r="F3733" s="111"/>
      <c r="G3733" s="14">
        <f t="shared" si="73"/>
        <v>32064</v>
      </c>
      <c r="H3733" s="13"/>
    </row>
    <row r="3734" spans="1:8" x14ac:dyDescent="0.25">
      <c r="A3734" s="112">
        <v>45421</v>
      </c>
      <c r="B3734" s="21" t="s">
        <v>6503</v>
      </c>
      <c r="C3734" s="13" t="s">
        <v>164</v>
      </c>
      <c r="D3734" s="765" t="s">
        <v>12981</v>
      </c>
      <c r="E3734" s="22">
        <v>9034</v>
      </c>
      <c r="F3734" s="19"/>
      <c r="G3734" s="14">
        <f t="shared" si="73"/>
        <v>9034</v>
      </c>
      <c r="H3734" s="13"/>
    </row>
    <row r="3735" spans="1:8" x14ac:dyDescent="0.25">
      <c r="A3735" s="112">
        <v>45421</v>
      </c>
      <c r="B3735" s="21" t="s">
        <v>8655</v>
      </c>
      <c r="C3735" s="13" t="s">
        <v>5186</v>
      </c>
      <c r="D3735" s="765"/>
      <c r="E3735" s="22"/>
      <c r="F3735" s="19">
        <v>57548</v>
      </c>
      <c r="G3735" s="14">
        <f t="shared" si="73"/>
        <v>-57548</v>
      </c>
      <c r="H3735" s="13" t="s">
        <v>13044</v>
      </c>
    </row>
    <row r="3736" spans="1:8" x14ac:dyDescent="0.25">
      <c r="A3736" s="112">
        <v>45421</v>
      </c>
      <c r="B3736" s="21" t="s">
        <v>8866</v>
      </c>
      <c r="C3736" s="13" t="s">
        <v>5186</v>
      </c>
      <c r="D3736" s="765"/>
      <c r="E3736" s="22"/>
      <c r="F3736" s="19">
        <v>6816</v>
      </c>
      <c r="G3736" s="14">
        <f t="shared" si="73"/>
        <v>-6816</v>
      </c>
      <c r="H3736" s="13" t="s">
        <v>13044</v>
      </c>
    </row>
    <row r="3737" spans="1:8" x14ac:dyDescent="0.25">
      <c r="A3737" s="112">
        <v>45421</v>
      </c>
      <c r="B3737" s="21" t="s">
        <v>8874</v>
      </c>
      <c r="C3737" s="13" t="s">
        <v>5186</v>
      </c>
      <c r="D3737" s="765"/>
      <c r="E3737" s="22"/>
      <c r="F3737" s="19">
        <v>78114</v>
      </c>
      <c r="G3737" s="14">
        <f t="shared" si="73"/>
        <v>-78114</v>
      </c>
      <c r="H3737" s="13" t="s">
        <v>13044</v>
      </c>
    </row>
    <row r="3738" spans="1:8" x14ac:dyDescent="0.25">
      <c r="A3738" s="112">
        <v>45421</v>
      </c>
      <c r="B3738" s="21" t="s">
        <v>9659</v>
      </c>
      <c r="C3738" s="13" t="s">
        <v>5186</v>
      </c>
      <c r="D3738" s="765"/>
      <c r="E3738" s="22"/>
      <c r="F3738" s="19">
        <v>180880</v>
      </c>
      <c r="G3738" s="14">
        <f t="shared" si="73"/>
        <v>-180880</v>
      </c>
      <c r="H3738" s="13" t="s">
        <v>13044</v>
      </c>
    </row>
    <row r="3739" spans="1:8" x14ac:dyDescent="0.25">
      <c r="A3739" s="112">
        <v>45421</v>
      </c>
      <c r="B3739" s="21" t="s">
        <v>9767</v>
      </c>
      <c r="C3739" s="13" t="s">
        <v>5186</v>
      </c>
      <c r="D3739" s="765"/>
      <c r="E3739" s="22"/>
      <c r="F3739" s="19">
        <v>113647</v>
      </c>
      <c r="G3739" s="14">
        <f t="shared" si="73"/>
        <v>-113647</v>
      </c>
      <c r="H3739" s="13" t="s">
        <v>13044</v>
      </c>
    </row>
    <row r="3740" spans="1:8" x14ac:dyDescent="0.25">
      <c r="A3740" s="112">
        <v>45421</v>
      </c>
      <c r="B3740" s="21" t="s">
        <v>10294</v>
      </c>
      <c r="C3740" s="13" t="s">
        <v>5186</v>
      </c>
      <c r="D3740" s="765"/>
      <c r="E3740" s="22"/>
      <c r="F3740" s="19">
        <v>68588</v>
      </c>
      <c r="G3740" s="14">
        <f t="shared" si="73"/>
        <v>-68588</v>
      </c>
      <c r="H3740" s="13" t="s">
        <v>13044</v>
      </c>
    </row>
    <row r="3741" spans="1:8" x14ac:dyDescent="0.25">
      <c r="A3741" s="112">
        <v>45421</v>
      </c>
      <c r="B3741" s="21" t="s">
        <v>10909</v>
      </c>
      <c r="C3741" s="13" t="s">
        <v>5186</v>
      </c>
      <c r="D3741" s="765"/>
      <c r="E3741" s="22"/>
      <c r="F3741" s="19">
        <v>15000</v>
      </c>
      <c r="G3741" s="14">
        <f t="shared" si="73"/>
        <v>-15000</v>
      </c>
      <c r="H3741" s="13" t="s">
        <v>13044</v>
      </c>
    </row>
    <row r="3742" spans="1:8" x14ac:dyDescent="0.25">
      <c r="A3742" s="112">
        <v>45421</v>
      </c>
      <c r="B3742" s="21" t="s">
        <v>10907</v>
      </c>
      <c r="C3742" s="13" t="s">
        <v>5186</v>
      </c>
      <c r="D3742" s="765"/>
      <c r="E3742" s="22"/>
      <c r="F3742" s="19">
        <v>227885.49999999988</v>
      </c>
      <c r="G3742" s="14">
        <f t="shared" si="73"/>
        <v>-227885.49999999988</v>
      </c>
      <c r="H3742" s="13" t="s">
        <v>13044</v>
      </c>
    </row>
    <row r="3743" spans="1:8" x14ac:dyDescent="0.25">
      <c r="A3743" s="112">
        <v>45421</v>
      </c>
      <c r="B3743" s="21" t="s">
        <v>10907</v>
      </c>
      <c r="C3743" s="13" t="s">
        <v>5186</v>
      </c>
      <c r="D3743" s="765"/>
      <c r="E3743" s="22">
        <v>250000</v>
      </c>
      <c r="F3743" s="19"/>
      <c r="G3743" s="14">
        <f t="shared" si="73"/>
        <v>250000</v>
      </c>
      <c r="H3743" s="13" t="s">
        <v>13045</v>
      </c>
    </row>
    <row r="3744" spans="1:8" x14ac:dyDescent="0.25">
      <c r="A3744" s="112">
        <v>45422</v>
      </c>
      <c r="B3744" s="21" t="s">
        <v>12192</v>
      </c>
      <c r="C3744" s="13" t="s">
        <v>166</v>
      </c>
      <c r="D3744" s="765" t="s">
        <v>13268</v>
      </c>
      <c r="E3744" s="782">
        <v>31400</v>
      </c>
      <c r="F3744" s="213"/>
      <c r="G3744" s="783">
        <f t="shared" ref="G3744" si="75">E3744-F3744</f>
        <v>31400</v>
      </c>
      <c r="H3744" s="53"/>
    </row>
    <row r="3745" spans="1:8" x14ac:dyDescent="0.25">
      <c r="A3745" s="112">
        <v>45425</v>
      </c>
      <c r="B3745" s="21" t="s">
        <v>12696</v>
      </c>
      <c r="C3745" s="13" t="s">
        <v>12372</v>
      </c>
      <c r="D3745" s="765" t="s">
        <v>13101</v>
      </c>
      <c r="E3745" s="22">
        <v>12000</v>
      </c>
      <c r="F3745" s="19"/>
      <c r="G3745" s="14">
        <f t="shared" si="73"/>
        <v>12000</v>
      </c>
      <c r="H3745" s="13"/>
    </row>
    <row r="3746" spans="1:8" x14ac:dyDescent="0.25">
      <c r="A3746" s="112">
        <v>45425</v>
      </c>
      <c r="B3746" s="21" t="s">
        <v>11883</v>
      </c>
      <c r="C3746" s="13" t="s">
        <v>6845</v>
      </c>
      <c r="D3746" s="765"/>
      <c r="E3746" s="22"/>
      <c r="F3746" s="19">
        <v>403164</v>
      </c>
      <c r="G3746" s="14">
        <f t="shared" si="73"/>
        <v>-403164</v>
      </c>
      <c r="H3746" s="13" t="s">
        <v>7874</v>
      </c>
    </row>
    <row r="3747" spans="1:8" ht="16.5" customHeight="1" x14ac:dyDescent="0.25">
      <c r="A3747" s="112">
        <v>45425</v>
      </c>
      <c r="B3747" s="21" t="s">
        <v>11883</v>
      </c>
      <c r="C3747" s="13" t="s">
        <v>4724</v>
      </c>
      <c r="D3747" s="765"/>
      <c r="E3747" s="22"/>
      <c r="F3747" s="19">
        <v>530000</v>
      </c>
      <c r="G3747" s="14">
        <f t="shared" si="73"/>
        <v>-530000</v>
      </c>
      <c r="H3747" s="13" t="s">
        <v>7874</v>
      </c>
    </row>
    <row r="3748" spans="1:8" x14ac:dyDescent="0.25">
      <c r="A3748" s="112">
        <v>45425</v>
      </c>
      <c r="B3748" s="21" t="s">
        <v>11883</v>
      </c>
      <c r="C3748" s="13" t="s">
        <v>12024</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11507</v>
      </c>
      <c r="C3750" s="13" t="s">
        <v>8392</v>
      </c>
      <c r="D3750" s="765" t="s">
        <v>13186</v>
      </c>
      <c r="E3750" s="22">
        <v>339606</v>
      </c>
      <c r="F3750" s="111"/>
      <c r="G3750" s="14">
        <f t="shared" ref="G3750" si="76">E3750-F3750</f>
        <v>339606</v>
      </c>
      <c r="H3750" s="13"/>
    </row>
    <row r="3751" spans="1:8" x14ac:dyDescent="0.25">
      <c r="A3751" s="112">
        <v>45427</v>
      </c>
      <c r="B3751" s="21" t="s">
        <v>11507</v>
      </c>
      <c r="C3751" s="13" t="s">
        <v>164</v>
      </c>
      <c r="D3751" s="765" t="s">
        <v>13183</v>
      </c>
      <c r="E3751" s="22">
        <v>2106</v>
      </c>
      <c r="F3751" s="19"/>
      <c r="G3751" s="14">
        <f t="shared" ref="G3751" si="77">E3751-F3751</f>
        <v>2106</v>
      </c>
      <c r="H3751" s="53"/>
    </row>
    <row r="3752" spans="1:8" x14ac:dyDescent="0.25">
      <c r="A3752" s="112">
        <v>45430</v>
      </c>
      <c r="B3752" s="21" t="s">
        <v>10907</v>
      </c>
      <c r="C3752" s="13" t="s">
        <v>164</v>
      </c>
      <c r="D3752" s="765" t="s">
        <v>13181</v>
      </c>
      <c r="E3752" s="22">
        <v>4678</v>
      </c>
      <c r="F3752" s="19"/>
      <c r="G3752" s="14">
        <f t="shared" si="73"/>
        <v>4678</v>
      </c>
      <c r="H3752" s="53"/>
    </row>
    <row r="3753" spans="1:8" x14ac:dyDescent="0.25">
      <c r="A3753" s="112">
        <v>45432</v>
      </c>
      <c r="B3753" s="21" t="s">
        <v>9830</v>
      </c>
      <c r="C3753" s="13" t="s">
        <v>180</v>
      </c>
      <c r="D3753" s="765"/>
      <c r="E3753" s="22"/>
      <c r="F3753" s="19">
        <v>135900</v>
      </c>
      <c r="G3753" s="14">
        <f t="shared" si="73"/>
        <v>-135900</v>
      </c>
      <c r="H3753" s="1171" t="s">
        <v>13308</v>
      </c>
    </row>
    <row r="3754" spans="1:8" x14ac:dyDescent="0.25">
      <c r="A3754" s="112">
        <v>45432</v>
      </c>
      <c r="B3754" s="21" t="s">
        <v>11883</v>
      </c>
      <c r="C3754" s="13" t="s">
        <v>180</v>
      </c>
      <c r="D3754" s="765"/>
      <c r="E3754" s="22"/>
      <c r="F3754" s="19">
        <v>48390</v>
      </c>
      <c r="G3754" s="14">
        <f t="shared" si="73"/>
        <v>-48390</v>
      </c>
      <c r="H3754" s="1176"/>
    </row>
    <row r="3755" spans="1:8" x14ac:dyDescent="0.25">
      <c r="A3755" s="112">
        <v>45432</v>
      </c>
      <c r="B3755" s="21" t="s">
        <v>12192</v>
      </c>
      <c r="C3755" s="13" t="s">
        <v>180</v>
      </c>
      <c r="D3755" s="765"/>
      <c r="E3755" s="22"/>
      <c r="F3755" s="19">
        <v>90710</v>
      </c>
      <c r="G3755" s="14">
        <f t="shared" si="73"/>
        <v>-90710</v>
      </c>
      <c r="H3755" s="1172"/>
    </row>
    <row r="3756" spans="1:8" x14ac:dyDescent="0.25">
      <c r="A3756" s="112">
        <v>45436</v>
      </c>
      <c r="B3756" s="21" t="s">
        <v>9830</v>
      </c>
      <c r="C3756" s="13" t="s">
        <v>166</v>
      </c>
      <c r="D3756" s="765"/>
      <c r="E3756" s="22"/>
      <c r="F3756" s="19">
        <v>90000</v>
      </c>
      <c r="G3756" s="14">
        <f t="shared" si="73"/>
        <v>-90000</v>
      </c>
      <c r="H3756" s="1171" t="s">
        <v>13168</v>
      </c>
    </row>
    <row r="3757" spans="1:8" x14ac:dyDescent="0.25">
      <c r="A3757" s="112">
        <v>45436</v>
      </c>
      <c r="B3757" s="21" t="s">
        <v>11507</v>
      </c>
      <c r="C3757" s="13" t="s">
        <v>166</v>
      </c>
      <c r="D3757" s="765"/>
      <c r="E3757" s="22"/>
      <c r="F3757" s="19">
        <v>10000</v>
      </c>
      <c r="G3757" s="14">
        <f t="shared" si="73"/>
        <v>-10000</v>
      </c>
      <c r="H3757" s="1176"/>
    </row>
    <row r="3758" spans="1:8" x14ac:dyDescent="0.25">
      <c r="A3758" s="112">
        <v>45436</v>
      </c>
      <c r="B3758" s="21" t="s">
        <v>12706</v>
      </c>
      <c r="C3758" s="13" t="s">
        <v>166</v>
      </c>
      <c r="D3758" s="765"/>
      <c r="E3758" s="22"/>
      <c r="F3758" s="19">
        <v>200000</v>
      </c>
      <c r="G3758" s="14">
        <f t="shared" si="73"/>
        <v>-200000</v>
      </c>
      <c r="H3758" s="1172"/>
    </row>
    <row r="3759" spans="1:8" x14ac:dyDescent="0.25">
      <c r="A3759" s="112">
        <v>45436</v>
      </c>
      <c r="B3759" s="21" t="s">
        <v>12696</v>
      </c>
      <c r="C3759" s="13" t="s">
        <v>1062</v>
      </c>
      <c r="D3759" s="765" t="s">
        <v>13257</v>
      </c>
      <c r="E3759" s="22">
        <v>17185</v>
      </c>
      <c r="F3759" s="19"/>
      <c r="G3759" s="14">
        <f t="shared" si="73"/>
        <v>17185</v>
      </c>
      <c r="H3759" s="1117"/>
    </row>
    <row r="3760" spans="1:8" x14ac:dyDescent="0.25">
      <c r="A3760" s="112">
        <v>45439</v>
      </c>
      <c r="B3760" s="21" t="s">
        <v>10230</v>
      </c>
      <c r="C3760" s="13" t="s">
        <v>164</v>
      </c>
      <c r="D3760" s="765" t="s">
        <v>13184</v>
      </c>
      <c r="E3760" s="22">
        <v>14301</v>
      </c>
      <c r="F3760" s="19"/>
      <c r="G3760" s="14">
        <f t="shared" ref="G3760:G3762" si="78">E3760-F3760</f>
        <v>14301</v>
      </c>
      <c r="H3760" s="53"/>
    </row>
    <row r="3761" spans="1:8" x14ac:dyDescent="0.25">
      <c r="A3761" s="112">
        <v>45439</v>
      </c>
      <c r="B3761" s="21" t="s">
        <v>12192</v>
      </c>
      <c r="C3761" s="13" t="s">
        <v>8392</v>
      </c>
      <c r="D3761" s="765" t="s">
        <v>13251</v>
      </c>
      <c r="E3761" s="22">
        <v>600551</v>
      </c>
      <c r="F3761" s="111"/>
      <c r="G3761" s="14">
        <f t="shared" si="78"/>
        <v>600551</v>
      </c>
      <c r="H3761" s="13"/>
    </row>
    <row r="3762" spans="1:8" x14ac:dyDescent="0.25">
      <c r="A3762" s="112">
        <v>45439</v>
      </c>
      <c r="B3762" s="21" t="s">
        <v>12192</v>
      </c>
      <c r="C3762" s="13" t="s">
        <v>166</v>
      </c>
      <c r="D3762" s="765" t="s">
        <v>13269</v>
      </c>
      <c r="E3762" s="782">
        <v>18500</v>
      </c>
      <c r="F3762" s="213"/>
      <c r="G3762" s="783">
        <f t="shared" si="78"/>
        <v>18500</v>
      </c>
      <c r="H3762" s="53"/>
    </row>
    <row r="3763" spans="1:8" x14ac:dyDescent="0.25">
      <c r="A3763" s="112">
        <v>45441</v>
      </c>
      <c r="B3763" s="21" t="s">
        <v>12192</v>
      </c>
      <c r="C3763" s="13" t="s">
        <v>164</v>
      </c>
      <c r="D3763" s="765" t="s">
        <v>13182</v>
      </c>
      <c r="E3763" s="22">
        <v>2016</v>
      </c>
      <c r="F3763" s="111"/>
      <c r="G3763" s="14">
        <f t="shared" si="73"/>
        <v>2016</v>
      </c>
      <c r="H3763" s="342"/>
    </row>
    <row r="3764" spans="1:8" x14ac:dyDescent="0.25">
      <c r="A3764" s="112">
        <v>45441</v>
      </c>
      <c r="B3764" s="21" t="s">
        <v>11883</v>
      </c>
      <c r="C3764" s="13" t="s">
        <v>13145</v>
      </c>
      <c r="D3764" s="1073"/>
      <c r="E3764" s="22">
        <v>320000</v>
      </c>
      <c r="F3764" s="111"/>
      <c r="G3764" s="20">
        <f t="shared" si="73"/>
        <v>320000</v>
      </c>
      <c r="H3764" s="13"/>
    </row>
    <row r="3765" spans="1:8" x14ac:dyDescent="0.25">
      <c r="A3765" s="112">
        <v>45441</v>
      </c>
      <c r="B3765" s="21" t="s">
        <v>10569</v>
      </c>
      <c r="C3765" s="13" t="s">
        <v>13145</v>
      </c>
      <c r="D3765" s="1073"/>
      <c r="E3765" s="22">
        <v>62000</v>
      </c>
      <c r="F3765" s="111"/>
      <c r="G3765" s="20">
        <f t="shared" si="73"/>
        <v>62000</v>
      </c>
      <c r="H3765" s="13"/>
    </row>
    <row r="3766" spans="1:8" x14ac:dyDescent="0.25">
      <c r="A3766" s="112">
        <v>45441</v>
      </c>
      <c r="B3766" s="21" t="s">
        <v>12801</v>
      </c>
      <c r="C3766" s="13" t="s">
        <v>13145</v>
      </c>
      <c r="D3766" s="1073"/>
      <c r="E3766" s="22">
        <v>83000</v>
      </c>
      <c r="F3766" s="111"/>
      <c r="G3766" s="20">
        <f t="shared" si="73"/>
        <v>83000</v>
      </c>
      <c r="H3766" s="13"/>
    </row>
    <row r="3767" spans="1:8" x14ac:dyDescent="0.25">
      <c r="A3767" s="112">
        <v>45441</v>
      </c>
      <c r="B3767" s="21" t="s">
        <v>9830</v>
      </c>
      <c r="C3767" s="13" t="s">
        <v>13145</v>
      </c>
      <c r="D3767" s="1073"/>
      <c r="E3767" s="22">
        <v>21000</v>
      </c>
      <c r="F3767" s="111"/>
      <c r="G3767" s="20">
        <f t="shared" si="73"/>
        <v>21000</v>
      </c>
      <c r="H3767" s="13"/>
    </row>
    <row r="3768" spans="1:8" x14ac:dyDescent="0.25">
      <c r="A3768" s="112">
        <v>45441</v>
      </c>
      <c r="B3768" s="21" t="s">
        <v>12706</v>
      </c>
      <c r="C3768" s="13" t="s">
        <v>13145</v>
      </c>
      <c r="D3768" s="1073"/>
      <c r="E3768" s="22">
        <v>40000</v>
      </c>
      <c r="F3768" s="111"/>
      <c r="G3768" s="20">
        <f t="shared" si="73"/>
        <v>40000</v>
      </c>
      <c r="H3768" s="13"/>
    </row>
    <row r="3769" spans="1:8" x14ac:dyDescent="0.25">
      <c r="A3769" s="112">
        <v>45441</v>
      </c>
      <c r="B3769" s="21" t="s">
        <v>12192</v>
      </c>
      <c r="C3769" s="13" t="s">
        <v>8392</v>
      </c>
      <c r="D3769" s="765"/>
      <c r="E3769" s="22"/>
      <c r="F3769" s="19">
        <v>500000</v>
      </c>
      <c r="G3769" s="14">
        <f t="shared" si="73"/>
        <v>-500000</v>
      </c>
      <c r="H3769" s="13" t="s">
        <v>13042</v>
      </c>
    </row>
    <row r="3770" spans="1:8" x14ac:dyDescent="0.25">
      <c r="A3770" s="112">
        <v>45444</v>
      </c>
      <c r="B3770" s="21" t="s">
        <v>12410</v>
      </c>
      <c r="C3770" s="13" t="s">
        <v>1062</v>
      </c>
      <c r="D3770" s="765" t="s">
        <v>13259</v>
      </c>
      <c r="E3770" s="22">
        <v>133650</v>
      </c>
      <c r="F3770" s="19"/>
      <c r="G3770" s="14">
        <f t="shared" si="73"/>
        <v>133650</v>
      </c>
      <c r="H3770" s="53"/>
    </row>
    <row r="3771" spans="1:8" x14ac:dyDescent="0.25">
      <c r="A3771" s="112">
        <v>45444</v>
      </c>
      <c r="B3771" s="21" t="s">
        <v>12696</v>
      </c>
      <c r="C3771" s="13" t="s">
        <v>1062</v>
      </c>
      <c r="D3771" s="765" t="s">
        <v>13260</v>
      </c>
      <c r="E3771" s="22">
        <v>7632</v>
      </c>
      <c r="F3771" s="19"/>
      <c r="G3771" s="14">
        <f t="shared" si="73"/>
        <v>7632</v>
      </c>
      <c r="H3771" s="53"/>
    </row>
    <row r="3772" spans="1:8" x14ac:dyDescent="0.25">
      <c r="A3772" s="112">
        <v>45444</v>
      </c>
      <c r="B3772" s="21" t="s">
        <v>9830</v>
      </c>
      <c r="C3772" s="13" t="s">
        <v>1062</v>
      </c>
      <c r="D3772" s="765" t="s">
        <v>13261</v>
      </c>
      <c r="E3772" s="22">
        <v>3412</v>
      </c>
      <c r="F3772" s="19"/>
      <c r="G3772" s="14">
        <f t="shared" si="73"/>
        <v>3412</v>
      </c>
      <c r="H3772" s="53"/>
    </row>
    <row r="3773" spans="1:8" x14ac:dyDescent="0.25">
      <c r="A3773" s="112">
        <v>45446</v>
      </c>
      <c r="B3773" s="21" t="s">
        <v>12192</v>
      </c>
      <c r="C3773" s="13" t="s">
        <v>8392</v>
      </c>
      <c r="D3773" s="765" t="s">
        <v>13252</v>
      </c>
      <c r="E3773" s="22">
        <v>33474</v>
      </c>
      <c r="F3773" s="19"/>
      <c r="G3773" s="14">
        <f t="shared" si="73"/>
        <v>33474</v>
      </c>
      <c r="H3773" s="53"/>
    </row>
    <row r="3774" spans="1:8" x14ac:dyDescent="0.25">
      <c r="A3774" s="112">
        <v>45446</v>
      </c>
      <c r="B3774" s="21" t="s">
        <v>12192</v>
      </c>
      <c r="C3774" s="13" t="s">
        <v>166</v>
      </c>
      <c r="D3774" s="765" t="s">
        <v>13270</v>
      </c>
      <c r="E3774" s="782">
        <v>18500</v>
      </c>
      <c r="F3774" s="213"/>
      <c r="G3774" s="783">
        <f t="shared" si="73"/>
        <v>18500</v>
      </c>
      <c r="H3774" s="53"/>
    </row>
    <row r="3775" spans="1:8" x14ac:dyDescent="0.25">
      <c r="A3775" s="112">
        <v>45447</v>
      </c>
      <c r="B3775" s="21" t="s">
        <v>10907</v>
      </c>
      <c r="C3775" s="13" t="s">
        <v>5186</v>
      </c>
      <c r="D3775" s="765"/>
      <c r="E3775" s="22"/>
      <c r="F3775" s="19">
        <v>250000</v>
      </c>
      <c r="G3775" s="14">
        <f t="shared" si="73"/>
        <v>-250000</v>
      </c>
      <c r="H3775" s="1168" t="s">
        <v>13217</v>
      </c>
    </row>
    <row r="3776" spans="1:8" x14ac:dyDescent="0.25">
      <c r="A3776" s="112">
        <v>45447</v>
      </c>
      <c r="B3776" s="21" t="s">
        <v>13127</v>
      </c>
      <c r="C3776" s="13" t="s">
        <v>5186</v>
      </c>
      <c r="D3776" s="765"/>
      <c r="E3776" s="22"/>
      <c r="F3776" s="19">
        <v>250000</v>
      </c>
      <c r="G3776" s="14">
        <f t="shared" si="73"/>
        <v>-250000</v>
      </c>
      <c r="H3776" s="1170"/>
    </row>
    <row r="3777" spans="1:8" x14ac:dyDescent="0.25">
      <c r="A3777" s="112">
        <v>45450</v>
      </c>
      <c r="B3777" s="21" t="s">
        <v>11883</v>
      </c>
      <c r="C3777" s="13" t="s">
        <v>13265</v>
      </c>
      <c r="D3777" s="765" t="s">
        <v>13266</v>
      </c>
      <c r="E3777" s="22">
        <v>43500</v>
      </c>
      <c r="F3777" s="19"/>
      <c r="G3777" s="14">
        <f t="shared" si="73"/>
        <v>43500</v>
      </c>
      <c r="H3777" s="1118"/>
    </row>
    <row r="3778" spans="1:8" x14ac:dyDescent="0.25">
      <c r="A3778" s="112">
        <v>45453</v>
      </c>
      <c r="B3778" s="21" t="s">
        <v>9830</v>
      </c>
      <c r="C3778" s="13" t="s">
        <v>8392</v>
      </c>
      <c r="D3778" s="765"/>
      <c r="E3778" s="22"/>
      <c r="F3778" s="19">
        <v>250000</v>
      </c>
      <c r="G3778" s="14">
        <f t="shared" si="73"/>
        <v>-250000</v>
      </c>
      <c r="H3778" s="1171" t="s">
        <v>13042</v>
      </c>
    </row>
    <row r="3779" spans="1:8" x14ac:dyDescent="0.25">
      <c r="A3779" s="112">
        <v>45453</v>
      </c>
      <c r="B3779" s="21" t="s">
        <v>11507</v>
      </c>
      <c r="C3779" s="13" t="s">
        <v>8392</v>
      </c>
      <c r="D3779" s="765"/>
      <c r="E3779" s="22"/>
      <c r="F3779" s="19">
        <v>250000</v>
      </c>
      <c r="G3779" s="14">
        <f t="shared" si="73"/>
        <v>-250000</v>
      </c>
      <c r="H3779" s="1172"/>
    </row>
    <row r="3780" spans="1:8" x14ac:dyDescent="0.25">
      <c r="A3780" s="112">
        <v>45453</v>
      </c>
      <c r="B3780" s="21" t="s">
        <v>12192</v>
      </c>
      <c r="C3780" s="13" t="s">
        <v>166</v>
      </c>
      <c r="D3780" s="765" t="s">
        <v>13271</v>
      </c>
      <c r="E3780" s="782">
        <v>20211</v>
      </c>
      <c r="F3780" s="213"/>
      <c r="G3780" s="783">
        <f t="shared" ref="G3780:G3807" si="79">E3780-F3780</f>
        <v>20211</v>
      </c>
      <c r="H3780" s="53"/>
    </row>
    <row r="3781" spans="1:8" x14ac:dyDescent="0.25">
      <c r="A3781" s="112">
        <v>45455</v>
      </c>
      <c r="B3781" s="21" t="s">
        <v>12410</v>
      </c>
      <c r="C3781" s="13" t="s">
        <v>164</v>
      </c>
      <c r="D3781" s="765" t="s">
        <v>13294</v>
      </c>
      <c r="E3781" s="782">
        <v>1008</v>
      </c>
      <c r="F3781" s="213"/>
      <c r="G3781" s="783">
        <f t="shared" si="79"/>
        <v>1008</v>
      </c>
      <c r="H3781" s="53"/>
    </row>
    <row r="3782" spans="1:8" x14ac:dyDescent="0.25">
      <c r="A3782" s="112">
        <v>45455</v>
      </c>
      <c r="B3782" s="21" t="s">
        <v>9830</v>
      </c>
      <c r="C3782" s="13" t="s">
        <v>12372</v>
      </c>
      <c r="D3782" s="765" t="s">
        <v>13328</v>
      </c>
      <c r="E3782" s="22">
        <v>78900</v>
      </c>
      <c r="F3782" s="19"/>
      <c r="G3782" s="783">
        <f t="shared" ref="G3782" si="80">E3782-F3782</f>
        <v>78900</v>
      </c>
      <c r="H3782" s="13"/>
    </row>
    <row r="3783" spans="1:8" x14ac:dyDescent="0.25">
      <c r="A3783" s="112">
        <v>45456</v>
      </c>
      <c r="B3783" s="21" t="s">
        <v>11883</v>
      </c>
      <c r="C3783" s="13" t="s">
        <v>7465</v>
      </c>
      <c r="D3783" s="765"/>
      <c r="E3783" s="22"/>
      <c r="F3783" s="19">
        <v>500000</v>
      </c>
      <c r="G3783" s="783">
        <f t="shared" si="79"/>
        <v>-500000</v>
      </c>
      <c r="H3783" s="13" t="s">
        <v>13293</v>
      </c>
    </row>
    <row r="3784" spans="1:8" x14ac:dyDescent="0.25">
      <c r="A3784" s="112">
        <v>45456</v>
      </c>
      <c r="B3784" s="21" t="s">
        <v>10177</v>
      </c>
      <c r="C3784" s="13" t="s">
        <v>164</v>
      </c>
      <c r="D3784" s="765"/>
      <c r="E3784" s="22"/>
      <c r="F3784" s="19">
        <v>7183</v>
      </c>
      <c r="G3784" s="783">
        <f t="shared" si="79"/>
        <v>-7183</v>
      </c>
      <c r="H3784" s="1173" t="s">
        <v>13295</v>
      </c>
    </row>
    <row r="3785" spans="1:8" x14ac:dyDescent="0.25">
      <c r="A3785" s="112">
        <v>45456</v>
      </c>
      <c r="B3785" s="21" t="s">
        <v>6503</v>
      </c>
      <c r="C3785" s="13" t="s">
        <v>164</v>
      </c>
      <c r="D3785" s="765"/>
      <c r="E3785" s="22"/>
      <c r="F3785" s="19">
        <v>9034</v>
      </c>
      <c r="G3785" s="783">
        <f t="shared" si="79"/>
        <v>-9034</v>
      </c>
      <c r="H3785" s="1174"/>
    </row>
    <row r="3786" spans="1:8" x14ac:dyDescent="0.25">
      <c r="A3786" s="112">
        <v>45456</v>
      </c>
      <c r="B3786" s="21" t="s">
        <v>8557</v>
      </c>
      <c r="C3786" s="13" t="s">
        <v>164</v>
      </c>
      <c r="D3786" s="765"/>
      <c r="E3786" s="22"/>
      <c r="F3786" s="19">
        <v>5194</v>
      </c>
      <c r="G3786" s="783">
        <f t="shared" si="79"/>
        <v>-5194</v>
      </c>
      <c r="H3786" s="1174"/>
    </row>
    <row r="3787" spans="1:8" x14ac:dyDescent="0.25">
      <c r="A3787" s="112">
        <v>45456</v>
      </c>
      <c r="B3787" s="21" t="s">
        <v>11085</v>
      </c>
      <c r="C3787" s="13" t="s">
        <v>164</v>
      </c>
      <c r="D3787" s="765"/>
      <c r="E3787" s="22"/>
      <c r="F3787" s="19">
        <v>81179</v>
      </c>
      <c r="G3787" s="783">
        <f t="shared" si="79"/>
        <v>-81179</v>
      </c>
      <c r="H3787" s="1174"/>
    </row>
    <row r="3788" spans="1:8" x14ac:dyDescent="0.25">
      <c r="A3788" s="112">
        <v>45456</v>
      </c>
      <c r="B3788" s="21" t="s">
        <v>10230</v>
      </c>
      <c r="C3788" s="13" t="s">
        <v>164</v>
      </c>
      <c r="D3788" s="765"/>
      <c r="E3788" s="22"/>
      <c r="F3788" s="19">
        <v>21030</v>
      </c>
      <c r="G3788" s="783">
        <f t="shared" si="79"/>
        <v>-21030</v>
      </c>
      <c r="H3788" s="1174"/>
    </row>
    <row r="3789" spans="1:8" x14ac:dyDescent="0.25">
      <c r="A3789" s="112">
        <v>45456</v>
      </c>
      <c r="B3789" s="21" t="s">
        <v>10907</v>
      </c>
      <c r="C3789" s="13" t="s">
        <v>164</v>
      </c>
      <c r="D3789" s="765"/>
      <c r="E3789" s="22"/>
      <c r="F3789" s="19">
        <v>5434</v>
      </c>
      <c r="G3789" s="783">
        <f t="shared" si="79"/>
        <v>-5434</v>
      </c>
      <c r="H3789" s="1174"/>
    </row>
    <row r="3790" spans="1:8" x14ac:dyDescent="0.25">
      <c r="A3790" s="112">
        <v>45456</v>
      </c>
      <c r="B3790" s="21" t="s">
        <v>11605</v>
      </c>
      <c r="C3790" s="13" t="s">
        <v>164</v>
      </c>
      <c r="D3790" s="765"/>
      <c r="E3790" s="22"/>
      <c r="F3790" s="19">
        <v>10407</v>
      </c>
      <c r="G3790" s="783">
        <f t="shared" si="79"/>
        <v>-10407</v>
      </c>
      <c r="H3790" s="1174"/>
    </row>
    <row r="3791" spans="1:8" x14ac:dyDescent="0.25">
      <c r="A3791" s="112">
        <v>45456</v>
      </c>
      <c r="B3791" s="21" t="s">
        <v>11507</v>
      </c>
      <c r="C3791" s="13" t="s">
        <v>164</v>
      </c>
      <c r="D3791" s="765"/>
      <c r="E3791" s="22"/>
      <c r="F3791" s="19">
        <v>43136</v>
      </c>
      <c r="G3791" s="783">
        <f t="shared" si="79"/>
        <v>-43136</v>
      </c>
      <c r="H3791" s="1174"/>
    </row>
    <row r="3792" spans="1:8" x14ac:dyDescent="0.25">
      <c r="A3792" s="112">
        <v>45456</v>
      </c>
      <c r="B3792" s="21" t="s">
        <v>12192</v>
      </c>
      <c r="C3792" s="13" t="s">
        <v>164</v>
      </c>
      <c r="D3792" s="765"/>
      <c r="E3792" s="22"/>
      <c r="F3792" s="19">
        <v>2016</v>
      </c>
      <c r="G3792" s="783">
        <f t="shared" si="79"/>
        <v>-2016</v>
      </c>
      <c r="H3792" s="1174"/>
    </row>
    <row r="3793" spans="1:8" x14ac:dyDescent="0.25">
      <c r="A3793" s="112">
        <v>45456</v>
      </c>
      <c r="B3793" s="21" t="s">
        <v>12410</v>
      </c>
      <c r="C3793" s="13" t="s">
        <v>164</v>
      </c>
      <c r="D3793" s="765"/>
      <c r="E3793" s="22"/>
      <c r="F3793" s="19">
        <v>387</v>
      </c>
      <c r="G3793" s="783">
        <f t="shared" si="79"/>
        <v>-387</v>
      </c>
      <c r="H3793" s="1175"/>
    </row>
    <row r="3794" spans="1:8" ht="18.75" x14ac:dyDescent="0.25">
      <c r="A3794" s="112">
        <v>45456</v>
      </c>
      <c r="B3794" s="21" t="s">
        <v>12410</v>
      </c>
      <c r="C3794" s="13" t="s">
        <v>1062</v>
      </c>
      <c r="D3794" s="765" t="s">
        <v>13318</v>
      </c>
      <c r="E3794" s="22">
        <v>90306</v>
      </c>
      <c r="F3794" s="19"/>
      <c r="G3794" s="783">
        <f t="shared" si="79"/>
        <v>90306</v>
      </c>
      <c r="H3794" s="1091"/>
    </row>
    <row r="3795" spans="1:8" x14ac:dyDescent="0.25">
      <c r="A3795" s="112">
        <v>45457</v>
      </c>
      <c r="B3795" s="21" t="s">
        <v>13127</v>
      </c>
      <c r="C3795" s="13" t="s">
        <v>13309</v>
      </c>
      <c r="D3795" s="765" t="s">
        <v>13310</v>
      </c>
      <c r="E3795" s="22">
        <v>85478</v>
      </c>
      <c r="F3795" s="19"/>
      <c r="G3795" s="783">
        <f t="shared" si="79"/>
        <v>85478</v>
      </c>
      <c r="H3795" s="13"/>
    </row>
    <row r="3796" spans="1:8" x14ac:dyDescent="0.25">
      <c r="A3796" s="112">
        <v>45458</v>
      </c>
      <c r="B3796" s="21" t="s">
        <v>13127</v>
      </c>
      <c r="C3796" s="13" t="s">
        <v>12372</v>
      </c>
      <c r="D3796" s="765" t="s">
        <v>13317</v>
      </c>
      <c r="E3796" s="22">
        <v>18639</v>
      </c>
      <c r="F3796" s="19"/>
      <c r="G3796" s="783">
        <f t="shared" si="79"/>
        <v>18639</v>
      </c>
      <c r="H3796" s="13"/>
    </row>
    <row r="3797" spans="1:8" x14ac:dyDescent="0.25">
      <c r="A3797" s="112">
        <v>45469</v>
      </c>
      <c r="B3797" s="21" t="s">
        <v>12410</v>
      </c>
      <c r="C3797" s="13" t="s">
        <v>7240</v>
      </c>
      <c r="D3797" s="765"/>
      <c r="E3797" s="22"/>
      <c r="F3797" s="19">
        <v>500000</v>
      </c>
      <c r="G3797" s="783">
        <f t="shared" si="79"/>
        <v>-500000</v>
      </c>
      <c r="H3797" s="13" t="s">
        <v>13365</v>
      </c>
    </row>
    <row r="3798" spans="1:8" x14ac:dyDescent="0.25">
      <c r="A3798" s="112">
        <v>45469</v>
      </c>
      <c r="B3798" s="21" t="s">
        <v>13127</v>
      </c>
      <c r="C3798" s="13" t="s">
        <v>8392</v>
      </c>
      <c r="D3798" s="765" t="s">
        <v>13432</v>
      </c>
      <c r="E3798" s="22">
        <v>69112</v>
      </c>
      <c r="F3798" s="19"/>
      <c r="G3798" s="14">
        <f>E3798-F3798</f>
        <v>69112</v>
      </c>
      <c r="H3798" s="53"/>
    </row>
    <row r="3799" spans="1:8" x14ac:dyDescent="0.25">
      <c r="A3799" s="112">
        <v>45469</v>
      </c>
      <c r="B3799" s="21" t="s">
        <v>12192</v>
      </c>
      <c r="C3799" s="13" t="s">
        <v>166</v>
      </c>
      <c r="D3799" s="765" t="s">
        <v>13436</v>
      </c>
      <c r="E3799" s="22">
        <v>130000</v>
      </c>
      <c r="F3799" s="19"/>
      <c r="G3799" s="783">
        <f>E3799-F3799</f>
        <v>130000</v>
      </c>
      <c r="H3799" s="53"/>
    </row>
    <row r="3800" spans="1:8" x14ac:dyDescent="0.25">
      <c r="A3800" s="112">
        <v>45470</v>
      </c>
      <c r="B3800" s="21" t="s">
        <v>12410</v>
      </c>
      <c r="C3800" s="13" t="s">
        <v>12372</v>
      </c>
      <c r="D3800" s="765" t="s">
        <v>13367</v>
      </c>
      <c r="E3800" s="22">
        <v>40223</v>
      </c>
      <c r="F3800" s="19"/>
      <c r="G3800" s="783">
        <f t="shared" si="79"/>
        <v>40223</v>
      </c>
      <c r="H3800" s="13"/>
    </row>
    <row r="3801" spans="1:8" x14ac:dyDescent="0.25">
      <c r="A3801" s="112">
        <v>45470</v>
      </c>
      <c r="B3801" s="21" t="s">
        <v>13127</v>
      </c>
      <c r="C3801" s="13" t="s">
        <v>12372</v>
      </c>
      <c r="D3801" s="765" t="s">
        <v>13368</v>
      </c>
      <c r="E3801" s="22">
        <v>10403</v>
      </c>
      <c r="F3801" s="19"/>
      <c r="G3801" s="783">
        <f t="shared" si="79"/>
        <v>10403</v>
      </c>
      <c r="H3801" s="13"/>
    </row>
    <row r="3802" spans="1:8" x14ac:dyDescent="0.25">
      <c r="A3802" s="112">
        <v>45470</v>
      </c>
      <c r="B3802" s="21" t="s">
        <v>13335</v>
      </c>
      <c r="C3802" s="13" t="s">
        <v>164</v>
      </c>
      <c r="D3802" s="765" t="s">
        <v>13369</v>
      </c>
      <c r="E3802" s="22">
        <v>70329</v>
      </c>
      <c r="F3802" s="19"/>
      <c r="G3802" s="14">
        <f t="shared" si="79"/>
        <v>70329</v>
      </c>
      <c r="H3802" s="13"/>
    </row>
    <row r="3803" spans="1:8" x14ac:dyDescent="0.25">
      <c r="A3803" s="112">
        <v>45470</v>
      </c>
      <c r="B3803" s="21" t="s">
        <v>11507</v>
      </c>
      <c r="C3803" s="13" t="s">
        <v>8392</v>
      </c>
      <c r="D3803" s="765"/>
      <c r="E3803" s="22"/>
      <c r="F3803" s="19">
        <v>54293</v>
      </c>
      <c r="G3803" s="14">
        <f t="shared" si="79"/>
        <v>-54293</v>
      </c>
      <c r="H3803" s="1171" t="s">
        <v>13377</v>
      </c>
    </row>
    <row r="3804" spans="1:8" x14ac:dyDescent="0.25">
      <c r="A3804" s="112">
        <v>45470</v>
      </c>
      <c r="B3804" s="21" t="s">
        <v>11883</v>
      </c>
      <c r="C3804" s="13" t="s">
        <v>8392</v>
      </c>
      <c r="D3804" s="765"/>
      <c r="E3804" s="22"/>
      <c r="F3804" s="19">
        <v>214017</v>
      </c>
      <c r="G3804" s="14">
        <f t="shared" si="79"/>
        <v>-214017</v>
      </c>
      <c r="H3804" s="1176"/>
    </row>
    <row r="3805" spans="1:8" x14ac:dyDescent="0.25">
      <c r="A3805" s="112">
        <v>45470</v>
      </c>
      <c r="B3805" s="21" t="s">
        <v>12192</v>
      </c>
      <c r="C3805" s="13" t="s">
        <v>8392</v>
      </c>
      <c r="D3805" s="765"/>
      <c r="E3805" s="22"/>
      <c r="F3805" s="19">
        <v>231690</v>
      </c>
      <c r="G3805" s="14">
        <f t="shared" si="79"/>
        <v>-231690</v>
      </c>
      <c r="H3805" s="1172"/>
    </row>
    <row r="3806" spans="1:8" x14ac:dyDescent="0.25">
      <c r="A3806" s="112">
        <v>45472</v>
      </c>
      <c r="B3806" s="21" t="s">
        <v>9354</v>
      </c>
      <c r="C3806" s="13" t="s">
        <v>1062</v>
      </c>
      <c r="D3806" s="765"/>
      <c r="E3806" s="22"/>
      <c r="F3806" s="19">
        <v>100000</v>
      </c>
      <c r="G3806" s="14">
        <f t="shared" si="79"/>
        <v>-100000</v>
      </c>
      <c r="H3806" s="1171" t="s">
        <v>13036</v>
      </c>
    </row>
    <row r="3807" spans="1:8" x14ac:dyDescent="0.25">
      <c r="A3807" s="112">
        <v>45472</v>
      </c>
      <c r="B3807" s="21" t="s">
        <v>12410</v>
      </c>
      <c r="C3807" s="13" t="s">
        <v>1062</v>
      </c>
      <c r="D3807" s="765"/>
      <c r="E3807" s="22"/>
      <c r="F3807" s="19">
        <v>200000</v>
      </c>
      <c r="G3807" s="14">
        <f t="shared" si="79"/>
        <v>-200000</v>
      </c>
      <c r="H3807" s="1172"/>
    </row>
    <row r="3808" spans="1:8" x14ac:dyDescent="0.25">
      <c r="A3808" s="112">
        <v>45472</v>
      </c>
      <c r="B3808" s="21" t="s">
        <v>12192</v>
      </c>
      <c r="C3808" s="13" t="s">
        <v>8392</v>
      </c>
      <c r="D3808" s="765" t="s">
        <v>13433</v>
      </c>
      <c r="E3808" s="22">
        <v>261620</v>
      </c>
      <c r="F3808" s="19"/>
      <c r="G3808" s="14">
        <f>E3808-F3808</f>
        <v>261620</v>
      </c>
      <c r="H3808" s="53"/>
    </row>
    <row r="3809" spans="1:8" x14ac:dyDescent="0.25">
      <c r="A3809" s="112">
        <v>45472</v>
      </c>
      <c r="B3809" s="21" t="s">
        <v>6503</v>
      </c>
      <c r="C3809" s="13" t="s">
        <v>8392</v>
      </c>
      <c r="D3809" s="765" t="s">
        <v>13434</v>
      </c>
      <c r="E3809" s="22">
        <v>255098</v>
      </c>
      <c r="F3809" s="19"/>
      <c r="G3809" s="14">
        <f>E3809-F3809</f>
        <v>255098</v>
      </c>
      <c r="H3809" s="53"/>
    </row>
    <row r="3810" spans="1:8" x14ac:dyDescent="0.25">
      <c r="A3810" s="112">
        <v>45472</v>
      </c>
      <c r="B3810" s="21" t="s">
        <v>13272</v>
      </c>
      <c r="C3810" s="13" t="s">
        <v>8392</v>
      </c>
      <c r="D3810" s="765" t="s">
        <v>13435</v>
      </c>
      <c r="E3810" s="22">
        <v>195823</v>
      </c>
      <c r="F3810" s="19"/>
      <c r="G3810" s="14">
        <f>E3810-F3810</f>
        <v>195823</v>
      </c>
      <c r="H3810" s="13"/>
    </row>
    <row r="3811" spans="1:8" x14ac:dyDescent="0.25">
      <c r="A3811" s="112">
        <v>45478</v>
      </c>
      <c r="B3811" s="21" t="s">
        <v>13127</v>
      </c>
      <c r="C3811" s="13" t="s">
        <v>1197</v>
      </c>
      <c r="D3811" s="765"/>
      <c r="E3811" s="22"/>
      <c r="F3811" s="19">
        <v>1000000</v>
      </c>
      <c r="G3811" s="14">
        <f>E3811-F3811</f>
        <v>-1000000</v>
      </c>
      <c r="H3811" s="13" t="s">
        <v>13466</v>
      </c>
    </row>
    <row r="3812" spans="1:8" ht="16.5" thickBot="1" x14ac:dyDescent="0.3">
      <c r="A3812" s="112">
        <v>45478</v>
      </c>
      <c r="B3812" s="21" t="s">
        <v>13242</v>
      </c>
      <c r="C3812" s="13" t="s">
        <v>1197</v>
      </c>
      <c r="D3812" s="765"/>
      <c r="E3812" s="22"/>
      <c r="F3812" s="109">
        <v>500000</v>
      </c>
      <c r="G3812" s="14">
        <f>E3812-F3812</f>
        <v>-500000</v>
      </c>
      <c r="H3812" s="13" t="s">
        <v>13467</v>
      </c>
    </row>
    <row r="3813" spans="1:8" x14ac:dyDescent="0.25">
      <c r="A3813" s="112">
        <v>45478</v>
      </c>
      <c r="B3813" s="21" t="s">
        <v>6503</v>
      </c>
      <c r="C3813" s="13" t="s">
        <v>8392</v>
      </c>
      <c r="D3813" s="765"/>
      <c r="E3813" s="782"/>
      <c r="F3813" s="784">
        <v>255098</v>
      </c>
      <c r="G3813" s="783">
        <f t="shared" ref="G3813:G3820" si="81">E3813-F3813</f>
        <v>-255098</v>
      </c>
      <c r="H3813" s="1168" t="s">
        <v>13468</v>
      </c>
    </row>
    <row r="3814" spans="1:8" x14ac:dyDescent="0.25">
      <c r="A3814" s="112">
        <v>45478</v>
      </c>
      <c r="B3814" s="21" t="s">
        <v>11085</v>
      </c>
      <c r="C3814" s="13" t="s">
        <v>8392</v>
      </c>
      <c r="D3814" s="765"/>
      <c r="E3814" s="782"/>
      <c r="F3814" s="141">
        <v>24451</v>
      </c>
      <c r="G3814" s="783">
        <f t="shared" si="81"/>
        <v>-24451</v>
      </c>
      <c r="H3814" s="1169"/>
    </row>
    <row r="3815" spans="1:8" x14ac:dyDescent="0.25">
      <c r="A3815" s="112">
        <v>45478</v>
      </c>
      <c r="B3815" s="21" t="s">
        <v>11507</v>
      </c>
      <c r="C3815" s="13" t="s">
        <v>8392</v>
      </c>
      <c r="D3815" s="765"/>
      <c r="E3815" s="782"/>
      <c r="F3815" s="141">
        <v>37853</v>
      </c>
      <c r="G3815" s="783">
        <f t="shared" si="81"/>
        <v>-37853</v>
      </c>
      <c r="H3815" s="1169"/>
    </row>
    <row r="3816" spans="1:8" x14ac:dyDescent="0.25">
      <c r="A3816" s="112">
        <v>45478</v>
      </c>
      <c r="B3816" s="21" t="s">
        <v>12192</v>
      </c>
      <c r="C3816" s="13" t="s">
        <v>8392</v>
      </c>
      <c r="D3816" s="765"/>
      <c r="E3816" s="782"/>
      <c r="F3816" s="141">
        <v>261620</v>
      </c>
      <c r="G3816" s="783">
        <f t="shared" si="81"/>
        <v>-261620</v>
      </c>
      <c r="H3816" s="1169"/>
    </row>
    <row r="3817" spans="1:8" x14ac:dyDescent="0.25">
      <c r="A3817" s="112">
        <v>45478</v>
      </c>
      <c r="B3817" s="21" t="s">
        <v>13127</v>
      </c>
      <c r="C3817" s="13" t="s">
        <v>8392</v>
      </c>
      <c r="D3817" s="765"/>
      <c r="E3817" s="782"/>
      <c r="F3817" s="141">
        <v>69112</v>
      </c>
      <c r="G3817" s="783">
        <f t="shared" si="81"/>
        <v>-69112</v>
      </c>
      <c r="H3817" s="1169"/>
    </row>
    <row r="3818" spans="1:8" x14ac:dyDescent="0.25">
      <c r="A3818" s="112">
        <v>45478</v>
      </c>
      <c r="B3818" s="21" t="s">
        <v>13272</v>
      </c>
      <c r="C3818" s="13" t="s">
        <v>8392</v>
      </c>
      <c r="D3818" s="765"/>
      <c r="E3818" s="782"/>
      <c r="F3818" s="141">
        <v>195823</v>
      </c>
      <c r="G3818" s="783">
        <f t="shared" si="81"/>
        <v>-195823</v>
      </c>
      <c r="H3818" s="1169"/>
    </row>
    <row r="3819" spans="1:8" ht="16.5" thickBot="1" x14ac:dyDescent="0.3">
      <c r="A3819" s="112">
        <v>45478</v>
      </c>
      <c r="B3819" s="30"/>
      <c r="C3819" s="13" t="s">
        <v>8392</v>
      </c>
      <c r="D3819" s="765"/>
      <c r="E3819" s="782"/>
      <c r="F3819" s="785">
        <v>331043</v>
      </c>
      <c r="G3819" s="783">
        <f t="shared" si="81"/>
        <v>-331043</v>
      </c>
      <c r="H3819" s="1170"/>
    </row>
    <row r="3820" spans="1:8" x14ac:dyDescent="0.25">
      <c r="A3820" s="112">
        <v>45479</v>
      </c>
      <c r="B3820" s="30"/>
      <c r="C3820" s="13" t="s">
        <v>8392</v>
      </c>
      <c r="D3820" s="765"/>
      <c r="E3820" s="22"/>
      <c r="F3820" s="19">
        <v>949640</v>
      </c>
      <c r="G3820" s="14">
        <f t="shared" si="81"/>
        <v>-949640</v>
      </c>
      <c r="H3820" s="13" t="s">
        <v>13469</v>
      </c>
    </row>
    <row r="3821" spans="1:8" x14ac:dyDescent="0.25">
      <c r="A3821" s="13"/>
      <c r="B3821" s="21"/>
      <c r="C3821" s="13"/>
      <c r="D3821" s="765"/>
      <c r="E3821" s="22"/>
      <c r="F3821" s="19"/>
      <c r="G3821" s="14"/>
      <c r="H3821" s="13"/>
    </row>
    <row r="3822" spans="1:8" x14ac:dyDescent="0.25">
      <c r="A3822" s="13"/>
      <c r="B3822" s="21"/>
      <c r="C3822" s="13"/>
      <c r="D3822" s="765"/>
      <c r="E3822" s="22"/>
      <c r="F3822" s="19"/>
      <c r="G3822" s="14"/>
      <c r="H3822" s="13"/>
    </row>
    <row r="3823" spans="1:8" x14ac:dyDescent="0.25">
      <c r="A3823" s="13"/>
      <c r="B3823" s="21"/>
      <c r="C3823" s="13"/>
      <c r="D3823" s="765"/>
      <c r="E3823" s="22"/>
      <c r="F3823" s="19"/>
      <c r="G3823" s="14"/>
      <c r="H3823" s="13"/>
    </row>
    <row r="3824" spans="1:8" x14ac:dyDescent="0.25">
      <c r="A3824" s="13"/>
      <c r="B3824" s="21"/>
      <c r="C3824" s="13"/>
      <c r="D3824" s="765"/>
      <c r="E3824" s="22"/>
      <c r="F3824" s="19"/>
      <c r="G3824" s="14"/>
      <c r="H3824" s="13"/>
    </row>
    <row r="3825" spans="1:8" x14ac:dyDescent="0.25">
      <c r="A3825" s="13"/>
      <c r="B3825" s="21"/>
      <c r="C3825" s="13"/>
      <c r="D3825" s="765"/>
      <c r="E3825" s="22"/>
      <c r="F3825" s="19"/>
      <c r="G3825" s="14"/>
      <c r="H3825" s="13"/>
    </row>
    <row r="3826" spans="1:8" x14ac:dyDescent="0.25">
      <c r="A3826" s="13"/>
      <c r="B3826" s="21"/>
      <c r="C3826" s="13"/>
      <c r="D3826" s="765"/>
      <c r="E3826" s="22"/>
      <c r="F3826" s="19"/>
      <c r="G3826" s="14"/>
      <c r="H3826" s="13"/>
    </row>
    <row r="3827" spans="1:8" x14ac:dyDescent="0.25">
      <c r="A3827" s="13"/>
      <c r="B3827" s="21"/>
      <c r="C3827" s="13"/>
      <c r="D3827" s="765"/>
      <c r="E3827" s="22"/>
      <c r="F3827" s="19"/>
      <c r="G3827" s="14"/>
      <c r="H3827" s="13"/>
    </row>
    <row r="3828" spans="1:8" x14ac:dyDescent="0.25">
      <c r="A3828" s="13"/>
      <c r="B3828" s="21"/>
      <c r="C3828" s="13"/>
      <c r="D3828" s="765"/>
      <c r="E3828" s="22"/>
      <c r="F3828" s="19"/>
      <c r="G3828" s="14"/>
      <c r="H3828" s="13"/>
    </row>
    <row r="3829" spans="1:8" x14ac:dyDescent="0.25">
      <c r="A3829" s="13"/>
      <c r="B3829" s="21"/>
      <c r="C3829" s="13"/>
      <c r="D3829" s="765"/>
      <c r="E3829" s="22"/>
      <c r="F3829" s="19"/>
      <c r="G3829" s="14"/>
      <c r="H3829" s="13"/>
    </row>
    <row r="3830" spans="1:8" x14ac:dyDescent="0.25">
      <c r="A3830" s="13"/>
      <c r="B3830" s="21"/>
      <c r="C3830" s="13"/>
      <c r="D3830" s="765"/>
      <c r="E3830" s="22"/>
      <c r="F3830" s="19"/>
      <c r="G3830" s="14"/>
      <c r="H3830" s="13"/>
    </row>
    <row r="3831" spans="1:8" x14ac:dyDescent="0.25">
      <c r="A3831" s="13"/>
      <c r="B3831" s="21"/>
      <c r="C3831" s="13"/>
      <c r="D3831" s="765"/>
      <c r="E3831" s="22"/>
      <c r="F3831" s="19"/>
      <c r="G3831" s="14"/>
      <c r="H3831" s="13"/>
    </row>
    <row r="3832" spans="1:8" x14ac:dyDescent="0.25">
      <c r="A3832" s="13"/>
      <c r="B3832" s="21"/>
      <c r="C3832" s="13"/>
      <c r="D3832" s="765"/>
      <c r="E3832" s="22"/>
      <c r="F3832" s="19"/>
      <c r="G3832" s="14"/>
      <c r="H3832" s="13"/>
    </row>
    <row r="3833" spans="1:8" x14ac:dyDescent="0.25">
      <c r="A3833" s="13"/>
      <c r="B3833" s="21"/>
      <c r="C3833" s="13"/>
      <c r="D3833" s="765"/>
      <c r="E3833" s="22"/>
      <c r="F3833" s="19"/>
      <c r="G3833" s="14"/>
      <c r="H3833" s="13"/>
    </row>
    <row r="3834" spans="1:8" x14ac:dyDescent="0.25">
      <c r="A3834" s="13"/>
      <c r="B3834" s="21"/>
      <c r="C3834" s="13"/>
      <c r="D3834" s="765"/>
      <c r="E3834" s="22"/>
      <c r="F3834" s="19"/>
      <c r="G3834" s="14"/>
      <c r="H3834" s="13"/>
    </row>
    <row r="3835" spans="1:8" x14ac:dyDescent="0.25">
      <c r="A3835" s="13"/>
      <c r="B3835" s="21"/>
      <c r="C3835" s="13"/>
      <c r="D3835" s="765"/>
      <c r="E3835" s="22"/>
      <c r="F3835" s="19"/>
      <c r="G3835" s="14"/>
      <c r="H3835" s="13"/>
    </row>
    <row r="3836" spans="1:8" x14ac:dyDescent="0.25">
      <c r="A3836" s="13"/>
      <c r="B3836" s="21"/>
      <c r="C3836" s="13"/>
      <c r="D3836" s="765"/>
      <c r="E3836" s="22"/>
      <c r="F3836" s="19"/>
      <c r="G3836" s="14"/>
      <c r="H3836" s="13"/>
    </row>
    <row r="3837" spans="1:8" x14ac:dyDescent="0.25">
      <c r="A3837" s="13"/>
      <c r="B3837" s="21"/>
      <c r="C3837" s="13"/>
      <c r="D3837" s="765"/>
      <c r="E3837" s="22"/>
      <c r="F3837" s="19"/>
      <c r="G3837" s="14"/>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sheetData>
  <autoFilter ref="A1:XFC3779" xr:uid="{00000000-0009-0000-0000-000003000000}"/>
  <sortState xmlns:xlrd2="http://schemas.microsoft.com/office/spreadsheetml/2017/richdata2" ref="A2332:H2417">
    <sortCondition ref="A2332:A2417"/>
  </sortState>
  <mergeCells count="133">
    <mergeCell ref="H2700:H2704"/>
    <mergeCell ref="H3803:H3805"/>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H3170:H3178"/>
    <mergeCell ref="H3032:H3037"/>
    <mergeCell ref="H3609:H3610"/>
    <mergeCell ref="H3728:H3731"/>
    <mergeCell ref="H3690:H3691"/>
    <mergeCell ref="H3719:H3725"/>
    <mergeCell ref="H3563:H3564"/>
    <mergeCell ref="H3527:H3537"/>
    <mergeCell ref="H3511:H3512"/>
    <mergeCell ref="H3517:H3519"/>
    <mergeCell ref="H3497:H3500"/>
    <mergeCell ref="H3813:H3819"/>
    <mergeCell ref="H3806:H3807"/>
    <mergeCell ref="H3784:H3793"/>
    <mergeCell ref="H3753:H3755"/>
    <mergeCell ref="H3652:H3655"/>
    <mergeCell ref="H3542:H3549"/>
    <mergeCell ref="H3392:H3393"/>
    <mergeCell ref="H3479:H3491"/>
    <mergeCell ref="H3327:H3328"/>
    <mergeCell ref="H3778:H3779"/>
    <mergeCell ref="H3775:H3776"/>
    <mergeCell ref="H3756:H375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37" workbookViewId="0">
      <selection activeCell="A41" sqref="A41"/>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2" t="s">
        <v>0</v>
      </c>
      <c r="B3" s="1143" t="s">
        <v>47</v>
      </c>
      <c r="C3" s="923" t="s">
        <v>158</v>
      </c>
      <c r="D3" s="923" t="s">
        <v>5</v>
      </c>
    </row>
    <row r="4" spans="1:5" ht="15.75" thickBot="1" x14ac:dyDescent="0.3">
      <c r="B4"/>
      <c r="C4"/>
      <c r="D4"/>
    </row>
    <row r="5" spans="1:5" ht="21.75" thickBot="1" x14ac:dyDescent="0.4">
      <c r="A5" s="1144" t="s">
        <v>10191</v>
      </c>
      <c r="B5" s="1145" t="s">
        <v>1694</v>
      </c>
      <c r="C5" s="1146" t="s">
        <v>1801</v>
      </c>
      <c r="D5" s="1147" t="s">
        <v>46</v>
      </c>
      <c r="E5" s="1013" t="s">
        <v>10858</v>
      </c>
    </row>
    <row r="6" spans="1:5" ht="23.25" x14ac:dyDescent="0.35">
      <c r="A6" s="996" t="s">
        <v>7465</v>
      </c>
      <c r="B6" s="3">
        <v>29992228</v>
      </c>
      <c r="C6" s="3">
        <v>28649862</v>
      </c>
      <c r="D6" s="1148">
        <v>1342366</v>
      </c>
    </row>
    <row r="7" spans="1:5" ht="23.25" x14ac:dyDescent="0.35">
      <c r="A7" s="996" t="s">
        <v>13145</v>
      </c>
      <c r="B7" s="3">
        <v>526000</v>
      </c>
      <c r="C7" s="3"/>
      <c r="D7" s="1148">
        <v>526000</v>
      </c>
    </row>
    <row r="8" spans="1:5" ht="23.25" x14ac:dyDescent="0.35">
      <c r="A8" s="996" t="s">
        <v>5680</v>
      </c>
      <c r="B8" s="1044">
        <v>5563260</v>
      </c>
      <c r="C8" s="1044">
        <v>5161680</v>
      </c>
      <c r="D8" s="1149">
        <v>401580</v>
      </c>
    </row>
    <row r="9" spans="1:5" ht="23.25" x14ac:dyDescent="0.35">
      <c r="A9" s="996" t="s">
        <v>166</v>
      </c>
      <c r="B9" s="1044">
        <v>21658177</v>
      </c>
      <c r="C9" s="1044">
        <v>21308626</v>
      </c>
      <c r="D9" s="1148">
        <v>349551</v>
      </c>
    </row>
    <row r="10" spans="1:5" ht="23.25" x14ac:dyDescent="0.35">
      <c r="A10" s="996" t="s">
        <v>7952</v>
      </c>
      <c r="B10" s="3">
        <v>4770000</v>
      </c>
      <c r="C10" s="3">
        <v>4470000</v>
      </c>
      <c r="D10" s="1149">
        <v>300000</v>
      </c>
    </row>
    <row r="11" spans="1:5" ht="23.25" x14ac:dyDescent="0.35">
      <c r="A11" s="996" t="s">
        <v>12480</v>
      </c>
      <c r="B11" s="3">
        <v>3421062</v>
      </c>
      <c r="C11" s="3">
        <v>3320000</v>
      </c>
      <c r="D11" s="1149">
        <v>101062</v>
      </c>
    </row>
    <row r="12" spans="1:5" ht="23.25" x14ac:dyDescent="0.35">
      <c r="A12" s="996" t="s">
        <v>2195</v>
      </c>
      <c r="B12" s="1044">
        <v>1162913</v>
      </c>
      <c r="C12" s="1044">
        <v>1069328</v>
      </c>
      <c r="D12" s="1149">
        <v>93585</v>
      </c>
    </row>
    <row r="13" spans="1:5" ht="23.25" x14ac:dyDescent="0.35">
      <c r="A13" s="996" t="s">
        <v>13309</v>
      </c>
      <c r="B13" s="3">
        <v>85478</v>
      </c>
      <c r="C13" s="3"/>
      <c r="D13" s="1149">
        <v>85478</v>
      </c>
    </row>
    <row r="14" spans="1:5" s="4" customFormat="1" ht="23.25" x14ac:dyDescent="0.35">
      <c r="A14" s="996" t="s">
        <v>164</v>
      </c>
      <c r="B14" s="1044">
        <v>6088997</v>
      </c>
      <c r="C14" s="1044">
        <v>6018047</v>
      </c>
      <c r="D14" s="1149">
        <v>70950</v>
      </c>
    </row>
    <row r="15" spans="1:5" ht="23.25" x14ac:dyDescent="0.35">
      <c r="A15" s="996" t="s">
        <v>13265</v>
      </c>
      <c r="B15" s="3">
        <v>43500</v>
      </c>
      <c r="C15" s="3"/>
      <c r="D15" s="1149">
        <v>43500</v>
      </c>
    </row>
    <row r="16" spans="1:5" s="4" customFormat="1" ht="23.25" x14ac:dyDescent="0.35">
      <c r="A16" s="996" t="s">
        <v>1802</v>
      </c>
      <c r="B16" s="1044">
        <v>15297184</v>
      </c>
      <c r="C16" s="1044">
        <v>15268691</v>
      </c>
      <c r="D16" s="1148">
        <v>28493</v>
      </c>
    </row>
    <row r="17" spans="1:5" ht="23.25" x14ac:dyDescent="0.35">
      <c r="A17" s="996" t="s">
        <v>2385</v>
      </c>
      <c r="B17" s="1044">
        <v>18551</v>
      </c>
      <c r="C17" s="1044"/>
      <c r="D17" s="1149">
        <v>18551</v>
      </c>
    </row>
    <row r="18" spans="1:5" ht="23.25" x14ac:dyDescent="0.35">
      <c r="A18" s="996" t="s">
        <v>169</v>
      </c>
      <c r="B18" s="1044">
        <v>7686626</v>
      </c>
      <c r="C18" s="1044">
        <v>7668204</v>
      </c>
      <c r="D18" s="1149">
        <v>18422</v>
      </c>
      <c r="E18" s="4"/>
    </row>
    <row r="19" spans="1:5" ht="23.25" x14ac:dyDescent="0.35">
      <c r="A19" s="996" t="s">
        <v>180</v>
      </c>
      <c r="B19" s="1044">
        <v>27714467</v>
      </c>
      <c r="C19" s="1044">
        <v>27707612</v>
      </c>
      <c r="D19" s="1149">
        <v>6855</v>
      </c>
    </row>
    <row r="20" spans="1:5" ht="23.25" x14ac:dyDescent="0.35">
      <c r="A20" s="996" t="s">
        <v>3010</v>
      </c>
      <c r="B20" s="1044">
        <v>3121578</v>
      </c>
      <c r="C20" s="1044">
        <v>3121578</v>
      </c>
      <c r="D20" s="1149">
        <v>0</v>
      </c>
    </row>
    <row r="21" spans="1:5" ht="23.25" x14ac:dyDescent="0.35">
      <c r="A21" s="996" t="s">
        <v>12267</v>
      </c>
      <c r="B21" s="3">
        <v>1600298</v>
      </c>
      <c r="C21" s="3">
        <v>1600298</v>
      </c>
      <c r="D21" s="1149">
        <v>0</v>
      </c>
    </row>
    <row r="22" spans="1:5" s="4" customFormat="1" ht="23.25" x14ac:dyDescent="0.35">
      <c r="A22" s="996" t="s">
        <v>9078</v>
      </c>
      <c r="B22" s="3">
        <v>885000</v>
      </c>
      <c r="C22" s="3">
        <v>885000</v>
      </c>
      <c r="D22" s="1148">
        <v>0</v>
      </c>
    </row>
    <row r="23" spans="1:5" ht="23.25" x14ac:dyDescent="0.35">
      <c r="A23" s="996" t="s">
        <v>6765</v>
      </c>
      <c r="B23" s="1044">
        <v>137550</v>
      </c>
      <c r="C23" s="1044">
        <v>137550</v>
      </c>
      <c r="D23" s="1149">
        <v>0</v>
      </c>
    </row>
    <row r="24" spans="1:5" s="4" customFormat="1" ht="23.25" x14ac:dyDescent="0.35">
      <c r="A24" s="996" t="s">
        <v>4724</v>
      </c>
      <c r="B24" s="3">
        <v>1680000</v>
      </c>
      <c r="C24" s="3">
        <v>1680000</v>
      </c>
      <c r="D24" s="1149">
        <v>0</v>
      </c>
    </row>
    <row r="25" spans="1:5" ht="23.25" x14ac:dyDescent="0.35">
      <c r="A25" s="996" t="s">
        <v>1814</v>
      </c>
      <c r="B25" s="1044">
        <v>11639548</v>
      </c>
      <c r="C25" s="1044">
        <v>11639548</v>
      </c>
      <c r="D25" s="1149">
        <v>0</v>
      </c>
    </row>
    <row r="26" spans="1:5" s="4" customFormat="1" ht="23.25" x14ac:dyDescent="0.35">
      <c r="A26" s="996" t="s">
        <v>11325</v>
      </c>
      <c r="B26" s="3">
        <v>1061510</v>
      </c>
      <c r="C26" s="3">
        <v>1061510</v>
      </c>
      <c r="D26" s="1148">
        <v>0</v>
      </c>
    </row>
    <row r="27" spans="1:5" ht="23.25" x14ac:dyDescent="0.35">
      <c r="A27" s="996" t="s">
        <v>75</v>
      </c>
      <c r="B27" s="1044"/>
      <c r="C27" s="1044"/>
      <c r="D27" s="1149">
        <v>0</v>
      </c>
    </row>
    <row r="28" spans="1:5" ht="23.25" x14ac:dyDescent="0.35">
      <c r="A28" s="996" t="s">
        <v>162</v>
      </c>
      <c r="B28" s="1044">
        <v>1123152</v>
      </c>
      <c r="C28" s="1044">
        <v>1123152</v>
      </c>
      <c r="D28" s="1149">
        <v>0</v>
      </c>
    </row>
    <row r="29" spans="1:5" s="4" customFormat="1" ht="23.25" x14ac:dyDescent="0.35">
      <c r="A29" s="996" t="s">
        <v>8454</v>
      </c>
      <c r="B29" s="3">
        <v>1063000</v>
      </c>
      <c r="C29" s="3">
        <v>1063000</v>
      </c>
      <c r="D29" s="1148">
        <v>0</v>
      </c>
    </row>
    <row r="30" spans="1:5" ht="23.25" x14ac:dyDescent="0.35">
      <c r="A30" s="996" t="s">
        <v>12024</v>
      </c>
      <c r="B30" s="3">
        <v>1894000</v>
      </c>
      <c r="C30" s="3">
        <v>1894000</v>
      </c>
      <c r="D30" s="1149">
        <v>0</v>
      </c>
    </row>
    <row r="31" spans="1:5" s="4" customFormat="1" ht="23.25" x14ac:dyDescent="0.35">
      <c r="A31" s="996" t="s">
        <v>8706</v>
      </c>
      <c r="B31" s="3">
        <v>300000</v>
      </c>
      <c r="C31" s="3">
        <v>300000</v>
      </c>
      <c r="D31" s="1148">
        <v>0</v>
      </c>
    </row>
    <row r="32" spans="1:5" ht="23.25" x14ac:dyDescent="0.35">
      <c r="A32" s="996" t="s">
        <v>6845</v>
      </c>
      <c r="B32" s="3">
        <v>903164</v>
      </c>
      <c r="C32" s="3">
        <v>903164</v>
      </c>
      <c r="D32" s="1149">
        <v>0</v>
      </c>
    </row>
    <row r="33" spans="1:4" s="4" customFormat="1" ht="23.25" x14ac:dyDescent="0.35">
      <c r="A33" s="996" t="s">
        <v>11320</v>
      </c>
      <c r="B33" s="3">
        <v>4226000</v>
      </c>
      <c r="C33" s="3">
        <v>4226000</v>
      </c>
      <c r="D33" s="1148">
        <v>0</v>
      </c>
    </row>
    <row r="34" spans="1:4" ht="23.25" x14ac:dyDescent="0.35">
      <c r="A34" s="996" t="s">
        <v>437</v>
      </c>
      <c r="B34" s="1044">
        <v>2798262</v>
      </c>
      <c r="C34" s="1044">
        <v>2798262</v>
      </c>
      <c r="D34" s="1149">
        <v>0</v>
      </c>
    </row>
    <row r="35" spans="1:4" ht="23.25" x14ac:dyDescent="0.35">
      <c r="A35" s="996" t="s">
        <v>8898</v>
      </c>
      <c r="B35" s="3">
        <v>612552</v>
      </c>
      <c r="C35" s="3">
        <v>612552</v>
      </c>
      <c r="D35" s="1149">
        <v>0</v>
      </c>
    </row>
    <row r="36" spans="1:4" s="4" customFormat="1" ht="23.25" x14ac:dyDescent="0.35">
      <c r="A36" s="996" t="s">
        <v>161</v>
      </c>
      <c r="B36" s="1044">
        <v>5122182</v>
      </c>
      <c r="C36" s="1044">
        <v>5122182</v>
      </c>
      <c r="D36" s="1149">
        <v>0</v>
      </c>
    </row>
    <row r="37" spans="1:4" ht="23.25" x14ac:dyDescent="0.35">
      <c r="A37" s="996" t="s">
        <v>8089</v>
      </c>
      <c r="B37" s="3">
        <v>11250000</v>
      </c>
      <c r="C37" s="3">
        <v>11250000</v>
      </c>
      <c r="D37" s="1149">
        <v>0</v>
      </c>
    </row>
    <row r="38" spans="1:4" ht="23.25" x14ac:dyDescent="0.35">
      <c r="A38" s="996" t="s">
        <v>5186</v>
      </c>
      <c r="B38" s="3">
        <v>6181440.5</v>
      </c>
      <c r="C38" s="3">
        <v>6431440.5</v>
      </c>
      <c r="D38" s="1149">
        <v>-250000</v>
      </c>
    </row>
    <row r="39" spans="1:4" ht="23.25" x14ac:dyDescent="0.35">
      <c r="A39" s="996" t="s">
        <v>7240</v>
      </c>
      <c r="B39" s="3">
        <v>11677287</v>
      </c>
      <c r="C39" s="3">
        <v>12177287</v>
      </c>
      <c r="D39" s="1149">
        <v>-500000</v>
      </c>
    </row>
    <row r="40" spans="1:4" s="4" customFormat="1" ht="23.25" x14ac:dyDescent="0.35">
      <c r="A40" s="996" t="s">
        <v>168</v>
      </c>
      <c r="B40" s="1044">
        <v>17849125</v>
      </c>
      <c r="C40" s="1044">
        <v>19003188</v>
      </c>
      <c r="D40" s="1148">
        <v>-1154063</v>
      </c>
    </row>
    <row r="41" spans="1:4" ht="24" thickBot="1" x14ac:dyDescent="0.4">
      <c r="A41" s="996" t="s">
        <v>8392</v>
      </c>
      <c r="B41" s="3">
        <v>31869754</v>
      </c>
      <c r="C41" s="3">
        <v>33150437</v>
      </c>
      <c r="D41" s="1148">
        <v>-1280683</v>
      </c>
    </row>
    <row r="42" spans="1:4" ht="19.5" thickBot="1" x14ac:dyDescent="0.35">
      <c r="A42" s="1150" t="s">
        <v>45</v>
      </c>
      <c r="B42" s="1151">
        <v>241023845.5</v>
      </c>
      <c r="C42" s="1152">
        <v>240822198.5</v>
      </c>
      <c r="D42" s="1153">
        <v>201647</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-1154063</v>
      </c>
    </row>
    <row r="71" spans="1:11" ht="18.75" x14ac:dyDescent="0.3">
      <c r="B71"/>
      <c r="C71"/>
      <c r="D71"/>
      <c r="F71" s="4" t="s">
        <v>11939</v>
      </c>
      <c r="G71" s="244">
        <f ca="1">SUMIF($A:$B,F71,B:B)</f>
        <v>1600298</v>
      </c>
      <c r="H71" s="244">
        <f ca="1">SUMIF($A:$C,F71,C:C)</f>
        <v>1600298</v>
      </c>
      <c r="I71" s="244">
        <f ca="1">SUMIF(A:D,F71,D:D)</f>
        <v>0</v>
      </c>
    </row>
    <row r="72" spans="1:11" ht="18.75" x14ac:dyDescent="0.3">
      <c r="B72"/>
      <c r="C72"/>
      <c r="D72"/>
      <c r="F72" s="4" t="s">
        <v>11940</v>
      </c>
      <c r="G72" s="244">
        <f ca="1">SUMIF($A:$B,F72,B:B)</f>
        <v>0</v>
      </c>
      <c r="H72" s="244">
        <f ca="1">SUMIF($A:$C,F72,C:C)</f>
        <v>0</v>
      </c>
      <c r="I72" s="244">
        <f ca="1">SUMIF(A:D,F72,D:D)</f>
        <v>0</v>
      </c>
    </row>
    <row r="73" spans="1:11" ht="18.75" x14ac:dyDescent="0.3">
      <c r="B73"/>
      <c r="C73"/>
      <c r="D73"/>
      <c r="F73" s="4" t="s">
        <v>11941</v>
      </c>
      <c r="G73" s="244">
        <f ca="1">SUMIF($A:$B,F73,B:B)</f>
        <v>0</v>
      </c>
      <c r="H73" s="244">
        <f ca="1">SUMIF($A:$C,F73,C:C)</f>
        <v>0</v>
      </c>
      <c r="I73" s="244">
        <f ca="1">SUMIF(A:D,F73,D:D)</f>
        <v>0</v>
      </c>
    </row>
    <row r="74" spans="1:11" s="5" customFormat="1" ht="18.75" x14ac:dyDescent="0.3">
      <c r="A74"/>
      <c r="B74"/>
      <c r="C74"/>
      <c r="D74"/>
      <c r="I74" s="1087">
        <f ca="1">SUM(I70:I73)</f>
        <v>-1154063</v>
      </c>
      <c r="K74" s="1087"/>
    </row>
    <row r="75" spans="1:11" x14ac:dyDescent="0.25">
      <c r="B75"/>
      <c r="C75"/>
      <c r="D75"/>
    </row>
    <row r="76" spans="1:11" x14ac:dyDescent="0.25">
      <c r="B76"/>
      <c r="C76"/>
      <c r="D76"/>
      <c r="I76" s="1">
        <v>662000</v>
      </c>
      <c r="K76" s="1"/>
    </row>
    <row r="77" spans="1:11" ht="15.75" thickBot="1" x14ac:dyDescent="0.3">
      <c r="B77"/>
      <c r="C77"/>
      <c r="D77"/>
    </row>
    <row r="78" spans="1:11" ht="15.75" thickBot="1" x14ac:dyDescent="0.3">
      <c r="B78"/>
      <c r="C78"/>
      <c r="D78"/>
      <c r="I78" s="3">
        <f ca="1">I76+I74</f>
        <v>-492063</v>
      </c>
      <c r="K78" s="3"/>
    </row>
    <row r="79" spans="1:11" x14ac:dyDescent="0.25">
      <c r="B79"/>
      <c r="C79"/>
      <c r="D79"/>
    </row>
    <row r="80" spans="1:11" x14ac:dyDescent="0.25">
      <c r="B80"/>
      <c r="C80"/>
      <c r="D80"/>
      <c r="I80" s="3">
        <f ca="1">I78-155000</f>
        <v>-647063</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3"/>
      <c r="I4" s="1163"/>
      <c r="J4" s="1163"/>
    </row>
    <row r="5" spans="1:10" ht="24" thickBot="1" x14ac:dyDescent="0.35">
      <c r="A5" s="286" t="s">
        <v>4136</v>
      </c>
      <c r="B5" s="287" t="s">
        <v>4133</v>
      </c>
      <c r="C5" s="287" t="s">
        <v>4134</v>
      </c>
      <c r="D5" s="287" t="s">
        <v>4135</v>
      </c>
      <c r="E5" s="1013" t="s">
        <v>10858</v>
      </c>
      <c r="H5" s="1163"/>
      <c r="I5" s="1163"/>
      <c r="J5" s="1163"/>
    </row>
    <row r="6" spans="1:10" x14ac:dyDescent="0.3">
      <c r="A6" s="329" t="s">
        <v>11556</v>
      </c>
      <c r="B6" s="289">
        <v>604300</v>
      </c>
      <c r="C6" s="289"/>
      <c r="D6" s="289">
        <v>-604300</v>
      </c>
    </row>
    <row r="7" spans="1:10" x14ac:dyDescent="0.3">
      <c r="A7" s="329" t="s">
        <v>6965</v>
      </c>
      <c r="B7" s="289">
        <v>743400</v>
      </c>
      <c r="C7" s="289"/>
      <c r="D7" s="289">
        <v>-743400</v>
      </c>
    </row>
    <row r="8" spans="1:10" x14ac:dyDescent="0.3">
      <c r="A8" s="329" t="s">
        <v>9472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10461</v>
      </c>
      <c r="B11" s="289">
        <v>5000</v>
      </c>
      <c r="C11" s="289"/>
      <c r="D11" s="289">
        <v>-5000</v>
      </c>
    </row>
    <row r="12" spans="1:10" x14ac:dyDescent="0.3">
      <c r="A12" s="329" t="s">
        <v>7773</v>
      </c>
      <c r="B12" s="289">
        <v>125000</v>
      </c>
      <c r="C12" s="289"/>
      <c r="D12" s="289">
        <v>-125000</v>
      </c>
    </row>
    <row r="13" spans="1:10" x14ac:dyDescent="0.3">
      <c r="A13" s="329" t="s">
        <v>10061</v>
      </c>
      <c r="B13" s="289">
        <v>416000</v>
      </c>
      <c r="C13" s="289"/>
      <c r="D13" s="289">
        <v>-416000</v>
      </c>
    </row>
    <row r="14" spans="1:10" x14ac:dyDescent="0.3">
      <c r="A14" s="329" t="s">
        <v>8500</v>
      </c>
      <c r="B14" s="289">
        <v>2119000</v>
      </c>
      <c r="C14" s="289"/>
      <c r="D14" s="289">
        <v>-2119000</v>
      </c>
    </row>
    <row r="15" spans="1:10" x14ac:dyDescent="0.3">
      <c r="A15" s="329" t="s">
        <v>10615</v>
      </c>
      <c r="B15" s="289">
        <v>770000</v>
      </c>
      <c r="C15" s="289"/>
      <c r="D15" s="289">
        <v>-770000</v>
      </c>
    </row>
    <row r="16" spans="1:10" x14ac:dyDescent="0.3">
      <c r="A16" s="329" t="s">
        <v>11760</v>
      </c>
      <c r="B16" s="289">
        <v>600000</v>
      </c>
      <c r="C16" s="289"/>
      <c r="D16" s="289">
        <v>-600000</v>
      </c>
    </row>
    <row r="17" spans="1:4" x14ac:dyDescent="0.3">
      <c r="A17" s="329" t="s">
        <v>10613</v>
      </c>
      <c r="B17" s="289">
        <v>30000</v>
      </c>
      <c r="C17" s="289"/>
      <c r="D17" s="289">
        <v>-30000</v>
      </c>
    </row>
    <row r="18" spans="1:4" x14ac:dyDescent="0.3">
      <c r="A18" s="329" t="s">
        <v>9748</v>
      </c>
      <c r="B18" s="289">
        <v>906000</v>
      </c>
      <c r="C18" s="289"/>
      <c r="D18" s="289">
        <v>-906000</v>
      </c>
    </row>
    <row r="19" spans="1:4" x14ac:dyDescent="0.3">
      <c r="A19" s="329" t="s">
        <v>8249</v>
      </c>
      <c r="B19" s="289">
        <v>2630000</v>
      </c>
      <c r="C19" s="289"/>
      <c r="D19" s="289">
        <v>-2630000</v>
      </c>
    </row>
    <row r="20" spans="1:4" x14ac:dyDescent="0.3">
      <c r="A20" s="329" t="s">
        <v>6422</v>
      </c>
      <c r="B20" s="289">
        <v>2927400</v>
      </c>
      <c r="C20" s="289"/>
      <c r="D20" s="289">
        <v>-2927400</v>
      </c>
    </row>
    <row r="21" spans="1:4" x14ac:dyDescent="0.3">
      <c r="A21" s="329" t="s">
        <v>9458</v>
      </c>
      <c r="B21" s="289">
        <v>2242200</v>
      </c>
      <c r="C21" s="289"/>
      <c r="D21" s="289">
        <v>-2242200</v>
      </c>
    </row>
    <row r="22" spans="1:4" x14ac:dyDescent="0.3">
      <c r="A22" s="329" t="s">
        <v>11532</v>
      </c>
      <c r="B22" s="289">
        <v>1900000</v>
      </c>
      <c r="C22" s="289"/>
      <c r="D22" s="289">
        <v>-1900000</v>
      </c>
    </row>
    <row r="23" spans="1:4" x14ac:dyDescent="0.3">
      <c r="A23" s="329" t="s">
        <v>10575</v>
      </c>
      <c r="B23" s="289">
        <v>2255000</v>
      </c>
      <c r="C23" s="289"/>
      <c r="D23" s="289">
        <v>-2255000</v>
      </c>
    </row>
    <row r="24" spans="1:4" x14ac:dyDescent="0.3">
      <c r="A24" s="329" t="s">
        <v>11382</v>
      </c>
      <c r="B24" s="289">
        <v>1690000</v>
      </c>
      <c r="C24" s="289"/>
      <c r="D24" s="289">
        <v>-1690000</v>
      </c>
    </row>
    <row r="25" spans="1:4" x14ac:dyDescent="0.3">
      <c r="A25" s="329" t="s">
        <v>8069</v>
      </c>
      <c r="B25" s="289">
        <v>2371000</v>
      </c>
      <c r="C25" s="289"/>
      <c r="D25" s="289">
        <v>-2371000</v>
      </c>
    </row>
    <row r="26" spans="1:4" x14ac:dyDescent="0.3">
      <c r="A26" s="329" t="s">
        <v>8898</v>
      </c>
      <c r="B26" s="289">
        <v>3138080</v>
      </c>
      <c r="C26" s="289"/>
      <c r="D26" s="289">
        <v>-3138080</v>
      </c>
    </row>
    <row r="27" spans="1:4" x14ac:dyDescent="0.3">
      <c r="A27" s="329" t="s">
        <v>11284</v>
      </c>
      <c r="B27" s="289">
        <v>230000</v>
      </c>
      <c r="C27" s="289"/>
      <c r="D27" s="289">
        <v>-230000</v>
      </c>
    </row>
    <row r="28" spans="1:4" x14ac:dyDescent="0.3">
      <c r="A28" s="329" t="s">
        <v>11025</v>
      </c>
      <c r="B28" s="289">
        <v>740000</v>
      </c>
      <c r="C28" s="289"/>
      <c r="D28" s="289">
        <v>-740000</v>
      </c>
    </row>
    <row r="29" spans="1:4" x14ac:dyDescent="0.3">
      <c r="A29" s="329" t="s">
        <v>3427</v>
      </c>
      <c r="B29" s="289">
        <v>6089800</v>
      </c>
      <c r="C29" s="289"/>
      <c r="D29" s="289">
        <v>-6089800</v>
      </c>
    </row>
    <row r="30" spans="1:4" x14ac:dyDescent="0.3">
      <c r="A30" s="288" t="s">
        <v>45</v>
      </c>
      <c r="B30" s="289">
        <v>41116020</v>
      </c>
      <c r="C30" s="289"/>
      <c r="D30" s="289">
        <v>-41116020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10574</v>
      </c>
      <c r="C1" s="991" t="s">
        <v>10377</v>
      </c>
      <c r="D1" s="992" t="s">
        <v>10161</v>
      </c>
      <c r="E1" s="991" t="s">
        <v>10336</v>
      </c>
      <c r="F1" s="991" t="s">
        <v>10294</v>
      </c>
      <c r="G1" s="991" t="s">
        <v>10230</v>
      </c>
      <c r="H1" s="991" t="s">
        <v>10142</v>
      </c>
      <c r="I1" s="991" t="s">
        <v>10120</v>
      </c>
      <c r="J1" s="991" t="s">
        <v>10021</v>
      </c>
      <c r="K1" s="991" t="s">
        <v>9830</v>
      </c>
      <c r="L1" s="991" t="s">
        <v>9767</v>
      </c>
      <c r="M1" s="991" t="s">
        <v>9659</v>
      </c>
      <c r="N1" s="991" t="s">
        <v>9462</v>
      </c>
      <c r="O1" s="991" t="s">
        <v>9505</v>
      </c>
      <c r="P1" s="991" t="s">
        <v>9407</v>
      </c>
      <c r="Q1" s="991" t="s">
        <v>9400</v>
      </c>
      <c r="R1" s="991" t="s">
        <v>9354</v>
      </c>
      <c r="S1" s="991" t="s">
        <v>8866</v>
      </c>
      <c r="T1" s="991" t="s">
        <v>8874</v>
      </c>
      <c r="U1" s="991" t="s">
        <v>8557</v>
      </c>
      <c r="V1" s="991" t="s">
        <v>8655</v>
      </c>
      <c r="W1" s="991" t="s">
        <v>8530</v>
      </c>
      <c r="X1" s="991" t="s">
        <v>8075</v>
      </c>
      <c r="Y1" s="991" t="s">
        <v>8337</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9717</v>
      </c>
      <c r="BD1" s="989"/>
    </row>
    <row r="2" spans="1:56" ht="26.25" x14ac:dyDescent="0.4">
      <c r="A2" s="990" t="s">
        <v>10294</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9965</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10149</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10493</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8655</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8866</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10149</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10469</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10493</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9965</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9407</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10149</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10493</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10294</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10230</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9505</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10294</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9644</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10149</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10493</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10230</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8706</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8387</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8388</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D11" sqref="D11"/>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154" t="s">
        <v>1694</v>
      </c>
      <c r="C5" s="1004" t="s">
        <v>1801</v>
      </c>
      <c r="D5" s="1005" t="s">
        <v>46</v>
      </c>
      <c r="E5" s="1013" t="s">
        <v>10858</v>
      </c>
    </row>
    <row r="6" spans="1:6" x14ac:dyDescent="0.35">
      <c r="A6" s="996" t="s">
        <v>11883</v>
      </c>
      <c r="B6" s="1155">
        <v>21138845</v>
      </c>
      <c r="C6" s="1155">
        <v>20297479</v>
      </c>
      <c r="D6" s="1006">
        <v>841366</v>
      </c>
    </row>
    <row r="7" spans="1:6" x14ac:dyDescent="0.35">
      <c r="A7" s="1133" t="s">
        <v>13145</v>
      </c>
      <c r="B7" s="1155">
        <v>320000</v>
      </c>
      <c r="C7" s="1155"/>
      <c r="D7" s="1006">
        <v>320000</v>
      </c>
    </row>
    <row r="8" spans="1:6" x14ac:dyDescent="0.35">
      <c r="A8" s="1133" t="s">
        <v>7465</v>
      </c>
      <c r="B8" s="1155">
        <v>7280006</v>
      </c>
      <c r="C8" s="1155">
        <v>6974000</v>
      </c>
      <c r="D8" s="1006">
        <v>306006</v>
      </c>
      <c r="F8" s="97"/>
    </row>
    <row r="9" spans="1:6" x14ac:dyDescent="0.35">
      <c r="A9" s="1133" t="s">
        <v>168</v>
      </c>
      <c r="B9" s="1155">
        <v>1243397</v>
      </c>
      <c r="C9" s="1155">
        <v>1074278</v>
      </c>
      <c r="D9" s="1134">
        <v>169119</v>
      </c>
    </row>
    <row r="10" spans="1:6" x14ac:dyDescent="0.35">
      <c r="A10" s="1133" t="s">
        <v>13265</v>
      </c>
      <c r="B10" s="1155">
        <v>43500</v>
      </c>
      <c r="C10" s="1155"/>
      <c r="D10" s="1006">
        <v>43500</v>
      </c>
    </row>
    <row r="11" spans="1:6" x14ac:dyDescent="0.35">
      <c r="A11" s="1133" t="s">
        <v>169</v>
      </c>
      <c r="B11" s="1155">
        <v>160391</v>
      </c>
      <c r="C11" s="1155">
        <v>157650</v>
      </c>
      <c r="D11" s="1006">
        <v>2741</v>
      </c>
    </row>
    <row r="12" spans="1:6" x14ac:dyDescent="0.35">
      <c r="A12" s="1133" t="s">
        <v>4724</v>
      </c>
      <c r="B12" s="1155">
        <v>1680000</v>
      </c>
      <c r="C12" s="1155">
        <v>1680000</v>
      </c>
      <c r="D12" s="1006">
        <v>0</v>
      </c>
    </row>
    <row r="13" spans="1:6" x14ac:dyDescent="0.35">
      <c r="A13" s="1133" t="s">
        <v>12024</v>
      </c>
      <c r="B13" s="1155">
        <v>1894000</v>
      </c>
      <c r="C13" s="1155">
        <v>1894000</v>
      </c>
      <c r="D13" s="1006">
        <v>0</v>
      </c>
    </row>
    <row r="14" spans="1:6" x14ac:dyDescent="0.35">
      <c r="A14" s="1133" t="s">
        <v>180</v>
      </c>
      <c r="B14" s="1155">
        <v>2844370</v>
      </c>
      <c r="C14" s="1155">
        <v>2844370</v>
      </c>
      <c r="D14" s="1006">
        <v>0</v>
      </c>
    </row>
    <row r="15" spans="1:6" x14ac:dyDescent="0.35">
      <c r="A15" s="1133" t="s">
        <v>6845</v>
      </c>
      <c r="B15" s="1155">
        <v>903164</v>
      </c>
      <c r="C15" s="1155">
        <v>903164</v>
      </c>
      <c r="D15" s="1006">
        <v>0</v>
      </c>
    </row>
    <row r="16" spans="1:6" x14ac:dyDescent="0.35">
      <c r="A16" s="1133" t="s">
        <v>8392</v>
      </c>
      <c r="B16" s="1155">
        <v>2714017</v>
      </c>
      <c r="C16" s="1155">
        <v>2714017</v>
      </c>
      <c r="D16" s="1006">
        <v>0</v>
      </c>
    </row>
    <row r="17" spans="1:4" x14ac:dyDescent="0.35">
      <c r="A17" s="1133" t="s">
        <v>166</v>
      </c>
      <c r="B17" s="1155">
        <v>56000</v>
      </c>
      <c r="C17" s="1155">
        <v>56000</v>
      </c>
      <c r="D17" s="1134">
        <v>0</v>
      </c>
    </row>
    <row r="18" spans="1:4" x14ac:dyDescent="0.35">
      <c r="A18" s="1133" t="s">
        <v>8089</v>
      </c>
      <c r="B18" s="1155">
        <v>2000000</v>
      </c>
      <c r="C18" s="1155">
        <v>2000000</v>
      </c>
      <c r="D18" s="1006">
        <v>0</v>
      </c>
    </row>
    <row r="19" spans="1:4" x14ac:dyDescent="0.35">
      <c r="A19" s="996" t="s">
        <v>10907</v>
      </c>
      <c r="B19" s="1155">
        <v>10156440.5</v>
      </c>
      <c r="C19" s="1155">
        <v>9712870.5</v>
      </c>
      <c r="D19" s="1006">
        <v>443570.00000000012</v>
      </c>
    </row>
    <row r="20" spans="1:4" x14ac:dyDescent="0.35">
      <c r="A20" s="996" t="s">
        <v>11085</v>
      </c>
      <c r="B20" s="1155">
        <v>10724937</v>
      </c>
      <c r="C20" s="1155">
        <v>10347531</v>
      </c>
      <c r="D20" s="1006">
        <v>377406</v>
      </c>
    </row>
    <row r="21" spans="1:4" x14ac:dyDescent="0.35">
      <c r="A21" s="996" t="s">
        <v>10230</v>
      </c>
      <c r="B21" s="1155">
        <v>12621108</v>
      </c>
      <c r="C21" s="1155">
        <v>12300151</v>
      </c>
      <c r="D21" s="1006">
        <v>320957</v>
      </c>
    </row>
    <row r="22" spans="1:4" x14ac:dyDescent="0.35">
      <c r="A22" s="996" t="s">
        <v>12192</v>
      </c>
      <c r="B22" s="1155">
        <v>4030655</v>
      </c>
      <c r="C22" s="1155">
        <v>3710831</v>
      </c>
      <c r="D22" s="1006">
        <v>319824</v>
      </c>
    </row>
    <row r="23" spans="1:4" x14ac:dyDescent="0.35">
      <c r="A23" s="996" t="s">
        <v>8557</v>
      </c>
      <c r="B23" s="1155">
        <v>2892546</v>
      </c>
      <c r="C23" s="1155">
        <v>2662735</v>
      </c>
      <c r="D23" s="1006">
        <v>229811</v>
      </c>
    </row>
    <row r="24" spans="1:4" x14ac:dyDescent="0.35">
      <c r="A24" s="996" t="s">
        <v>11442</v>
      </c>
      <c r="B24" s="1155">
        <v>1121427</v>
      </c>
      <c r="C24" s="1155">
        <v>933127</v>
      </c>
      <c r="D24" s="1006">
        <v>188300</v>
      </c>
    </row>
    <row r="25" spans="1:4" x14ac:dyDescent="0.35">
      <c r="A25" s="996" t="s">
        <v>12801</v>
      </c>
      <c r="B25" s="1155">
        <v>288639</v>
      </c>
      <c r="C25" s="1155">
        <v>153139</v>
      </c>
      <c r="D25" s="1006">
        <v>135500</v>
      </c>
    </row>
    <row r="26" spans="1:4" x14ac:dyDescent="0.35">
      <c r="A26" s="996" t="s">
        <v>10569</v>
      </c>
      <c r="B26" s="1155">
        <v>1848282</v>
      </c>
      <c r="C26" s="1155">
        <v>1719382</v>
      </c>
      <c r="D26" s="1006">
        <v>128900</v>
      </c>
    </row>
    <row r="27" spans="1:4" x14ac:dyDescent="0.35">
      <c r="A27" s="996" t="s">
        <v>10574</v>
      </c>
      <c r="B27" s="1155">
        <v>21004486</v>
      </c>
      <c r="C27" s="1155">
        <v>20910731</v>
      </c>
      <c r="D27" s="1006">
        <v>93755</v>
      </c>
    </row>
    <row r="28" spans="1:4" x14ac:dyDescent="0.35">
      <c r="A28" s="996" t="s">
        <v>12810</v>
      </c>
      <c r="B28" s="1155">
        <v>87507</v>
      </c>
      <c r="C28" s="1155"/>
      <c r="D28" s="1006">
        <v>87507</v>
      </c>
    </row>
    <row r="29" spans="1:4" x14ac:dyDescent="0.35">
      <c r="A29" s="996" t="s">
        <v>10294</v>
      </c>
      <c r="B29" s="1155">
        <v>1585166</v>
      </c>
      <c r="C29" s="1155">
        <v>1512773</v>
      </c>
      <c r="D29" s="1006">
        <v>72393</v>
      </c>
    </row>
    <row r="30" spans="1:4" x14ac:dyDescent="0.35">
      <c r="A30" s="996" t="s">
        <v>13335</v>
      </c>
      <c r="B30" s="1155">
        <v>70329</v>
      </c>
      <c r="C30" s="1155"/>
      <c r="D30" s="1006">
        <v>70329</v>
      </c>
    </row>
    <row r="31" spans="1:4" x14ac:dyDescent="0.35">
      <c r="A31" s="1133" t="s">
        <v>164</v>
      </c>
      <c r="B31" s="1155">
        <v>70329</v>
      </c>
      <c r="C31" s="1155"/>
      <c r="D31" s="1006">
        <v>70329</v>
      </c>
    </row>
    <row r="32" spans="1:4" x14ac:dyDescent="0.35">
      <c r="A32" s="996" t="s">
        <v>9354</v>
      </c>
      <c r="B32" s="1155">
        <v>4428561</v>
      </c>
      <c r="C32" s="1155">
        <v>4361002</v>
      </c>
      <c r="D32" s="1006">
        <v>67559</v>
      </c>
    </row>
    <row r="33" spans="1:4" x14ac:dyDescent="0.35">
      <c r="A33" s="996" t="s">
        <v>11507</v>
      </c>
      <c r="B33" s="1155">
        <v>576715</v>
      </c>
      <c r="C33" s="1155">
        <v>525287</v>
      </c>
      <c r="D33" s="1006">
        <v>51428</v>
      </c>
    </row>
    <row r="34" spans="1:4" hidden="1" x14ac:dyDescent="0.35">
      <c r="A34" s="996" t="s">
        <v>12706</v>
      </c>
      <c r="B34" s="1155">
        <v>247152</v>
      </c>
      <c r="C34" s="1155">
        <v>200000</v>
      </c>
      <c r="D34" s="1006">
        <v>47152</v>
      </c>
    </row>
    <row r="35" spans="1:4" hidden="1" x14ac:dyDescent="0.35">
      <c r="A35" s="996" t="s">
        <v>12618</v>
      </c>
      <c r="B35" s="1155">
        <v>45459</v>
      </c>
      <c r="C35" s="1155"/>
      <c r="D35" s="1006">
        <v>45459</v>
      </c>
    </row>
    <row r="36" spans="1:4" hidden="1" x14ac:dyDescent="0.35">
      <c r="A36" s="996" t="s">
        <v>12696</v>
      </c>
      <c r="B36" s="1155">
        <v>36817</v>
      </c>
      <c r="C36" s="1155"/>
      <c r="D36" s="1006">
        <v>36817</v>
      </c>
    </row>
    <row r="37" spans="1:4" hidden="1" x14ac:dyDescent="0.35">
      <c r="A37" s="996" t="s">
        <v>12232</v>
      </c>
      <c r="B37" s="1155">
        <v>110000</v>
      </c>
      <c r="C37" s="1155">
        <v>82500</v>
      </c>
      <c r="D37" s="1006">
        <v>27500</v>
      </c>
    </row>
    <row r="38" spans="1:4" hidden="1" x14ac:dyDescent="0.35">
      <c r="A38" s="996" t="s">
        <v>8866</v>
      </c>
      <c r="B38" s="1155">
        <v>1899307</v>
      </c>
      <c r="C38" s="1155">
        <v>1876347</v>
      </c>
      <c r="D38" s="1006">
        <v>22960</v>
      </c>
    </row>
    <row r="39" spans="1:4" hidden="1" x14ac:dyDescent="0.35">
      <c r="A39" s="996" t="s">
        <v>11</v>
      </c>
      <c r="B39" s="1155">
        <v>190221</v>
      </c>
      <c r="C39" s="1155">
        <v>171670</v>
      </c>
      <c r="D39" s="1006">
        <v>18551</v>
      </c>
    </row>
    <row r="40" spans="1:4" hidden="1" x14ac:dyDescent="0.35">
      <c r="A40" s="996" t="s">
        <v>8337</v>
      </c>
      <c r="B40" s="1155">
        <v>6661900</v>
      </c>
      <c r="C40" s="1155">
        <v>6645860</v>
      </c>
      <c r="D40" s="1006">
        <v>16040</v>
      </c>
    </row>
    <row r="41" spans="1:4" hidden="1" x14ac:dyDescent="0.35">
      <c r="A41" s="996" t="s">
        <v>8874</v>
      </c>
      <c r="B41" s="1155">
        <v>2891040</v>
      </c>
      <c r="C41" s="1155">
        <v>2878040</v>
      </c>
      <c r="D41" s="1006">
        <v>13000</v>
      </c>
    </row>
    <row r="42" spans="1:4" hidden="1" x14ac:dyDescent="0.35">
      <c r="A42" s="996" t="s">
        <v>12272</v>
      </c>
      <c r="B42" s="1155">
        <v>1278570</v>
      </c>
      <c r="C42" s="1155">
        <v>1272797</v>
      </c>
      <c r="D42" s="1006">
        <v>5773</v>
      </c>
    </row>
    <row r="43" spans="1:4" hidden="1" x14ac:dyDescent="0.35">
      <c r="A43" s="996" t="s">
        <v>10469</v>
      </c>
      <c r="B43" s="1155">
        <v>1683705</v>
      </c>
      <c r="C43" s="1155">
        <v>1679205</v>
      </c>
      <c r="D43" s="1006">
        <v>4500</v>
      </c>
    </row>
    <row r="44" spans="1:4" hidden="1" x14ac:dyDescent="0.35">
      <c r="A44" s="996" t="s">
        <v>14</v>
      </c>
      <c r="B44" s="1155">
        <v>53258</v>
      </c>
      <c r="C44" s="1155">
        <v>53258</v>
      </c>
      <c r="D44" s="1006">
        <v>0</v>
      </c>
    </row>
    <row r="45" spans="1:4" hidden="1" x14ac:dyDescent="0.35">
      <c r="A45" s="996" t="s">
        <v>7124</v>
      </c>
      <c r="B45" s="1155"/>
      <c r="C45" s="1155"/>
      <c r="D45" s="1006">
        <v>0</v>
      </c>
    </row>
    <row r="46" spans="1:4" hidden="1" x14ac:dyDescent="0.35">
      <c r="A46" s="996" t="s">
        <v>130</v>
      </c>
      <c r="B46" s="1155">
        <v>624947</v>
      </c>
      <c r="C46" s="1155">
        <v>624947</v>
      </c>
      <c r="D46" s="1006">
        <v>0</v>
      </c>
    </row>
    <row r="47" spans="1:4" hidden="1" x14ac:dyDescent="0.35">
      <c r="A47" s="996" t="s">
        <v>154</v>
      </c>
      <c r="B47" s="1155">
        <v>252400</v>
      </c>
      <c r="C47" s="1155">
        <v>252400</v>
      </c>
      <c r="D47" s="1006">
        <v>0</v>
      </c>
    </row>
    <row r="48" spans="1:4" hidden="1" x14ac:dyDescent="0.35">
      <c r="A48" s="996" t="s">
        <v>8041</v>
      </c>
      <c r="B48" s="1155">
        <v>11932427</v>
      </c>
      <c r="C48" s="1155">
        <v>11932427</v>
      </c>
      <c r="D48" s="1006">
        <v>0</v>
      </c>
    </row>
    <row r="49" spans="1:4" hidden="1" x14ac:dyDescent="0.35">
      <c r="A49" s="996" t="s">
        <v>394</v>
      </c>
      <c r="B49" s="1155">
        <v>51141</v>
      </c>
      <c r="C49" s="1155">
        <v>51141</v>
      </c>
      <c r="D49" s="1006">
        <v>0</v>
      </c>
    </row>
    <row r="50" spans="1:4" hidden="1" x14ac:dyDescent="0.35">
      <c r="A50" s="996" t="s">
        <v>11605</v>
      </c>
      <c r="B50" s="1155">
        <v>1892082</v>
      </c>
      <c r="C50" s="1155">
        <v>1892082</v>
      </c>
      <c r="D50" s="1006">
        <v>0</v>
      </c>
    </row>
    <row r="51" spans="1:4" hidden="1" x14ac:dyDescent="0.35">
      <c r="A51" s="996" t="s">
        <v>82</v>
      </c>
      <c r="B51" s="1155">
        <v>732794</v>
      </c>
      <c r="C51" s="1155">
        <v>732794</v>
      </c>
      <c r="D51" s="1006">
        <v>0</v>
      </c>
    </row>
    <row r="52" spans="1:4" hidden="1" x14ac:dyDescent="0.35">
      <c r="A52" s="996" t="s">
        <v>37</v>
      </c>
      <c r="B52" s="1155">
        <v>74360</v>
      </c>
      <c r="C52" s="1155">
        <v>74360</v>
      </c>
      <c r="D52" s="1006">
        <v>0</v>
      </c>
    </row>
    <row r="53" spans="1:4" hidden="1" x14ac:dyDescent="0.35">
      <c r="A53" s="996" t="s">
        <v>672</v>
      </c>
      <c r="B53" s="1155">
        <v>629934</v>
      </c>
      <c r="C53" s="1155">
        <v>629934</v>
      </c>
      <c r="D53" s="1006">
        <v>0</v>
      </c>
    </row>
    <row r="54" spans="1:4" hidden="1" x14ac:dyDescent="0.35">
      <c r="A54" s="996" t="s">
        <v>7815</v>
      </c>
      <c r="B54" s="1155">
        <v>136445</v>
      </c>
      <c r="C54" s="1155">
        <v>136445</v>
      </c>
      <c r="D54" s="1006">
        <v>0</v>
      </c>
    </row>
    <row r="55" spans="1:4" hidden="1" x14ac:dyDescent="0.35">
      <c r="A55" s="996" t="s">
        <v>464</v>
      </c>
      <c r="B55" s="1155">
        <v>3188510</v>
      </c>
      <c r="C55" s="1155">
        <v>3188510</v>
      </c>
      <c r="D55" s="1006">
        <v>0</v>
      </c>
    </row>
    <row r="56" spans="1:4" hidden="1" x14ac:dyDescent="0.35">
      <c r="A56" s="996" t="s">
        <v>8530</v>
      </c>
      <c r="B56" s="1155">
        <v>235522</v>
      </c>
      <c r="C56" s="1155">
        <v>235522</v>
      </c>
      <c r="D56" s="1006">
        <v>0</v>
      </c>
    </row>
    <row r="57" spans="1:4" hidden="1" x14ac:dyDescent="0.35">
      <c r="A57" s="996" t="s">
        <v>129</v>
      </c>
      <c r="B57" s="1155">
        <v>276956</v>
      </c>
      <c r="C57" s="1155">
        <v>276956</v>
      </c>
      <c r="D57" s="1006">
        <v>0</v>
      </c>
    </row>
    <row r="58" spans="1:4" hidden="1" x14ac:dyDescent="0.35">
      <c r="A58" s="996" t="s">
        <v>2093</v>
      </c>
      <c r="B58" s="1155">
        <v>148869</v>
      </c>
      <c r="C58" s="1155">
        <v>148869</v>
      </c>
      <c r="D58" s="1006">
        <v>0</v>
      </c>
    </row>
    <row r="59" spans="1:4" hidden="1" x14ac:dyDescent="0.35">
      <c r="A59" s="996" t="s">
        <v>768</v>
      </c>
      <c r="B59" s="1155">
        <v>190145</v>
      </c>
      <c r="C59" s="1155">
        <v>190145</v>
      </c>
      <c r="D59" s="1006">
        <v>0</v>
      </c>
    </row>
    <row r="60" spans="1:4" hidden="1" x14ac:dyDescent="0.35">
      <c r="A60" s="996" t="s">
        <v>1804</v>
      </c>
      <c r="B60" s="1155">
        <v>236720</v>
      </c>
      <c r="C60" s="1155">
        <v>236720</v>
      </c>
      <c r="D60" s="1006">
        <v>0</v>
      </c>
    </row>
    <row r="61" spans="1:4" hidden="1" x14ac:dyDescent="0.35">
      <c r="A61" s="996" t="s">
        <v>1086</v>
      </c>
      <c r="B61" s="1155">
        <v>88730</v>
      </c>
      <c r="C61" s="1155">
        <v>88730</v>
      </c>
      <c r="D61" s="1006">
        <v>0</v>
      </c>
    </row>
    <row r="62" spans="1:4" hidden="1" x14ac:dyDescent="0.35">
      <c r="A62" s="996" t="s">
        <v>38</v>
      </c>
      <c r="B62" s="1155">
        <v>110704</v>
      </c>
      <c r="C62" s="1155">
        <v>110704</v>
      </c>
      <c r="D62" s="1006">
        <v>0</v>
      </c>
    </row>
    <row r="63" spans="1:4" hidden="1" x14ac:dyDescent="0.35">
      <c r="A63" s="996" t="s">
        <v>1205</v>
      </c>
      <c r="B63" s="1155">
        <v>263340</v>
      </c>
      <c r="C63" s="1155">
        <v>263340</v>
      </c>
      <c r="D63" s="1006">
        <v>0</v>
      </c>
    </row>
    <row r="64" spans="1:4" hidden="1" x14ac:dyDescent="0.35">
      <c r="A64" s="996" t="s">
        <v>6503</v>
      </c>
      <c r="B64" s="1155">
        <v>420205</v>
      </c>
      <c r="C64" s="1155">
        <v>420205</v>
      </c>
      <c r="D64" s="1006">
        <v>0</v>
      </c>
    </row>
    <row r="65" spans="1:4" hidden="1" x14ac:dyDescent="0.35">
      <c r="A65" s="996" t="s">
        <v>1492</v>
      </c>
      <c r="B65" s="1155">
        <v>188750</v>
      </c>
      <c r="C65" s="1155">
        <v>188750</v>
      </c>
      <c r="D65" s="1006">
        <v>0</v>
      </c>
    </row>
    <row r="66" spans="1:4" hidden="1" x14ac:dyDescent="0.35">
      <c r="A66" s="996" t="s">
        <v>7553</v>
      </c>
      <c r="B66" s="1155">
        <v>1012779</v>
      </c>
      <c r="C66" s="1155">
        <v>1012779</v>
      </c>
      <c r="D66" s="1006">
        <v>0</v>
      </c>
    </row>
    <row r="67" spans="1:4" hidden="1" x14ac:dyDescent="0.35">
      <c r="A67" s="996" t="s">
        <v>33</v>
      </c>
      <c r="B67" s="1155">
        <v>569111</v>
      </c>
      <c r="C67" s="1155">
        <v>569111</v>
      </c>
      <c r="D67" s="1006">
        <v>0</v>
      </c>
    </row>
    <row r="68" spans="1:4" hidden="1" x14ac:dyDescent="0.35">
      <c r="A68" s="996" t="s">
        <v>7730</v>
      </c>
      <c r="B68" s="1155">
        <v>221361</v>
      </c>
      <c r="C68" s="1155">
        <v>221361</v>
      </c>
      <c r="D68" s="1006">
        <v>0</v>
      </c>
    </row>
    <row r="69" spans="1:4" hidden="1" x14ac:dyDescent="0.35">
      <c r="A69" s="996" t="s">
        <v>1806</v>
      </c>
      <c r="B69" s="1155">
        <v>4800</v>
      </c>
      <c r="C69" s="1155">
        <v>4800</v>
      </c>
      <c r="D69" s="1006">
        <v>0</v>
      </c>
    </row>
    <row r="70" spans="1:4" hidden="1" x14ac:dyDescent="0.35">
      <c r="A70" s="996" t="s">
        <v>3944</v>
      </c>
      <c r="B70" s="1155">
        <v>5200</v>
      </c>
      <c r="C70" s="1155">
        <v>5200</v>
      </c>
      <c r="D70" s="1006">
        <v>0</v>
      </c>
    </row>
    <row r="71" spans="1:4" hidden="1" x14ac:dyDescent="0.35">
      <c r="A71" s="996" t="s">
        <v>1690</v>
      </c>
      <c r="B71" s="1155">
        <v>13508</v>
      </c>
      <c r="C71" s="1155">
        <v>13508</v>
      </c>
      <c r="D71" s="1006">
        <v>0</v>
      </c>
    </row>
    <row r="72" spans="1:4" hidden="1" x14ac:dyDescent="0.35">
      <c r="A72" s="996" t="s">
        <v>36</v>
      </c>
      <c r="B72" s="1155">
        <v>11281</v>
      </c>
      <c r="C72" s="1155">
        <v>11281</v>
      </c>
      <c r="D72" s="1006">
        <v>0</v>
      </c>
    </row>
    <row r="73" spans="1:4" hidden="1" x14ac:dyDescent="0.35">
      <c r="A73" s="996" t="s">
        <v>2022</v>
      </c>
      <c r="B73" s="1155">
        <v>290962</v>
      </c>
      <c r="C73" s="1155">
        <v>290962</v>
      </c>
      <c r="D73" s="1006">
        <v>0</v>
      </c>
    </row>
    <row r="74" spans="1:4" s="1007" customFormat="1" hidden="1" x14ac:dyDescent="0.35">
      <c r="A74" s="996" t="s">
        <v>9767</v>
      </c>
      <c r="B74" s="1155">
        <v>6398047</v>
      </c>
      <c r="C74" s="1155">
        <v>6398047</v>
      </c>
      <c r="D74" s="1006">
        <v>0</v>
      </c>
    </row>
    <row r="75" spans="1:4" hidden="1" x14ac:dyDescent="0.35">
      <c r="A75" s="996" t="s">
        <v>32</v>
      </c>
      <c r="B75" s="1155">
        <v>327433</v>
      </c>
      <c r="C75" s="1155">
        <v>327433</v>
      </c>
      <c r="D75" s="1006">
        <v>0</v>
      </c>
    </row>
    <row r="76" spans="1:4" hidden="1" x14ac:dyDescent="0.35">
      <c r="A76" s="996" t="s">
        <v>2786</v>
      </c>
      <c r="B76" s="1155">
        <v>4910436</v>
      </c>
      <c r="C76" s="1155">
        <v>4910436</v>
      </c>
      <c r="D76" s="1006">
        <v>0</v>
      </c>
    </row>
    <row r="77" spans="1:4" hidden="1" x14ac:dyDescent="0.35">
      <c r="A77" s="996" t="s">
        <v>2042</v>
      </c>
      <c r="B77" s="1155">
        <v>91259</v>
      </c>
      <c r="C77" s="1155">
        <v>91259</v>
      </c>
      <c r="D77" s="1006">
        <v>0</v>
      </c>
    </row>
    <row r="78" spans="1:4" hidden="1" x14ac:dyDescent="0.35">
      <c r="A78" s="996" t="s">
        <v>2226</v>
      </c>
      <c r="B78" s="1155">
        <v>381380</v>
      </c>
      <c r="C78" s="1155">
        <v>381380</v>
      </c>
      <c r="D78" s="1006">
        <v>0</v>
      </c>
    </row>
    <row r="79" spans="1:4" hidden="1" x14ac:dyDescent="0.35">
      <c r="A79" s="996" t="s">
        <v>2262</v>
      </c>
      <c r="B79" s="1155">
        <v>81323</v>
      </c>
      <c r="C79" s="1155">
        <v>81323</v>
      </c>
      <c r="D79" s="1006">
        <v>0</v>
      </c>
    </row>
    <row r="80" spans="1:4" hidden="1" x14ac:dyDescent="0.35">
      <c r="A80" s="996" t="s">
        <v>1396</v>
      </c>
      <c r="B80" s="1155">
        <v>3227014</v>
      </c>
      <c r="C80" s="1155">
        <v>3227014</v>
      </c>
      <c r="D80" s="1006">
        <v>0</v>
      </c>
    </row>
    <row r="81" spans="1:4" hidden="1" x14ac:dyDescent="0.35">
      <c r="A81" s="996" t="s">
        <v>2403</v>
      </c>
      <c r="B81" s="1155">
        <v>907</v>
      </c>
      <c r="C81" s="1155">
        <v>907</v>
      </c>
      <c r="D81" s="1006">
        <v>0</v>
      </c>
    </row>
    <row r="82" spans="1:4" hidden="1" x14ac:dyDescent="0.35">
      <c r="A82" s="996" t="s">
        <v>11267</v>
      </c>
      <c r="B82" s="1155">
        <v>34476</v>
      </c>
      <c r="C82" s="1155">
        <v>34476</v>
      </c>
      <c r="D82" s="1006">
        <v>0</v>
      </c>
    </row>
    <row r="83" spans="1:4" hidden="1" x14ac:dyDescent="0.35">
      <c r="A83" s="996" t="s">
        <v>2547</v>
      </c>
      <c r="B83" s="1155">
        <v>42578</v>
      </c>
      <c r="C83" s="1155">
        <v>42578</v>
      </c>
      <c r="D83" s="1006">
        <v>0</v>
      </c>
    </row>
    <row r="84" spans="1:4" hidden="1" x14ac:dyDescent="0.35">
      <c r="A84" s="996" t="s">
        <v>1202</v>
      </c>
      <c r="B84" s="1155">
        <v>59350</v>
      </c>
      <c r="C84" s="1155">
        <v>59350</v>
      </c>
      <c r="D84" s="1006">
        <v>0</v>
      </c>
    </row>
    <row r="85" spans="1:4" hidden="1" x14ac:dyDescent="0.35">
      <c r="A85" s="996" t="s">
        <v>2651</v>
      </c>
      <c r="B85" s="1155">
        <v>9647104</v>
      </c>
      <c r="C85" s="1155">
        <v>9647104</v>
      </c>
      <c r="D85" s="1006">
        <v>0</v>
      </c>
    </row>
    <row r="86" spans="1:4" hidden="1" x14ac:dyDescent="0.35">
      <c r="A86" s="996" t="s">
        <v>44</v>
      </c>
      <c r="B86" s="1155">
        <v>10000</v>
      </c>
      <c r="C86" s="1155">
        <v>10000</v>
      </c>
      <c r="D86" s="1006">
        <v>0</v>
      </c>
    </row>
    <row r="87" spans="1:4" hidden="1" x14ac:dyDescent="0.35">
      <c r="A87" s="996" t="s">
        <v>2318</v>
      </c>
      <c r="B87" s="1155">
        <v>39773</v>
      </c>
      <c r="C87" s="1155">
        <v>39773</v>
      </c>
      <c r="D87" s="1006">
        <v>0</v>
      </c>
    </row>
    <row r="88" spans="1:4" hidden="1" x14ac:dyDescent="0.35">
      <c r="A88" s="996" t="s">
        <v>7065</v>
      </c>
      <c r="B88" s="1155">
        <v>1567993</v>
      </c>
      <c r="C88" s="1155">
        <v>1567993</v>
      </c>
      <c r="D88" s="1006">
        <v>0</v>
      </c>
    </row>
    <row r="89" spans="1:4" hidden="1" x14ac:dyDescent="0.35">
      <c r="A89" s="996" t="s">
        <v>3383</v>
      </c>
      <c r="B89" s="1155">
        <v>4145</v>
      </c>
      <c r="C89" s="1155">
        <v>4145</v>
      </c>
      <c r="D89" s="1006">
        <v>0</v>
      </c>
    </row>
    <row r="90" spans="1:4" hidden="1" x14ac:dyDescent="0.35">
      <c r="A90" s="996" t="s">
        <v>7655</v>
      </c>
      <c r="B90" s="1155">
        <v>1303060</v>
      </c>
      <c r="C90" s="1155">
        <v>1303060</v>
      </c>
      <c r="D90" s="1006">
        <v>0</v>
      </c>
    </row>
    <row r="91" spans="1:4" hidden="1" x14ac:dyDescent="0.35">
      <c r="A91" s="996" t="s">
        <v>3400</v>
      </c>
      <c r="B91" s="1155">
        <v>25920</v>
      </c>
      <c r="C91" s="1155">
        <v>25920</v>
      </c>
      <c r="D91" s="1006">
        <v>0</v>
      </c>
    </row>
    <row r="92" spans="1:4" hidden="1" x14ac:dyDescent="0.35">
      <c r="A92" s="996" t="s">
        <v>7110</v>
      </c>
      <c r="B92" s="1155">
        <v>565282</v>
      </c>
      <c r="C92" s="1155">
        <v>565282</v>
      </c>
      <c r="D92" s="1006">
        <v>0</v>
      </c>
    </row>
    <row r="93" spans="1:4" hidden="1" x14ac:dyDescent="0.35">
      <c r="A93" s="996" t="s">
        <v>3621</v>
      </c>
      <c r="B93" s="1155">
        <v>1205380</v>
      </c>
      <c r="C93" s="1155">
        <v>1205380</v>
      </c>
      <c r="D93" s="1006">
        <v>0</v>
      </c>
    </row>
    <row r="94" spans="1:4" hidden="1" x14ac:dyDescent="0.35">
      <c r="A94" s="996" t="s">
        <v>6516</v>
      </c>
      <c r="B94" s="1155">
        <v>1058091</v>
      </c>
      <c r="C94" s="1155">
        <v>1058091</v>
      </c>
      <c r="D94" s="1006">
        <v>0</v>
      </c>
    </row>
    <row r="95" spans="1:4" hidden="1" x14ac:dyDescent="0.35">
      <c r="A95" s="996" t="s">
        <v>1675</v>
      </c>
      <c r="B95" s="1155">
        <v>155133</v>
      </c>
      <c r="C95" s="1155">
        <v>155133</v>
      </c>
      <c r="D95" s="1006">
        <v>0</v>
      </c>
    </row>
    <row r="96" spans="1:4" hidden="1" x14ac:dyDescent="0.35">
      <c r="A96" s="996" t="s">
        <v>6645</v>
      </c>
      <c r="B96" s="1155"/>
      <c r="C96" s="1155"/>
      <c r="D96" s="1006">
        <v>0</v>
      </c>
    </row>
    <row r="97" spans="1:4" hidden="1" x14ac:dyDescent="0.35">
      <c r="A97" s="996" t="s">
        <v>18</v>
      </c>
      <c r="B97" s="1155">
        <v>150590</v>
      </c>
      <c r="C97" s="1155">
        <v>150590</v>
      </c>
      <c r="D97" s="1006">
        <v>0</v>
      </c>
    </row>
    <row r="98" spans="1:4" hidden="1" x14ac:dyDescent="0.35">
      <c r="A98" s="996" t="s">
        <v>7744</v>
      </c>
      <c r="B98" s="1155">
        <v>319499</v>
      </c>
      <c r="C98" s="1155">
        <v>319499</v>
      </c>
      <c r="D98" s="1006">
        <v>0</v>
      </c>
    </row>
    <row r="99" spans="1:4" hidden="1" x14ac:dyDescent="0.35">
      <c r="A99" s="996" t="s">
        <v>4720</v>
      </c>
      <c r="B99" s="1155">
        <v>644100</v>
      </c>
      <c r="C99" s="1155">
        <v>644100</v>
      </c>
      <c r="D99" s="1006">
        <v>0</v>
      </c>
    </row>
    <row r="100" spans="1:4" hidden="1" x14ac:dyDescent="0.35">
      <c r="A100" s="996" t="s">
        <v>7919</v>
      </c>
      <c r="B100" s="1155">
        <v>3715694</v>
      </c>
      <c r="C100" s="1155">
        <v>3715694</v>
      </c>
      <c r="D100" s="1006">
        <v>0</v>
      </c>
    </row>
    <row r="101" spans="1:4" hidden="1" x14ac:dyDescent="0.35">
      <c r="A101" s="996" t="s">
        <v>4883</v>
      </c>
      <c r="B101" s="1155">
        <v>262657</v>
      </c>
      <c r="C101" s="1155">
        <v>262657</v>
      </c>
      <c r="D101" s="1006">
        <v>0</v>
      </c>
    </row>
    <row r="102" spans="1:4" hidden="1" x14ac:dyDescent="0.35">
      <c r="A102" s="996" t="s">
        <v>7951</v>
      </c>
      <c r="B102" s="1155">
        <v>3636139</v>
      </c>
      <c r="C102" s="1155">
        <v>3636139</v>
      </c>
      <c r="D102" s="1006">
        <v>0</v>
      </c>
    </row>
    <row r="103" spans="1:4" hidden="1" x14ac:dyDescent="0.35">
      <c r="A103" s="996" t="s">
        <v>5051</v>
      </c>
      <c r="B103" s="1155">
        <v>206944</v>
      </c>
      <c r="C103" s="1155">
        <v>206944</v>
      </c>
      <c r="D103" s="1006">
        <v>0</v>
      </c>
    </row>
    <row r="104" spans="1:4" hidden="1" x14ac:dyDescent="0.35">
      <c r="A104" s="996" t="s">
        <v>8075</v>
      </c>
      <c r="B104" s="1155">
        <v>142848</v>
      </c>
      <c r="C104" s="1155">
        <v>142848</v>
      </c>
      <c r="D104" s="1006">
        <v>0</v>
      </c>
    </row>
    <row r="105" spans="1:4" hidden="1" x14ac:dyDescent="0.35">
      <c r="A105" s="996" t="s">
        <v>8655</v>
      </c>
      <c r="B105" s="1155">
        <v>11292323</v>
      </c>
      <c r="C105" s="1155">
        <v>11292323</v>
      </c>
      <c r="D105" s="1006">
        <v>0</v>
      </c>
    </row>
    <row r="106" spans="1:4" hidden="1" x14ac:dyDescent="0.35">
      <c r="A106" s="996" t="s">
        <v>2270</v>
      </c>
      <c r="B106" s="1155">
        <v>166908</v>
      </c>
      <c r="C106" s="1155">
        <v>166908</v>
      </c>
      <c r="D106" s="1006">
        <v>0</v>
      </c>
    </row>
    <row r="107" spans="1:4" hidden="1" x14ac:dyDescent="0.35">
      <c r="A107" s="996" t="s">
        <v>160</v>
      </c>
      <c r="B107" s="1155">
        <v>7375</v>
      </c>
      <c r="C107" s="1155">
        <v>7375</v>
      </c>
      <c r="D107" s="1006">
        <v>0</v>
      </c>
    </row>
    <row r="108" spans="1:4" hidden="1" x14ac:dyDescent="0.35">
      <c r="A108" s="996" t="s">
        <v>171</v>
      </c>
      <c r="B108" s="1155">
        <v>46541</v>
      </c>
      <c r="C108" s="1155">
        <v>46541</v>
      </c>
      <c r="D108" s="1006">
        <v>0</v>
      </c>
    </row>
    <row r="109" spans="1:4" hidden="1" x14ac:dyDescent="0.35">
      <c r="A109" s="996" t="s">
        <v>9505</v>
      </c>
      <c r="B109" s="1155">
        <v>69638</v>
      </c>
      <c r="C109" s="1155">
        <v>69638</v>
      </c>
      <c r="D109" s="1006">
        <v>0</v>
      </c>
    </row>
    <row r="110" spans="1:4" hidden="1" x14ac:dyDescent="0.35">
      <c r="A110" s="996" t="s">
        <v>4813</v>
      </c>
      <c r="B110" s="1155">
        <v>15712</v>
      </c>
      <c r="C110" s="1155">
        <v>15712</v>
      </c>
      <c r="D110" s="1006">
        <v>0</v>
      </c>
    </row>
    <row r="111" spans="1:4" hidden="1" x14ac:dyDescent="0.35">
      <c r="A111" s="996" t="s">
        <v>9407</v>
      </c>
      <c r="B111" s="1155">
        <v>1080276</v>
      </c>
      <c r="C111" s="1155">
        <v>1080276</v>
      </c>
      <c r="D111" s="1006">
        <v>0</v>
      </c>
    </row>
    <row r="112" spans="1:4" hidden="1" x14ac:dyDescent="0.35">
      <c r="A112" s="996" t="s">
        <v>5226</v>
      </c>
      <c r="B112" s="1155">
        <v>862774</v>
      </c>
      <c r="C112" s="1155">
        <v>862774</v>
      </c>
      <c r="D112" s="1006">
        <v>0</v>
      </c>
    </row>
    <row r="113" spans="1:4" hidden="1" x14ac:dyDescent="0.35">
      <c r="A113" s="996" t="s">
        <v>9659</v>
      </c>
      <c r="B113" s="1155">
        <v>2984053</v>
      </c>
      <c r="C113" s="1155">
        <v>2984053</v>
      </c>
      <c r="D113" s="1006">
        <v>0</v>
      </c>
    </row>
    <row r="114" spans="1:4" hidden="1" x14ac:dyDescent="0.35">
      <c r="A114" s="996" t="s">
        <v>5319</v>
      </c>
      <c r="B114" s="1155">
        <v>52679</v>
      </c>
      <c r="C114" s="1155">
        <v>52679</v>
      </c>
      <c r="D114" s="1006">
        <v>0</v>
      </c>
    </row>
    <row r="115" spans="1:4" hidden="1" x14ac:dyDescent="0.35">
      <c r="A115" s="996" t="s">
        <v>9965</v>
      </c>
      <c r="B115" s="1155">
        <v>385571</v>
      </c>
      <c r="C115" s="1155">
        <v>385571</v>
      </c>
      <c r="D115" s="1006">
        <v>0</v>
      </c>
    </row>
    <row r="116" spans="1:4" hidden="1" x14ac:dyDescent="0.35">
      <c r="A116" s="996" t="s">
        <v>5547</v>
      </c>
      <c r="B116" s="1155">
        <v>202398</v>
      </c>
      <c r="C116" s="1155">
        <v>202398</v>
      </c>
      <c r="D116" s="1006">
        <v>0</v>
      </c>
    </row>
    <row r="117" spans="1:4" hidden="1" x14ac:dyDescent="0.35">
      <c r="A117" s="996" t="s">
        <v>10149</v>
      </c>
      <c r="B117" s="1155">
        <v>2384019</v>
      </c>
      <c r="C117" s="1155">
        <v>2384019</v>
      </c>
      <c r="D117" s="1006">
        <v>0</v>
      </c>
    </row>
    <row r="118" spans="1:4" hidden="1" x14ac:dyDescent="0.35">
      <c r="A118" s="996" t="s">
        <v>5708</v>
      </c>
      <c r="B118" s="1155">
        <v>189460</v>
      </c>
      <c r="C118" s="1155">
        <v>189460</v>
      </c>
      <c r="D118" s="1006">
        <v>0</v>
      </c>
    </row>
    <row r="119" spans="1:4" hidden="1" x14ac:dyDescent="0.35">
      <c r="A119" s="996" t="s">
        <v>40</v>
      </c>
      <c r="B119" s="1155">
        <v>4949540</v>
      </c>
      <c r="C119" s="1155">
        <v>4949540</v>
      </c>
      <c r="D119" s="1006">
        <v>0</v>
      </c>
    </row>
    <row r="120" spans="1:4" x14ac:dyDescent="0.35">
      <c r="A120" s="996" t="s">
        <v>5719</v>
      </c>
      <c r="B120" s="1155">
        <v>271758</v>
      </c>
      <c r="C120" s="1155">
        <v>271758</v>
      </c>
      <c r="D120" s="1006">
        <v>0</v>
      </c>
    </row>
    <row r="121" spans="1:4" x14ac:dyDescent="0.35">
      <c r="A121" s="996" t="s">
        <v>1399</v>
      </c>
      <c r="B121" s="1155">
        <v>26199453</v>
      </c>
      <c r="C121" s="1155">
        <v>26199453</v>
      </c>
      <c r="D121" s="1006">
        <v>0</v>
      </c>
    </row>
    <row r="122" spans="1:4" x14ac:dyDescent="0.35">
      <c r="A122" s="996" t="s">
        <v>5728</v>
      </c>
      <c r="B122" s="1155">
        <v>20800</v>
      </c>
      <c r="C122" s="1155">
        <v>20800</v>
      </c>
      <c r="D122" s="1006">
        <v>0</v>
      </c>
    </row>
    <row r="123" spans="1:4" x14ac:dyDescent="0.35">
      <c r="A123" s="996" t="s">
        <v>7805</v>
      </c>
      <c r="B123" s="1155">
        <v>1072490</v>
      </c>
      <c r="C123" s="1155">
        <v>1072490</v>
      </c>
      <c r="D123" s="1006">
        <v>0</v>
      </c>
    </row>
    <row r="124" spans="1:4" x14ac:dyDescent="0.35">
      <c r="A124" s="996" t="s">
        <v>5810</v>
      </c>
      <c r="B124" s="1155">
        <v>317719</v>
      </c>
      <c r="C124" s="1155">
        <v>317719</v>
      </c>
      <c r="D124" s="1006">
        <v>0</v>
      </c>
    </row>
    <row r="125" spans="1:4" x14ac:dyDescent="0.35">
      <c r="A125" s="996" t="s">
        <v>10909</v>
      </c>
      <c r="B125" s="1155">
        <v>79935</v>
      </c>
      <c r="C125" s="1155">
        <v>79935</v>
      </c>
      <c r="D125" s="1006">
        <v>0</v>
      </c>
    </row>
    <row r="126" spans="1:4" x14ac:dyDescent="0.35">
      <c r="A126" s="996" t="s">
        <v>2932</v>
      </c>
      <c r="B126" s="1155">
        <v>6628809</v>
      </c>
      <c r="C126" s="1155">
        <v>6628809</v>
      </c>
      <c r="D126" s="1006">
        <v>0</v>
      </c>
    </row>
    <row r="127" spans="1:4" x14ac:dyDescent="0.35">
      <c r="A127" s="996" t="s">
        <v>10377</v>
      </c>
      <c r="B127" s="1155">
        <v>1329980</v>
      </c>
      <c r="C127" s="1155">
        <v>1329980</v>
      </c>
      <c r="D127" s="1006">
        <v>0</v>
      </c>
    </row>
    <row r="128" spans="1:4" x14ac:dyDescent="0.35">
      <c r="A128" s="996" t="s">
        <v>11003</v>
      </c>
      <c r="B128" s="1155">
        <v>69890</v>
      </c>
      <c r="C128" s="1155">
        <v>69890</v>
      </c>
      <c r="D128" s="1006">
        <v>0</v>
      </c>
    </row>
    <row r="129" spans="1:4" x14ac:dyDescent="0.35">
      <c r="A129" s="996" t="s">
        <v>39</v>
      </c>
      <c r="B129" s="1155">
        <v>65000</v>
      </c>
      <c r="C129" s="1155">
        <v>65000</v>
      </c>
      <c r="D129" s="1006">
        <v>0</v>
      </c>
    </row>
    <row r="130" spans="1:4" x14ac:dyDescent="0.35">
      <c r="A130" s="996" t="s">
        <v>11071</v>
      </c>
      <c r="B130" s="1155">
        <v>900642</v>
      </c>
      <c r="C130" s="1155">
        <v>900642</v>
      </c>
      <c r="D130" s="1006">
        <v>0</v>
      </c>
    </row>
    <row r="131" spans="1:4" x14ac:dyDescent="0.35">
      <c r="A131" s="996" t="s">
        <v>2088</v>
      </c>
      <c r="B131" s="1155">
        <v>64441</v>
      </c>
      <c r="C131" s="1155">
        <v>64441</v>
      </c>
      <c r="D131" s="1006">
        <v>0</v>
      </c>
    </row>
    <row r="132" spans="1:4" x14ac:dyDescent="0.35">
      <c r="A132" s="996" t="s">
        <v>2648</v>
      </c>
      <c r="B132" s="1155">
        <v>202856</v>
      </c>
      <c r="C132" s="1155">
        <v>202856</v>
      </c>
      <c r="D132" s="1006">
        <v>0</v>
      </c>
    </row>
    <row r="133" spans="1:4" x14ac:dyDescent="0.35">
      <c r="A133" s="996" t="s">
        <v>11704</v>
      </c>
      <c r="B133" s="1155">
        <v>62941</v>
      </c>
      <c r="C133" s="1155">
        <v>62941</v>
      </c>
      <c r="D133" s="1006">
        <v>0</v>
      </c>
    </row>
    <row r="134" spans="1:4" x14ac:dyDescent="0.35">
      <c r="A134" s="996" t="s">
        <v>3732</v>
      </c>
      <c r="B134" s="1155">
        <v>633124</v>
      </c>
      <c r="C134" s="1155">
        <v>633124</v>
      </c>
      <c r="D134" s="1006">
        <v>0</v>
      </c>
    </row>
    <row r="135" spans="1:4" x14ac:dyDescent="0.35">
      <c r="A135" s="996" t="s">
        <v>962</v>
      </c>
      <c r="B135" s="1155">
        <v>144342</v>
      </c>
      <c r="C135" s="1155">
        <v>144342</v>
      </c>
      <c r="D135" s="1006">
        <v>0</v>
      </c>
    </row>
    <row r="136" spans="1:4" x14ac:dyDescent="0.35">
      <c r="A136" s="996" t="s">
        <v>6506</v>
      </c>
      <c r="B136" s="1155">
        <v>798186</v>
      </c>
      <c r="C136" s="1155">
        <v>798186</v>
      </c>
      <c r="D136" s="1006">
        <v>0</v>
      </c>
    </row>
    <row r="137" spans="1:4" x14ac:dyDescent="0.35">
      <c r="A137" s="996" t="s">
        <v>10120</v>
      </c>
      <c r="B137" s="1155">
        <v>80000</v>
      </c>
      <c r="C137" s="1155">
        <v>80000</v>
      </c>
      <c r="D137" s="1006">
        <v>0</v>
      </c>
    </row>
    <row r="138" spans="1:4" x14ac:dyDescent="0.35">
      <c r="A138" s="996" t="s">
        <v>6509</v>
      </c>
      <c r="B138" s="1155">
        <v>1741940</v>
      </c>
      <c r="C138" s="1155">
        <v>1741940</v>
      </c>
      <c r="D138" s="1006">
        <v>0</v>
      </c>
    </row>
    <row r="139" spans="1:4" x14ac:dyDescent="0.35">
      <c r="A139" s="996" t="s">
        <v>1398</v>
      </c>
      <c r="B139" s="1155">
        <v>54635</v>
      </c>
      <c r="C139" s="1155">
        <v>54635</v>
      </c>
      <c r="D139" s="1006">
        <v>0</v>
      </c>
    </row>
    <row r="140" spans="1:4" x14ac:dyDescent="0.35">
      <c r="A140" s="996" t="s">
        <v>6718</v>
      </c>
      <c r="B140" s="1155">
        <v>270400</v>
      </c>
      <c r="C140" s="1155">
        <v>270400</v>
      </c>
      <c r="D140" s="1006">
        <v>0</v>
      </c>
    </row>
    <row r="141" spans="1:4" x14ac:dyDescent="0.35">
      <c r="A141" s="996" t="s">
        <v>1214</v>
      </c>
      <c r="B141" s="1155">
        <v>258956</v>
      </c>
      <c r="C141" s="1155">
        <v>258956</v>
      </c>
      <c r="D141" s="1006">
        <v>0</v>
      </c>
    </row>
    <row r="142" spans="1:4" x14ac:dyDescent="0.35">
      <c r="A142" s="996" t="s">
        <v>6953</v>
      </c>
      <c r="B142" s="1155">
        <v>975613</v>
      </c>
      <c r="C142" s="1155">
        <v>975613</v>
      </c>
      <c r="D142" s="1006">
        <v>0</v>
      </c>
    </row>
    <row r="143" spans="1:4" x14ac:dyDescent="0.35">
      <c r="A143" s="996" t="s">
        <v>3945</v>
      </c>
      <c r="B143" s="1155">
        <v>514945</v>
      </c>
      <c r="C143" s="1155">
        <v>514945</v>
      </c>
      <c r="D143" s="1006">
        <v>0</v>
      </c>
    </row>
    <row r="144" spans="1:4" x14ac:dyDescent="0.35">
      <c r="A144" s="996" t="s">
        <v>6102</v>
      </c>
      <c r="B144" s="1155">
        <v>126398</v>
      </c>
      <c r="C144" s="1155">
        <v>126398</v>
      </c>
      <c r="D144" s="1006">
        <v>0</v>
      </c>
    </row>
    <row r="145" spans="1:4" x14ac:dyDescent="0.35">
      <c r="A145" s="996" t="s">
        <v>13272</v>
      </c>
      <c r="B145" s="1155">
        <v>195823</v>
      </c>
      <c r="C145" s="1155">
        <v>195823</v>
      </c>
      <c r="D145" s="1006">
        <v>0</v>
      </c>
    </row>
    <row r="146" spans="1:4" x14ac:dyDescent="0.35">
      <c r="A146" s="1133" t="s">
        <v>8392</v>
      </c>
      <c r="B146" s="1155">
        <v>195823</v>
      </c>
      <c r="C146" s="1155">
        <v>195823</v>
      </c>
      <c r="D146" s="1006">
        <v>0</v>
      </c>
    </row>
    <row r="147" spans="1:4" x14ac:dyDescent="0.35">
      <c r="A147" s="996" t="s">
        <v>6247</v>
      </c>
      <c r="B147" s="1155">
        <v>64600</v>
      </c>
      <c r="C147" s="1155">
        <v>64600</v>
      </c>
      <c r="D147" s="1006">
        <v>0</v>
      </c>
    </row>
    <row r="148" spans="1:4" x14ac:dyDescent="0.35">
      <c r="A148" s="996" t="s">
        <v>6407</v>
      </c>
      <c r="B148" s="1155">
        <v>959942</v>
      </c>
      <c r="C148" s="1155">
        <v>959942</v>
      </c>
      <c r="D148" s="1006">
        <v>0</v>
      </c>
    </row>
    <row r="149" spans="1:4" x14ac:dyDescent="0.35">
      <c r="A149" s="996" t="s">
        <v>6505</v>
      </c>
      <c r="B149" s="1155">
        <v>74613</v>
      </c>
      <c r="C149" s="1155">
        <v>74613</v>
      </c>
      <c r="D149" s="1006">
        <v>0</v>
      </c>
    </row>
    <row r="150" spans="1:4" x14ac:dyDescent="0.35">
      <c r="A150" s="996" t="s">
        <v>12410</v>
      </c>
      <c r="B150" s="1155">
        <v>265187</v>
      </c>
      <c r="C150" s="1155">
        <v>700387</v>
      </c>
      <c r="D150" s="1006">
        <v>-435200</v>
      </c>
    </row>
    <row r="151" spans="1:4" x14ac:dyDescent="0.35">
      <c r="A151" s="996" t="s">
        <v>13242</v>
      </c>
      <c r="B151" s="1155"/>
      <c r="C151" s="1155">
        <v>500000</v>
      </c>
      <c r="D151" s="1006">
        <v>-500000</v>
      </c>
    </row>
    <row r="152" spans="1:4" x14ac:dyDescent="0.35">
      <c r="A152" s="1133" t="s">
        <v>168</v>
      </c>
      <c r="B152" s="1155"/>
      <c r="C152" s="1155">
        <v>500000</v>
      </c>
      <c r="D152" s="1134">
        <v>-500000</v>
      </c>
    </row>
    <row r="153" spans="1:4" x14ac:dyDescent="0.35">
      <c r="A153" s="996" t="s">
        <v>13127</v>
      </c>
      <c r="B153" s="1155">
        <v>183632</v>
      </c>
      <c r="C153" s="1155">
        <v>1319112</v>
      </c>
      <c r="D153" s="1006">
        <v>-1135480</v>
      </c>
    </row>
    <row r="154" spans="1:4" ht="24" thickBot="1" x14ac:dyDescent="0.4">
      <c r="A154" s="996" t="s">
        <v>75</v>
      </c>
      <c r="B154" s="1155">
        <v>13918</v>
      </c>
      <c r="C154" s="1155">
        <v>1407948</v>
      </c>
      <c r="D154" s="1006">
        <v>-1394030</v>
      </c>
    </row>
    <row r="155" spans="1:4" ht="24" thickBot="1" x14ac:dyDescent="0.4">
      <c r="A155" s="1008" t="s">
        <v>45</v>
      </c>
      <c r="B155" s="1009">
        <v>241023845.5</v>
      </c>
      <c r="C155" s="1010">
        <v>240822198.5</v>
      </c>
      <c r="D155" s="1011">
        <v>201647</v>
      </c>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8"/>
      <c r="C162" s="998"/>
      <c r="D162" s="998"/>
    </row>
    <row r="163" spans="1:4" x14ac:dyDescent="0.35">
      <c r="B163" s="998"/>
      <c r="C163" s="998"/>
      <c r="D163" s="998"/>
    </row>
    <row r="164" spans="1:4" x14ac:dyDescent="0.35">
      <c r="B164" s="998"/>
      <c r="C164" s="998"/>
      <c r="D164" s="998"/>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18" sqref="F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70" t="s">
        <v>13410</v>
      </c>
      <c r="B4" s="1271"/>
      <c r="C4" s="1272"/>
      <c r="E4" s="1270" t="s">
        <v>10312</v>
      </c>
      <c r="F4" s="1271"/>
      <c r="G4" s="1272"/>
      <c r="I4" s="1270" t="s">
        <v>8020</v>
      </c>
      <c r="J4" s="1271"/>
      <c r="K4" s="1272"/>
      <c r="M4" s="1270" t="s">
        <v>7086</v>
      </c>
      <c r="N4" s="1271"/>
      <c r="O4" s="1272"/>
      <c r="Q4" s="1270" t="s">
        <v>6016</v>
      </c>
      <c r="R4" s="1271"/>
      <c r="S4" s="1272"/>
      <c r="U4" s="1270" t="s">
        <v>5068</v>
      </c>
      <c r="V4" s="1271"/>
      <c r="W4" s="1272"/>
      <c r="Y4" s="1270" t="s">
        <v>3662</v>
      </c>
      <c r="Z4" s="1271"/>
      <c r="AA4" s="1272"/>
      <c r="AC4" s="1270" t="s">
        <v>2639</v>
      </c>
      <c r="AD4" s="1271"/>
      <c r="AE4" s="1272"/>
      <c r="AG4" s="1284" t="s">
        <v>6018</v>
      </c>
      <c r="AH4" s="1285"/>
      <c r="AI4" s="1286"/>
      <c r="AK4" s="1301" t="s">
        <v>1084</v>
      </c>
      <c r="AL4" s="1302"/>
      <c r="AM4" s="1303"/>
    </row>
    <row r="5" spans="1:46" ht="21" customHeight="1" x14ac:dyDescent="0.25">
      <c r="A5" s="1273"/>
      <c r="B5" s="1274"/>
      <c r="C5" s="1275"/>
      <c r="E5" s="1273"/>
      <c r="F5" s="1274"/>
      <c r="G5" s="1275"/>
      <c r="I5" s="1273"/>
      <c r="J5" s="1274"/>
      <c r="K5" s="1275"/>
      <c r="M5" s="1273"/>
      <c r="N5" s="1274"/>
      <c r="O5" s="1275"/>
      <c r="Q5" s="1273"/>
      <c r="R5" s="1274"/>
      <c r="S5" s="1275"/>
      <c r="U5" s="1273"/>
      <c r="V5" s="1274"/>
      <c r="W5" s="1275"/>
      <c r="Y5" s="1273"/>
      <c r="Z5" s="1274"/>
      <c r="AA5" s="1275"/>
      <c r="AC5" s="1273"/>
      <c r="AD5" s="1274"/>
      <c r="AE5" s="1275"/>
      <c r="AF5" s="3"/>
      <c r="AG5" s="1287"/>
      <c r="AH5" s="1288"/>
      <c r="AI5" s="1289"/>
      <c r="AK5" s="1301"/>
      <c r="AL5" s="1302"/>
      <c r="AM5" s="1303"/>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SUM(Posting!E19925:E30064)</f>
        <v>12741778.583333332</v>
      </c>
      <c r="C7" s="275">
        <f>SUM(Posting!F19925:F30064)</f>
        <v>1027036</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c r="C8" s="275">
        <f>SUM(Posting!B16075:B16525)</f>
        <v>0</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SUM(Posting!B19279:B19633)</f>
        <v>0</v>
      </c>
      <c r="E17" s="274" t="s">
        <v>188</v>
      </c>
      <c r="F17" s="275">
        <f>SUM(Posting!E19279:E19633)</f>
        <v>27052960.916666668</v>
      </c>
      <c r="G17" s="275">
        <f>SUM(Posting!F19279:F19633)</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SUM(Posting!B19634:B19924)</f>
        <v>0</v>
      </c>
      <c r="E18" s="274" t="s">
        <v>186</v>
      </c>
      <c r="F18" s="275">
        <f>SUM(Posting!E19634:E19924)</f>
        <v>30601428</v>
      </c>
      <c r="G18" s="275">
        <f>SUM(Posting!F19634:F19924)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12741778.583333332</v>
      </c>
      <c r="C19" s="278">
        <f>SUM(C7:C18)</f>
        <v>1027036</v>
      </c>
      <c r="E19" s="276" t="s">
        <v>765</v>
      </c>
      <c r="F19" s="277">
        <f>SUM(F7:F18)</f>
        <v>302914121.18604004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-11714742.583333332</v>
      </c>
      <c r="G21" s="698">
        <f>G19-F19</f>
        <v>79519207.635159969</v>
      </c>
      <c r="K21" s="698">
        <f>K19-J19</f>
        <v>46800541.815737337</v>
      </c>
      <c r="O21" s="698">
        <f>O19-N19</f>
        <v>15703108.030833334</v>
      </c>
      <c r="S21" s="3">
        <f>S19-R19</f>
        <v>12408423.384024575</v>
      </c>
      <c r="AD21" s="3"/>
    </row>
    <row r="22" spans="1:41" ht="15.75" x14ac:dyDescent="0.25">
      <c r="A22" s="1276"/>
      <c r="B22" s="1276"/>
      <c r="C22" s="1"/>
      <c r="E22" s="1276"/>
      <c r="F22" s="1276"/>
      <c r="G22" s="1"/>
      <c r="K22" s="698"/>
      <c r="M22" s="1276" t="s">
        <v>7705</v>
      </c>
      <c r="N22" s="1276"/>
      <c r="O22" s="1">
        <v>2831635</v>
      </c>
      <c r="U22" s="3">
        <f>S19-R19</f>
        <v>12408423.384024575</v>
      </c>
      <c r="Y22" s="3"/>
      <c r="Z22" s="3"/>
      <c r="AC22" s="3"/>
      <c r="AG22" s="3"/>
      <c r="AK22" s="3"/>
    </row>
    <row r="23" spans="1:41" ht="15.75" customHeight="1" x14ac:dyDescent="0.3">
      <c r="A23" s="1277" t="s">
        <v>11403</v>
      </c>
      <c r="B23" s="1277"/>
      <c r="C23" s="1277"/>
      <c r="E23" s="1277" t="s">
        <v>11403</v>
      </c>
      <c r="F23" s="1277"/>
      <c r="G23" s="1277"/>
      <c r="I23" s="1277" t="s">
        <v>11403</v>
      </c>
      <c r="J23" s="1277"/>
      <c r="K23" s="1277"/>
      <c r="M23" s="1276" t="s">
        <v>7706</v>
      </c>
      <c r="N23" s="1276"/>
      <c r="O23" s="1">
        <v>476160</v>
      </c>
      <c r="U23" s="1">
        <v>12408423</v>
      </c>
      <c r="W23" s="3"/>
      <c r="Y23" s="1"/>
      <c r="AC23" s="1"/>
      <c r="AG23" s="1"/>
      <c r="AK23" s="1"/>
    </row>
    <row r="24" spans="1:41" ht="21" x14ac:dyDescent="0.25">
      <c r="A24" s="1056" t="s">
        <v>891</v>
      </c>
      <c r="B24" s="1056" t="s">
        <v>3</v>
      </c>
      <c r="C24" s="1056" t="s">
        <v>4</v>
      </c>
      <c r="E24" s="1056" t="s">
        <v>891</v>
      </c>
      <c r="F24" s="1056" t="s">
        <v>3</v>
      </c>
      <c r="G24" s="1056" t="s">
        <v>4</v>
      </c>
      <c r="I24" s="1056" t="s">
        <v>891</v>
      </c>
      <c r="J24" s="1056" t="s">
        <v>3</v>
      </c>
      <c r="K24" s="1056" t="s">
        <v>4</v>
      </c>
      <c r="M24" s="1276" t="s">
        <v>8178</v>
      </c>
      <c r="N24" s="1276"/>
      <c r="O24" s="1">
        <v>2434251</v>
      </c>
    </row>
    <row r="25" spans="1:41" ht="18.75" x14ac:dyDescent="0.25">
      <c r="A25" s="2" t="s">
        <v>11405</v>
      </c>
      <c r="B25" s="1021">
        <f>Profit!G5</f>
        <v>0</v>
      </c>
      <c r="C25" s="1021">
        <f>Profit!G6</f>
        <v>0</v>
      </c>
      <c r="E25" s="2" t="s">
        <v>11405</v>
      </c>
      <c r="F25" s="1021">
        <f ca="1">Profit!K5</f>
        <v>19688775</v>
      </c>
      <c r="G25" s="1021">
        <f ca="1">Profit!K6</f>
        <v>8636000</v>
      </c>
      <c r="I25" s="2" t="s">
        <v>11405</v>
      </c>
      <c r="J25" s="1021">
        <f ca="1">Profit!Q5</f>
        <v>13034925</v>
      </c>
      <c r="K25" s="1021">
        <f ca="1">Profit!Q6</f>
        <v>19830000</v>
      </c>
      <c r="O25" s="3">
        <f>O21-O22-O23-O24</f>
        <v>9961062.0308333337</v>
      </c>
    </row>
    <row r="26" spans="1:41" ht="18.75" x14ac:dyDescent="0.25">
      <c r="A26" s="2" t="s">
        <v>11404</v>
      </c>
      <c r="B26" s="1021">
        <f>Profit!G10</f>
        <v>0</v>
      </c>
      <c r="C26" s="1021">
        <f>Profit!G11</f>
        <v>0</v>
      </c>
      <c r="E26" s="2" t="s">
        <v>11404</v>
      </c>
      <c r="F26" s="1021">
        <f ca="1">Profit!K10</f>
        <v>2187330</v>
      </c>
      <c r="G26" s="1021">
        <f ca="1">Profit!K11</f>
        <v>3724000</v>
      </c>
      <c r="I26" s="2" t="s">
        <v>11404</v>
      </c>
      <c r="J26" s="1021">
        <f ca="1">Profit!Q10</f>
        <v>1591330</v>
      </c>
      <c r="K26" s="1021">
        <f ca="1">Profit!Q11</f>
        <v>2434251</v>
      </c>
    </row>
    <row r="27" spans="1:41" x14ac:dyDescent="0.25">
      <c r="C27" s="3"/>
      <c r="G27" s="3"/>
      <c r="K27" s="3"/>
      <c r="N27" s="1"/>
      <c r="O27" s="3">
        <f>O25+K21</f>
        <v>56761603.846570671</v>
      </c>
    </row>
    <row r="28" spans="1:41" ht="19.5" thickBot="1" x14ac:dyDescent="0.35">
      <c r="A28" s="276" t="s">
        <v>11406</v>
      </c>
      <c r="B28" s="277">
        <f>B19-B25-B26</f>
        <v>12741778.583333332</v>
      </c>
      <c r="C28" s="278">
        <f>C19-C25-C26</f>
        <v>1027036</v>
      </c>
      <c r="E28" s="276" t="s">
        <v>11406</v>
      </c>
      <c r="F28" s="277">
        <f ca="1">F19-F25-F26</f>
        <v>281038016.18604004</v>
      </c>
      <c r="G28" s="278">
        <f ca="1">G19-G25-G26</f>
        <v>370073328.82120001</v>
      </c>
      <c r="I28" s="276" t="s">
        <v>11406</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C28-B28</f>
        <v>-11714742.583333332</v>
      </c>
      <c r="G30" s="973">
        <f ca="1">G28-F28</f>
        <v>89035312.635159969</v>
      </c>
      <c r="K30" s="973">
        <f ca="1">K28-J28</f>
        <v>39162545.815737337</v>
      </c>
    </row>
    <row r="32" spans="1:41" x14ac:dyDescent="0.25">
      <c r="J32" s="3"/>
    </row>
    <row r="33" spans="2:46" x14ac:dyDescent="0.25">
      <c r="B33" s="3"/>
      <c r="C33" s="1114"/>
      <c r="F33" s="3"/>
      <c r="G33" s="1114"/>
    </row>
    <row r="34" spans="2:46" x14ac:dyDescent="0.25">
      <c r="B34" s="3"/>
      <c r="F34" s="3"/>
    </row>
    <row r="35" spans="2:46" x14ac:dyDescent="0.25">
      <c r="B35" s="3"/>
      <c r="C35" s="1114"/>
      <c r="F35" s="3"/>
      <c r="G35" s="1114"/>
    </row>
    <row r="36" spans="2:46" x14ac:dyDescent="0.25">
      <c r="C36" s="1114"/>
      <c r="G36" s="1114"/>
    </row>
    <row r="37" spans="2:46" ht="15.75" thickBot="1" x14ac:dyDescent="0.3">
      <c r="C37" s="1114"/>
      <c r="G37" s="1114"/>
    </row>
    <row r="38" spans="2:46" ht="15" customHeight="1" x14ac:dyDescent="0.25">
      <c r="AJ38" s="1292" t="s">
        <v>2640</v>
      </c>
      <c r="AK38" s="1293"/>
      <c r="AL38" s="1293"/>
      <c r="AM38" s="1293"/>
      <c r="AN38" s="1293"/>
      <c r="AO38" s="1293"/>
      <c r="AP38" s="1293"/>
      <c r="AQ38" s="1293"/>
      <c r="AR38" s="1293"/>
      <c r="AS38" s="1293"/>
      <c r="AT38" s="1294"/>
    </row>
    <row r="39" spans="2:46" ht="15" customHeight="1" x14ac:dyDescent="0.25">
      <c r="AJ39" s="1295"/>
      <c r="AK39" s="1296"/>
      <c r="AL39" s="1296"/>
      <c r="AM39" s="1296"/>
      <c r="AN39" s="1296"/>
      <c r="AO39" s="1296"/>
      <c r="AP39" s="1296"/>
      <c r="AQ39" s="1296"/>
      <c r="AR39" s="1296"/>
      <c r="AS39" s="1296"/>
      <c r="AT39" s="1297"/>
    </row>
    <row r="40" spans="2:46" ht="15.75" thickBot="1" x14ac:dyDescent="0.3">
      <c r="AJ40" s="1298"/>
      <c r="AK40" s="1299"/>
      <c r="AL40" s="1299"/>
      <c r="AM40" s="1299"/>
      <c r="AN40" s="1299"/>
      <c r="AO40" s="1299"/>
      <c r="AP40" s="1299"/>
      <c r="AQ40" s="1299"/>
      <c r="AR40" s="1299"/>
      <c r="AS40" s="1299"/>
      <c r="AT40" s="1300"/>
    </row>
    <row r="41" spans="2:46" ht="14.45" customHeight="1" x14ac:dyDescent="0.25">
      <c r="AR41" s="1290" t="s">
        <v>2639</v>
      </c>
      <c r="AS41" s="1290"/>
      <c r="AT41" s="1290"/>
    </row>
    <row r="42" spans="2:46" ht="26.25" customHeight="1" x14ac:dyDescent="0.25">
      <c r="AR42" s="1291"/>
      <c r="AS42" s="1291"/>
      <c r="AT42" s="1291"/>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8" t="s">
        <v>1200</v>
      </c>
      <c r="AK58" s="1279"/>
      <c r="AL58" s="1280"/>
    </row>
    <row r="59" spans="36:46" ht="15" hidden="1" customHeight="1" x14ac:dyDescent="0.25">
      <c r="AJ59" s="1281"/>
      <c r="AK59" s="1282"/>
      <c r="AL59" s="128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6" t="s">
        <v>1766</v>
      </c>
      <c r="B1" s="1326"/>
      <c r="C1" s="1326"/>
      <c r="D1" s="1326"/>
      <c r="E1" s="1326"/>
      <c r="F1" s="1326"/>
      <c r="G1" s="1326"/>
      <c r="H1" s="1326"/>
      <c r="I1" s="1326"/>
      <c r="J1" s="1326"/>
      <c r="K1" s="1326"/>
      <c r="L1" s="1326"/>
      <c r="M1" s="1326"/>
      <c r="N1" s="1326"/>
    </row>
    <row r="2" spans="1:14" ht="14.45" customHeight="1" x14ac:dyDescent="0.25">
      <c r="A2" s="1326"/>
      <c r="B2" s="1326"/>
      <c r="C2" s="1326"/>
      <c r="D2" s="1326"/>
      <c r="E2" s="1326"/>
      <c r="F2" s="1326"/>
      <c r="G2" s="1326"/>
      <c r="H2" s="1326"/>
      <c r="I2" s="1326"/>
      <c r="J2" s="1326"/>
      <c r="K2" s="1326"/>
      <c r="L2" s="1326"/>
      <c r="M2" s="1326"/>
      <c r="N2" s="1326"/>
    </row>
    <row r="3" spans="1:14" ht="14.45" customHeight="1" x14ac:dyDescent="0.25">
      <c r="A3" s="1327" t="s">
        <v>4712</v>
      </c>
      <c r="B3" s="1327"/>
      <c r="C3" s="1327"/>
      <c r="D3" s="1327"/>
      <c r="E3" s="1327"/>
      <c r="F3" s="1327"/>
      <c r="G3" s="1327"/>
      <c r="H3" s="1327"/>
      <c r="I3" s="1327"/>
      <c r="J3" s="1327"/>
      <c r="K3" s="1327"/>
      <c r="L3" s="1327"/>
      <c r="M3" s="1327"/>
      <c r="N3" s="1327"/>
    </row>
    <row r="4" spans="1:14" ht="14.45" customHeight="1" x14ac:dyDescent="0.25">
      <c r="A4" s="1327"/>
      <c r="B4" s="1327"/>
      <c r="C4" s="1327"/>
      <c r="D4" s="1327"/>
      <c r="E4" s="1327"/>
      <c r="F4" s="1327"/>
      <c r="G4" s="1327"/>
      <c r="H4" s="1327"/>
      <c r="I4" s="1327"/>
      <c r="J4" s="1327"/>
      <c r="K4" s="1327"/>
      <c r="L4" s="1327"/>
      <c r="M4" s="1327"/>
      <c r="N4" s="1327"/>
    </row>
    <row r="6" spans="1:14" x14ac:dyDescent="0.25">
      <c r="A6" s="1313" t="s">
        <v>5989</v>
      </c>
      <c r="B6" s="1313"/>
      <c r="C6" s="1313"/>
      <c r="D6" s="1313"/>
      <c r="E6" s="1313"/>
      <c r="F6" s="1313"/>
      <c r="G6" s="1313"/>
      <c r="H6" s="1313"/>
      <c r="I6" s="1313"/>
      <c r="J6" s="1313"/>
      <c r="K6" s="1313"/>
      <c r="L6" s="1313"/>
      <c r="M6" s="1313"/>
      <c r="N6" s="1313"/>
    </row>
    <row r="7" spans="1:14" x14ac:dyDescent="0.25">
      <c r="A7" s="1313"/>
      <c r="B7" s="1313"/>
      <c r="C7" s="1313"/>
      <c r="D7" s="1313"/>
      <c r="E7" s="1313"/>
      <c r="F7" s="1313"/>
      <c r="G7" s="1313"/>
      <c r="H7" s="1313"/>
      <c r="I7" s="1313"/>
      <c r="J7" s="1313"/>
      <c r="K7" s="1313"/>
      <c r="L7" s="1313"/>
      <c r="M7" s="1313"/>
      <c r="N7" s="1313"/>
    </row>
    <row r="8" spans="1:14" x14ac:dyDescent="0.25">
      <c r="A8" s="1314" t="s">
        <v>6020</v>
      </c>
      <c r="B8" s="1314"/>
      <c r="C8" s="1314"/>
      <c r="D8" s="1314"/>
      <c r="E8" s="1314"/>
      <c r="F8" s="1314"/>
      <c r="G8" s="1314"/>
      <c r="H8" s="1314"/>
      <c r="I8" s="1314"/>
      <c r="J8" s="1314"/>
      <c r="K8" s="1314"/>
      <c r="L8" s="1314"/>
      <c r="M8" s="1314"/>
      <c r="N8" s="1314"/>
    </row>
    <row r="9" spans="1:14" x14ac:dyDescent="0.25">
      <c r="A9" s="1314"/>
      <c r="B9" s="1314"/>
      <c r="C9" s="1314"/>
      <c r="D9" s="1314"/>
      <c r="E9" s="1314"/>
      <c r="F9" s="1314"/>
      <c r="G9" s="1314"/>
      <c r="H9" s="1314"/>
      <c r="I9" s="1314"/>
      <c r="J9" s="1314"/>
      <c r="K9" s="1314"/>
      <c r="L9" s="1314"/>
      <c r="M9" s="1314"/>
      <c r="N9" s="1314"/>
    </row>
    <row r="10" spans="1:14" ht="14.45" customHeight="1" x14ac:dyDescent="0.25">
      <c r="A10" s="1315" t="s">
        <v>1893</v>
      </c>
      <c r="B10" s="1316"/>
      <c r="C10" s="1316"/>
      <c r="D10" s="1317"/>
      <c r="E10" s="462"/>
      <c r="F10" s="1324" t="s">
        <v>4750</v>
      </c>
      <c r="G10" s="1324"/>
      <c r="H10" s="1324"/>
      <c r="I10" s="1324"/>
      <c r="K10" s="1325" t="s">
        <v>1201</v>
      </c>
      <c r="L10" s="1325"/>
      <c r="M10" s="1325"/>
      <c r="N10" s="1325"/>
    </row>
    <row r="11" spans="1:14" ht="14.45" customHeight="1" x14ac:dyDescent="0.25">
      <c r="A11" s="1318"/>
      <c r="B11" s="1319"/>
      <c r="C11" s="1319"/>
      <c r="D11" s="1320"/>
      <c r="E11" s="463"/>
      <c r="F11" s="1324"/>
      <c r="G11" s="1324"/>
      <c r="H11" s="1324"/>
      <c r="I11" s="1324"/>
      <c r="K11" s="1325"/>
      <c r="L11" s="1325"/>
      <c r="M11" s="1325"/>
      <c r="N11" s="1325"/>
    </row>
    <row r="12" spans="1:14" ht="14.45" customHeight="1" x14ac:dyDescent="0.25">
      <c r="A12" s="1321"/>
      <c r="B12" s="1322"/>
      <c r="C12" s="1322"/>
      <c r="D12" s="1323"/>
      <c r="E12" s="464"/>
      <c r="F12" s="1324"/>
      <c r="G12" s="1324"/>
      <c r="H12" s="1324"/>
      <c r="I12" s="1324"/>
      <c r="K12" s="1325"/>
      <c r="L12" s="1325"/>
      <c r="M12" s="1325"/>
      <c r="N12" s="1325"/>
    </row>
    <row r="13" spans="1:14" ht="27" thickBot="1" x14ac:dyDescent="0.3">
      <c r="A13" s="1304" t="s">
        <v>4589</v>
      </c>
      <c r="B13" s="1305"/>
      <c r="C13" s="1305"/>
      <c r="D13" s="1306"/>
      <c r="E13" s="465"/>
      <c r="F13" s="1307" t="s">
        <v>4589</v>
      </c>
      <c r="G13" s="1308"/>
      <c r="H13" s="1308"/>
      <c r="I13" s="1309"/>
      <c r="K13" s="1307" t="s">
        <v>4589</v>
      </c>
      <c r="L13" s="1308"/>
      <c r="M13" s="1308"/>
      <c r="N13" s="1309"/>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10" t="s">
        <v>4595</v>
      </c>
      <c r="B39" s="1310"/>
      <c r="C39" s="1310"/>
      <c r="D39" s="204">
        <f>SUM(D15:D38)</f>
        <v>6567291</v>
      </c>
      <c r="E39" s="471"/>
      <c r="F39" s="1311" t="s">
        <v>4595</v>
      </c>
      <c r="G39" s="1311"/>
      <c r="H39" s="1312"/>
      <c r="I39" s="428">
        <f>SUM(I15:I38)</f>
        <v>6374135</v>
      </c>
      <c r="K39" s="1311" t="s">
        <v>4595</v>
      </c>
      <c r="L39" s="1311"/>
      <c r="M39" s="1312"/>
      <c r="N39" s="428">
        <f>SUM(N15:N38)</f>
        <v>6374135</v>
      </c>
    </row>
    <row r="40" spans="1:14" x14ac:dyDescent="0.25">
      <c r="D40" s="49"/>
      <c r="E40" s="471"/>
      <c r="I40" s="49"/>
    </row>
    <row r="41" spans="1:14" x14ac:dyDescent="0.25">
      <c r="D41" s="49"/>
      <c r="E41" s="471"/>
      <c r="I41" s="49"/>
    </row>
    <row r="42" spans="1:14" x14ac:dyDescent="0.25">
      <c r="A42" s="1313" t="s">
        <v>6136</v>
      </c>
      <c r="B42" s="1313"/>
      <c r="C42" s="1313"/>
      <c r="D42" s="1313"/>
      <c r="E42" s="1313"/>
      <c r="F42" s="1313"/>
      <c r="G42" s="1313"/>
      <c r="H42" s="1313"/>
      <c r="I42" s="1313"/>
      <c r="J42" s="1313"/>
      <c r="K42" s="1313"/>
      <c r="L42" s="1313"/>
      <c r="M42" s="1313"/>
      <c r="N42" s="1313"/>
    </row>
    <row r="43" spans="1:14" x14ac:dyDescent="0.25">
      <c r="A43" s="1313"/>
      <c r="B43" s="1313"/>
      <c r="C43" s="1313"/>
      <c r="D43" s="1313"/>
      <c r="E43" s="1313"/>
      <c r="F43" s="1313"/>
      <c r="G43" s="1313"/>
      <c r="H43" s="1313"/>
      <c r="I43" s="1313"/>
      <c r="J43" s="1313"/>
      <c r="K43" s="1313"/>
      <c r="L43" s="1313"/>
      <c r="M43" s="1313"/>
      <c r="N43" s="1313"/>
    </row>
    <row r="44" spans="1:14" x14ac:dyDescent="0.25">
      <c r="A44" s="1314" t="s">
        <v>6137</v>
      </c>
      <c r="B44" s="1314"/>
      <c r="C44" s="1314"/>
      <c r="D44" s="1314"/>
      <c r="E44" s="1314"/>
      <c r="F44" s="1314"/>
      <c r="G44" s="1314"/>
      <c r="H44" s="1314"/>
      <c r="I44" s="1314"/>
      <c r="J44" s="1314"/>
      <c r="K44" s="1314"/>
      <c r="L44" s="1314"/>
      <c r="M44" s="1314"/>
      <c r="N44" s="1314"/>
    </row>
    <row r="45" spans="1:14" x14ac:dyDescent="0.25">
      <c r="A45" s="1314"/>
      <c r="B45" s="1314"/>
      <c r="C45" s="1314"/>
      <c r="D45" s="1314"/>
      <c r="E45" s="1314"/>
      <c r="F45" s="1314"/>
      <c r="G45" s="1314"/>
      <c r="H45" s="1314"/>
      <c r="I45" s="1314"/>
      <c r="J45" s="1314"/>
      <c r="K45" s="1314"/>
      <c r="L45" s="1314"/>
      <c r="M45" s="1314"/>
      <c r="N45" s="1314"/>
    </row>
    <row r="46" spans="1:14" ht="14.45" customHeight="1" x14ac:dyDescent="0.25">
      <c r="A46" s="1315" t="s">
        <v>1893</v>
      </c>
      <c r="B46" s="1316"/>
      <c r="C46" s="1316"/>
      <c r="D46" s="1317"/>
      <c r="E46" s="462"/>
      <c r="F46" s="1324" t="s">
        <v>4750</v>
      </c>
      <c r="G46" s="1324"/>
      <c r="H46" s="1324"/>
      <c r="I46" s="1324"/>
      <c r="K46" s="1325" t="s">
        <v>1201</v>
      </c>
      <c r="L46" s="1325"/>
      <c r="M46" s="1325"/>
      <c r="N46" s="1325"/>
    </row>
    <row r="47" spans="1:14" ht="14.45" customHeight="1" x14ac:dyDescent="0.25">
      <c r="A47" s="1318"/>
      <c r="B47" s="1319"/>
      <c r="C47" s="1319"/>
      <c r="D47" s="1320"/>
      <c r="E47" s="463"/>
      <c r="F47" s="1324"/>
      <c r="G47" s="1324"/>
      <c r="H47" s="1324"/>
      <c r="I47" s="1324"/>
      <c r="K47" s="1325"/>
      <c r="L47" s="1325"/>
      <c r="M47" s="1325"/>
      <c r="N47" s="1325"/>
    </row>
    <row r="48" spans="1:14" ht="14.45" customHeight="1" x14ac:dyDescent="0.25">
      <c r="A48" s="1321"/>
      <c r="B48" s="1322"/>
      <c r="C48" s="1322"/>
      <c r="D48" s="1323"/>
      <c r="E48" s="464"/>
      <c r="F48" s="1324"/>
      <c r="G48" s="1324"/>
      <c r="H48" s="1324"/>
      <c r="I48" s="1324"/>
      <c r="K48" s="1325"/>
      <c r="L48" s="1325"/>
      <c r="M48" s="1325"/>
      <c r="N48" s="1325"/>
    </row>
    <row r="49" spans="1:14" ht="27" thickBot="1" x14ac:dyDescent="0.3">
      <c r="A49" s="1304" t="s">
        <v>4589</v>
      </c>
      <c r="B49" s="1305"/>
      <c r="C49" s="1305"/>
      <c r="D49" s="1306"/>
      <c r="E49" s="465"/>
      <c r="F49" s="1307" t="s">
        <v>4589</v>
      </c>
      <c r="G49" s="1308"/>
      <c r="H49" s="1308"/>
      <c r="I49" s="1309"/>
      <c r="K49" s="1307" t="s">
        <v>4589</v>
      </c>
      <c r="L49" s="1308"/>
      <c r="M49" s="1308"/>
      <c r="N49" s="1309"/>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8400</v>
      </c>
      <c r="C78" s="95"/>
      <c r="D78" s="95">
        <v>40000</v>
      </c>
      <c r="E78" s="471"/>
      <c r="F78" s="687"/>
      <c r="G78" s="254"/>
      <c r="H78" s="358"/>
      <c r="I78" s="688"/>
      <c r="K78" s="687"/>
      <c r="L78" s="254"/>
      <c r="M78" s="358"/>
      <c r="N78" s="688"/>
    </row>
    <row r="79" spans="1:14" ht="19.5" thickBot="1" x14ac:dyDescent="0.35">
      <c r="A79" s="1310" t="s">
        <v>4595</v>
      </c>
      <c r="B79" s="1310"/>
      <c r="C79" s="1310"/>
      <c r="D79" s="204">
        <f>SUM(D51:D78)</f>
        <v>4135000</v>
      </c>
      <c r="E79" s="471"/>
      <c r="F79" s="1311" t="s">
        <v>4595</v>
      </c>
      <c r="G79" s="1311"/>
      <c r="H79" s="1312"/>
      <c r="I79" s="204">
        <f>SUM(I51:I78)</f>
        <v>4012280</v>
      </c>
      <c r="K79" s="1311" t="s">
        <v>4595</v>
      </c>
      <c r="L79" s="1311"/>
      <c r="M79" s="1312"/>
      <c r="N79" s="204">
        <f>SUM(N51:N78)</f>
        <v>4012280</v>
      </c>
    </row>
    <row r="82" spans="1:14" ht="27.75" customHeight="1" x14ac:dyDescent="0.25">
      <c r="A82" s="1313" t="s">
        <v>7089</v>
      </c>
      <c r="B82" s="1313"/>
      <c r="C82" s="1313"/>
      <c r="D82" s="1313"/>
      <c r="E82" s="1313"/>
      <c r="F82" s="1313"/>
      <c r="G82" s="1313"/>
      <c r="H82" s="1313"/>
      <c r="I82" s="1313"/>
      <c r="J82" s="1313"/>
      <c r="K82" s="1313"/>
      <c r="L82" s="1313"/>
      <c r="M82" s="1313"/>
      <c r="N82" s="1313"/>
    </row>
    <row r="83" spans="1:14" ht="15" customHeight="1" x14ac:dyDescent="0.25">
      <c r="A83" s="1314" t="s">
        <v>7090</v>
      </c>
      <c r="B83" s="1314"/>
      <c r="C83" s="1314"/>
      <c r="D83" s="1314"/>
      <c r="E83" s="1314"/>
      <c r="F83" s="1314"/>
      <c r="G83" s="1314"/>
      <c r="H83" s="1314"/>
      <c r="I83" s="1314"/>
      <c r="J83" s="1314"/>
      <c r="K83" s="1314"/>
      <c r="L83" s="1314"/>
      <c r="M83" s="1314"/>
      <c r="N83" s="1314"/>
    </row>
    <row r="84" spans="1:14" ht="15" customHeight="1" x14ac:dyDescent="0.25">
      <c r="A84" s="1314"/>
      <c r="B84" s="1314"/>
      <c r="C84" s="1314"/>
      <c r="D84" s="1314"/>
      <c r="E84" s="1314"/>
      <c r="F84" s="1314"/>
      <c r="G84" s="1314"/>
      <c r="H84" s="1314"/>
      <c r="I84" s="1314"/>
      <c r="J84" s="1314"/>
      <c r="K84" s="1314"/>
      <c r="L84" s="1314"/>
      <c r="M84" s="1314"/>
      <c r="N84" s="1314"/>
    </row>
    <row r="85" spans="1:14" ht="14.45" customHeight="1" x14ac:dyDescent="0.25">
      <c r="A85" s="1315" t="s">
        <v>1893</v>
      </c>
      <c r="B85" s="1316"/>
      <c r="C85" s="1316"/>
      <c r="D85" s="1317"/>
      <c r="E85" s="462"/>
      <c r="F85" s="1324" t="s">
        <v>4750</v>
      </c>
      <c r="G85" s="1324"/>
      <c r="H85" s="1324"/>
      <c r="I85" s="1324"/>
      <c r="K85" s="1325" t="s">
        <v>1201</v>
      </c>
      <c r="L85" s="1325"/>
      <c r="M85" s="1325"/>
      <c r="N85" s="1325"/>
    </row>
    <row r="86" spans="1:14" ht="14.45" customHeight="1" x14ac:dyDescent="0.25">
      <c r="A86" s="1318"/>
      <c r="B86" s="1319"/>
      <c r="C86" s="1319"/>
      <c r="D86" s="1320"/>
      <c r="E86" s="463"/>
      <c r="F86" s="1324"/>
      <c r="G86" s="1324"/>
      <c r="H86" s="1324"/>
      <c r="I86" s="1324"/>
      <c r="K86" s="1325"/>
      <c r="L86" s="1325"/>
      <c r="M86" s="1325"/>
      <c r="N86" s="1325"/>
    </row>
    <row r="87" spans="1:14" ht="14.45" customHeight="1" x14ac:dyDescent="0.25">
      <c r="A87" s="1321"/>
      <c r="B87" s="1322"/>
      <c r="C87" s="1322"/>
      <c r="D87" s="1323"/>
      <c r="E87" s="464"/>
      <c r="F87" s="1324"/>
      <c r="G87" s="1324"/>
      <c r="H87" s="1324"/>
      <c r="I87" s="1324"/>
      <c r="K87" s="1325"/>
      <c r="L87" s="1325"/>
      <c r="M87" s="1325"/>
      <c r="N87" s="1325"/>
    </row>
    <row r="88" spans="1:14" ht="27" thickBot="1" x14ac:dyDescent="0.3">
      <c r="A88" s="1304" t="s">
        <v>4589</v>
      </c>
      <c r="B88" s="1305"/>
      <c r="C88" s="1305"/>
      <c r="D88" s="1306"/>
      <c r="E88" s="465"/>
      <c r="F88" s="1307" t="s">
        <v>4589</v>
      </c>
      <c r="G88" s="1308"/>
      <c r="H88" s="1308"/>
      <c r="I88" s="1309"/>
      <c r="K88" s="1307" t="s">
        <v>4589</v>
      </c>
      <c r="L88" s="1308"/>
      <c r="M88" s="1308"/>
      <c r="N88" s="1309"/>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8432</v>
      </c>
      <c r="C90" s="304"/>
      <c r="D90" s="15">
        <v>125000</v>
      </c>
      <c r="E90" s="467"/>
      <c r="F90" s="341">
        <v>44523</v>
      </c>
      <c r="G90" s="98" t="s">
        <v>7517</v>
      </c>
      <c r="H90" s="327"/>
      <c r="I90" s="311">
        <v>24920</v>
      </c>
      <c r="K90" s="429">
        <v>45022</v>
      </c>
      <c r="L90" s="712" t="s">
        <v>9598</v>
      </c>
      <c r="M90" s="949">
        <v>1940090971</v>
      </c>
      <c r="N90" s="119">
        <v>500000</v>
      </c>
    </row>
    <row r="91" spans="1:14" x14ac:dyDescent="0.25">
      <c r="A91" s="341">
        <v>44899</v>
      </c>
      <c r="B91" s="98" t="s">
        <v>8827</v>
      </c>
      <c r="C91" s="304"/>
      <c r="D91" s="15">
        <v>40000</v>
      </c>
      <c r="E91" s="468"/>
      <c r="F91" s="341">
        <v>44677</v>
      </c>
      <c r="G91" s="98" t="s">
        <v>7846</v>
      </c>
      <c r="H91" s="327"/>
      <c r="I91" s="15">
        <v>500000</v>
      </c>
      <c r="K91" s="429">
        <v>44991</v>
      </c>
      <c r="L91" s="712" t="s">
        <v>9642</v>
      </c>
      <c r="M91" s="327">
        <v>1669777568</v>
      </c>
      <c r="N91" s="15">
        <v>1500000</v>
      </c>
    </row>
    <row r="92" spans="1:14" ht="30" x14ac:dyDescent="0.25">
      <c r="A92" s="341">
        <v>44974</v>
      </c>
      <c r="B92" s="98" t="s">
        <v>9350</v>
      </c>
      <c r="C92" s="304"/>
      <c r="D92" s="15">
        <v>100000</v>
      </c>
      <c r="E92" s="468"/>
      <c r="F92" s="341">
        <v>44762</v>
      </c>
      <c r="G92" s="98" t="s">
        <v>8164</v>
      </c>
      <c r="H92" s="327"/>
      <c r="I92" s="15">
        <v>500000</v>
      </c>
      <c r="K92" s="429">
        <v>45034</v>
      </c>
      <c r="L92" s="98" t="s">
        <v>9679</v>
      </c>
      <c r="M92" s="327"/>
      <c r="N92" s="311">
        <v>500000</v>
      </c>
    </row>
    <row r="93" spans="1:14" x14ac:dyDescent="0.25">
      <c r="A93" s="341">
        <v>44965</v>
      </c>
      <c r="B93" s="98" t="s">
        <v>9383</v>
      </c>
      <c r="C93" s="304"/>
      <c r="D93" s="15">
        <v>40000</v>
      </c>
      <c r="E93" s="468"/>
      <c r="F93" s="341">
        <v>44895</v>
      </c>
      <c r="G93" s="98" t="s">
        <v>6925</v>
      </c>
      <c r="H93" s="327"/>
      <c r="I93" s="311">
        <v>250000</v>
      </c>
      <c r="K93" s="429">
        <v>45069</v>
      </c>
      <c r="L93" s="98" t="s">
        <v>9942</v>
      </c>
      <c r="M93" s="327"/>
      <c r="N93" s="311">
        <v>2031779</v>
      </c>
    </row>
    <row r="94" spans="1:14" ht="45" x14ac:dyDescent="0.25">
      <c r="A94" s="341">
        <v>45024</v>
      </c>
      <c r="B94" s="98" t="s">
        <v>9799</v>
      </c>
      <c r="C94" s="304"/>
      <c r="D94" s="15">
        <v>40000</v>
      </c>
      <c r="E94" s="468"/>
      <c r="F94" s="429">
        <v>44937</v>
      </c>
      <c r="G94" s="712" t="s">
        <v>9012</v>
      </c>
      <c r="H94" s="757"/>
      <c r="I94" s="781">
        <v>725080</v>
      </c>
      <c r="K94" s="357"/>
      <c r="L94" s="98"/>
      <c r="M94" s="327"/>
      <c r="N94" s="311"/>
    </row>
    <row r="95" spans="1:14" x14ac:dyDescent="0.25">
      <c r="A95" s="341">
        <v>44990</v>
      </c>
      <c r="B95" s="98" t="s">
        <v>8432</v>
      </c>
      <c r="C95" s="304"/>
      <c r="D95" s="15">
        <v>65000</v>
      </c>
      <c r="E95" s="468"/>
      <c r="F95" s="429">
        <v>44967</v>
      </c>
      <c r="G95" s="2" t="s">
        <v>9314</v>
      </c>
      <c r="H95" s="304"/>
      <c r="I95" s="311">
        <v>102000</v>
      </c>
      <c r="K95" s="357"/>
      <c r="L95" s="2"/>
      <c r="M95" s="304"/>
      <c r="N95" s="311"/>
    </row>
    <row r="96" spans="1:14" x14ac:dyDescent="0.25">
      <c r="A96" s="341">
        <v>45011</v>
      </c>
      <c r="B96" s="2" t="s">
        <v>9946</v>
      </c>
      <c r="C96" s="304"/>
      <c r="D96" s="15">
        <v>100000</v>
      </c>
      <c r="E96" s="468"/>
      <c r="F96" s="429">
        <v>44981</v>
      </c>
      <c r="G96" s="2" t="s">
        <v>9539</v>
      </c>
      <c r="H96" s="304"/>
      <c r="I96" s="311">
        <v>100000</v>
      </c>
      <c r="K96" s="357"/>
      <c r="L96" s="2"/>
      <c r="M96" s="304"/>
      <c r="N96" s="311"/>
    </row>
    <row r="97" spans="1:14" x14ac:dyDescent="0.25">
      <c r="A97" s="341">
        <v>45009</v>
      </c>
      <c r="B97" s="98" t="s">
        <v>10283</v>
      </c>
      <c r="C97" s="304"/>
      <c r="D97" s="15">
        <v>40000</v>
      </c>
      <c r="E97" s="468"/>
      <c r="F97" s="429">
        <v>45007</v>
      </c>
      <c r="G97" s="2" t="s">
        <v>9540</v>
      </c>
      <c r="H97" s="327"/>
      <c r="I97" s="311">
        <v>500000</v>
      </c>
      <c r="K97" s="357"/>
      <c r="L97" s="98"/>
      <c r="M97" s="327"/>
      <c r="N97" s="311"/>
    </row>
    <row r="98" spans="1:14" s="1059" customFormat="1" ht="45" x14ac:dyDescent="0.25">
      <c r="A98" s="341">
        <v>45137</v>
      </c>
      <c r="B98" s="98" t="s">
        <v>10593</v>
      </c>
      <c r="C98" s="95"/>
      <c r="D98" s="95">
        <v>100000</v>
      </c>
      <c r="E98" s="1057"/>
      <c r="F98" s="429">
        <v>45030</v>
      </c>
      <c r="G98" s="118" t="s">
        <v>9540</v>
      </c>
      <c r="H98" s="430"/>
      <c r="I98" s="366">
        <v>100000</v>
      </c>
      <c r="J98" s="1058"/>
      <c r="K98" s="429"/>
      <c r="L98" s="712"/>
      <c r="M98" s="430"/>
      <c r="N98" s="366"/>
    </row>
    <row r="99" spans="1:14" ht="45" x14ac:dyDescent="0.25">
      <c r="A99" s="429">
        <v>45146</v>
      </c>
      <c r="B99" s="712" t="s">
        <v>10593</v>
      </c>
      <c r="C99" s="304"/>
      <c r="D99" s="15">
        <v>50000</v>
      </c>
      <c r="E99" s="469"/>
      <c r="F99" s="429">
        <v>45033</v>
      </c>
      <c r="G99" s="98" t="s">
        <v>9678</v>
      </c>
      <c r="H99" s="327"/>
      <c r="I99" s="366">
        <v>490000</v>
      </c>
      <c r="K99" s="429"/>
      <c r="L99" s="98"/>
      <c r="M99" s="327"/>
      <c r="N99" s="366"/>
    </row>
    <row r="100" spans="1:14" ht="45" x14ac:dyDescent="0.25">
      <c r="A100" s="429">
        <v>45225</v>
      </c>
      <c r="B100" s="712" t="s">
        <v>11450</v>
      </c>
      <c r="C100" s="430"/>
      <c r="D100" s="366">
        <v>2352000</v>
      </c>
      <c r="E100" s="470"/>
      <c r="F100" s="429">
        <v>45034</v>
      </c>
      <c r="G100" s="98" t="s">
        <v>10772</v>
      </c>
      <c r="H100" s="327"/>
      <c r="I100" s="366">
        <v>500000</v>
      </c>
      <c r="K100" s="429"/>
      <c r="L100" s="98"/>
      <c r="M100" s="327"/>
      <c r="N100" s="366"/>
    </row>
    <row r="101" spans="1:14" ht="30" x14ac:dyDescent="0.25">
      <c r="A101" s="429">
        <v>45244</v>
      </c>
      <c r="B101" s="98" t="s">
        <v>11648</v>
      </c>
      <c r="C101" s="327"/>
      <c r="D101" s="781">
        <v>100000</v>
      </c>
      <c r="E101" s="470"/>
      <c r="F101" s="429">
        <v>45084</v>
      </c>
      <c r="G101" s="2" t="s">
        <v>9540</v>
      </c>
      <c r="H101" s="304"/>
      <c r="I101" s="15">
        <v>100000</v>
      </c>
      <c r="K101" s="341"/>
      <c r="L101" s="98"/>
      <c r="M101" s="304"/>
      <c r="N101" s="15"/>
    </row>
    <row r="102" spans="1:14" ht="30" x14ac:dyDescent="0.25">
      <c r="A102" s="429">
        <v>45277</v>
      </c>
      <c r="B102" s="98" t="s">
        <v>11691</v>
      </c>
      <c r="C102" s="15"/>
      <c r="D102" s="15">
        <v>1500000</v>
      </c>
      <c r="E102" s="470"/>
      <c r="F102" s="429">
        <v>45090</v>
      </c>
      <c r="G102" s="2" t="s">
        <v>9540</v>
      </c>
      <c r="H102" s="304"/>
      <c r="I102" s="15">
        <v>39000</v>
      </c>
      <c r="K102" s="341"/>
      <c r="L102" s="98"/>
      <c r="M102" s="304"/>
      <c r="N102" s="15"/>
    </row>
    <row r="103" spans="1:14" ht="45" x14ac:dyDescent="0.25">
      <c r="A103" s="429">
        <v>45322</v>
      </c>
      <c r="B103" s="98" t="s">
        <v>12363</v>
      </c>
      <c r="C103" s="327"/>
      <c r="D103" s="781">
        <v>25000</v>
      </c>
      <c r="E103" s="470"/>
      <c r="F103" s="429">
        <v>45096</v>
      </c>
      <c r="G103" s="2" t="s">
        <v>9540</v>
      </c>
      <c r="H103" s="304"/>
      <c r="I103" s="15">
        <v>150000</v>
      </c>
      <c r="K103" s="341"/>
      <c r="L103" s="98"/>
      <c r="M103" s="304"/>
      <c r="N103" s="15"/>
    </row>
    <row r="104" spans="1:14" x14ac:dyDescent="0.25">
      <c r="A104" s="429"/>
      <c r="B104" s="98"/>
      <c r="C104" s="15"/>
      <c r="D104" s="15"/>
      <c r="E104" s="470"/>
      <c r="F104" s="429">
        <v>45101</v>
      </c>
      <c r="G104" s="2" t="s">
        <v>9540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10" t="s">
        <v>4595</v>
      </c>
      <c r="B109" s="1310"/>
      <c r="C109" s="1310"/>
      <c r="D109" s="204">
        <f>SUM(D90:D108)</f>
        <v>4677000</v>
      </c>
      <c r="E109" s="471"/>
      <c r="F109" s="1311" t="s">
        <v>4595</v>
      </c>
      <c r="G109" s="1311"/>
      <c r="H109" s="1312"/>
      <c r="I109" s="428">
        <f>SUM(I90:I107)</f>
        <v>4531000</v>
      </c>
      <c r="K109" s="1311" t="s">
        <v>4595</v>
      </c>
      <c r="L109" s="1311"/>
      <c r="M109" s="1312"/>
      <c r="N109" s="428">
        <f>SUM(N90:N107)</f>
        <v>4531779</v>
      </c>
    </row>
    <row r="112" spans="1:14" ht="27.75" customHeight="1" x14ac:dyDescent="0.25">
      <c r="A112" s="1313" t="s">
        <v>10435</v>
      </c>
      <c r="B112" s="1313"/>
      <c r="C112" s="1313"/>
      <c r="D112" s="1313"/>
      <c r="E112" s="1313"/>
      <c r="F112" s="1313"/>
      <c r="G112" s="1313"/>
      <c r="H112" s="1313"/>
      <c r="I112" s="1313"/>
      <c r="J112" s="1313"/>
      <c r="K112" s="1313"/>
      <c r="L112" s="1313"/>
      <c r="M112" s="1313"/>
      <c r="N112" s="1313"/>
    </row>
    <row r="113" spans="1:14" ht="15" customHeight="1" x14ac:dyDescent="0.25">
      <c r="A113" s="1314" t="s">
        <v>10436</v>
      </c>
      <c r="B113" s="1314"/>
      <c r="C113" s="1314"/>
      <c r="D113" s="1314"/>
      <c r="E113" s="1314"/>
      <c r="F113" s="1314"/>
      <c r="G113" s="1314"/>
      <c r="H113" s="1314"/>
      <c r="I113" s="1314"/>
      <c r="J113" s="1314"/>
      <c r="K113" s="1314"/>
      <c r="L113" s="1314"/>
      <c r="M113" s="1314"/>
      <c r="N113" s="1314"/>
    </row>
    <row r="114" spans="1:14" ht="15" customHeight="1" x14ac:dyDescent="0.25">
      <c r="A114" s="1314"/>
      <c r="B114" s="1314"/>
      <c r="C114" s="1314"/>
      <c r="D114" s="1314"/>
      <c r="E114" s="1314"/>
      <c r="F114" s="1314"/>
      <c r="G114" s="1314"/>
      <c r="H114" s="1314"/>
      <c r="I114" s="1314"/>
      <c r="J114" s="1314"/>
      <c r="K114" s="1314"/>
      <c r="L114" s="1314"/>
      <c r="M114" s="1314"/>
      <c r="N114" s="1314"/>
    </row>
    <row r="115" spans="1:14" ht="14.45" customHeight="1" x14ac:dyDescent="0.25">
      <c r="A115" s="1315" t="s">
        <v>1893</v>
      </c>
      <c r="B115" s="1316"/>
      <c r="C115" s="1316"/>
      <c r="D115" s="1317"/>
      <c r="E115" s="462"/>
      <c r="F115" s="1324" t="s">
        <v>4750</v>
      </c>
      <c r="G115" s="1324"/>
      <c r="H115" s="1324"/>
      <c r="I115" s="1324"/>
      <c r="K115" s="1325" t="s">
        <v>1201</v>
      </c>
      <c r="L115" s="1325"/>
      <c r="M115" s="1325"/>
      <c r="N115" s="1325"/>
    </row>
    <row r="116" spans="1:14" ht="14.45" customHeight="1" x14ac:dyDescent="0.25">
      <c r="A116" s="1318"/>
      <c r="B116" s="1319"/>
      <c r="C116" s="1319"/>
      <c r="D116" s="1320"/>
      <c r="E116" s="463"/>
      <c r="F116" s="1324"/>
      <c r="G116" s="1324"/>
      <c r="H116" s="1324"/>
      <c r="I116" s="1324"/>
      <c r="K116" s="1325"/>
      <c r="L116" s="1325"/>
      <c r="M116" s="1325"/>
      <c r="N116" s="1325"/>
    </row>
    <row r="117" spans="1:14" ht="14.45" customHeight="1" x14ac:dyDescent="0.25">
      <c r="A117" s="1321"/>
      <c r="B117" s="1322"/>
      <c r="C117" s="1322"/>
      <c r="D117" s="1323"/>
      <c r="E117" s="464"/>
      <c r="F117" s="1324"/>
      <c r="G117" s="1324"/>
      <c r="H117" s="1324"/>
      <c r="I117" s="1324"/>
      <c r="K117" s="1325"/>
      <c r="L117" s="1325"/>
      <c r="M117" s="1325"/>
      <c r="N117" s="1325"/>
    </row>
    <row r="118" spans="1:14" ht="27" thickBot="1" x14ac:dyDescent="0.3">
      <c r="A118" s="1304" t="s">
        <v>4589</v>
      </c>
      <c r="B118" s="1305"/>
      <c r="C118" s="1305"/>
      <c r="D118" s="1306"/>
      <c r="E118" s="465"/>
      <c r="F118" s="1307" t="s">
        <v>4589</v>
      </c>
      <c r="G118" s="1308"/>
      <c r="H118" s="1308"/>
      <c r="I118" s="1309"/>
      <c r="K118" s="1307" t="s">
        <v>4589</v>
      </c>
      <c r="L118" s="1308"/>
      <c r="M118" s="1308"/>
      <c r="N118" s="1309"/>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10743</v>
      </c>
      <c r="C120" s="304"/>
      <c r="D120" s="15">
        <v>40000</v>
      </c>
      <c r="E120" s="467"/>
      <c r="F120" s="341">
        <v>45121</v>
      </c>
      <c r="G120" s="98" t="s">
        <v>10437</v>
      </c>
      <c r="H120" s="327"/>
      <c r="I120" s="311">
        <v>575000</v>
      </c>
      <c r="K120" s="429">
        <v>45167</v>
      </c>
      <c r="L120" s="712" t="s">
        <v>10859</v>
      </c>
      <c r="M120" s="949"/>
      <c r="N120" s="119">
        <v>3500000</v>
      </c>
    </row>
    <row r="121" spans="1:14" ht="37.5" customHeight="1" x14ac:dyDescent="0.25">
      <c r="A121" s="341">
        <v>45219</v>
      </c>
      <c r="B121" s="98" t="s">
        <v>11444</v>
      </c>
      <c r="C121" s="304"/>
      <c r="D121" s="15">
        <v>40000</v>
      </c>
      <c r="E121" s="468"/>
      <c r="F121" s="341">
        <v>45127</v>
      </c>
      <c r="G121" s="98" t="s">
        <v>10521</v>
      </c>
      <c r="H121" s="327"/>
      <c r="I121" s="15">
        <v>722500</v>
      </c>
      <c r="K121" s="429">
        <v>45167</v>
      </c>
      <c r="L121" s="712" t="s">
        <v>10924</v>
      </c>
      <c r="M121" s="327"/>
      <c r="N121" s="366">
        <v>500000</v>
      </c>
    </row>
    <row r="122" spans="1:14" x14ac:dyDescent="0.25">
      <c r="A122" s="341">
        <v>45276</v>
      </c>
      <c r="B122" s="98" t="s">
        <v>11933</v>
      </c>
      <c r="C122" s="304"/>
      <c r="D122" s="15">
        <v>40000</v>
      </c>
      <c r="E122" s="468"/>
      <c r="F122" s="429">
        <v>45033</v>
      </c>
      <c r="G122" s="98" t="s">
        <v>10773</v>
      </c>
      <c r="H122" s="327"/>
      <c r="I122" s="15">
        <v>2500</v>
      </c>
      <c r="K122" s="429">
        <v>45217</v>
      </c>
      <c r="L122" s="712" t="s">
        <v>11473</v>
      </c>
      <c r="M122" s="327"/>
      <c r="N122" s="311">
        <v>1500000</v>
      </c>
    </row>
    <row r="123" spans="1:14" ht="30" x14ac:dyDescent="0.25">
      <c r="A123" s="341">
        <v>45279</v>
      </c>
      <c r="B123" s="98" t="s">
        <v>11952</v>
      </c>
      <c r="C123" s="304"/>
      <c r="D123" s="15">
        <v>100000</v>
      </c>
      <c r="E123" s="468"/>
      <c r="F123" s="429">
        <v>45156</v>
      </c>
      <c r="G123" s="98" t="s">
        <v>10772</v>
      </c>
      <c r="H123" s="327"/>
      <c r="I123" s="366">
        <v>500000</v>
      </c>
      <c r="K123" s="429">
        <v>45254</v>
      </c>
      <c r="L123" s="712" t="s">
        <v>9942</v>
      </c>
      <c r="M123" s="757"/>
      <c r="N123" s="781">
        <v>4000000</v>
      </c>
    </row>
    <row r="124" spans="1:14" ht="30" x14ac:dyDescent="0.25">
      <c r="A124" s="341">
        <v>45279</v>
      </c>
      <c r="B124" s="98" t="s">
        <v>11952</v>
      </c>
      <c r="C124" s="304"/>
      <c r="D124" s="15">
        <v>150000</v>
      </c>
      <c r="E124" s="468"/>
      <c r="F124" s="429">
        <v>45161</v>
      </c>
      <c r="G124" s="98" t="s">
        <v>10521</v>
      </c>
      <c r="H124" s="757"/>
      <c r="I124" s="781">
        <v>400000</v>
      </c>
      <c r="K124" s="429">
        <v>45432</v>
      </c>
      <c r="L124" s="712" t="s">
        <v>13102</v>
      </c>
      <c r="M124" s="327"/>
      <c r="N124" s="781">
        <v>2000000</v>
      </c>
    </row>
    <row r="125" spans="1:14" ht="30" x14ac:dyDescent="0.25">
      <c r="A125" s="341">
        <v>45279</v>
      </c>
      <c r="B125" s="98" t="s">
        <v>11953</v>
      </c>
      <c r="C125" s="304"/>
      <c r="D125" s="15">
        <v>250000</v>
      </c>
      <c r="E125" s="468"/>
      <c r="F125" s="429">
        <v>45175</v>
      </c>
      <c r="G125" s="2" t="s">
        <v>11044</v>
      </c>
      <c r="H125" s="304"/>
      <c r="I125" s="311">
        <v>2000000</v>
      </c>
      <c r="K125" s="357"/>
      <c r="L125" s="2"/>
      <c r="M125" s="304"/>
      <c r="N125" s="311"/>
    </row>
    <row r="126" spans="1:14" ht="30" x14ac:dyDescent="0.25">
      <c r="A126" s="341">
        <v>45280</v>
      </c>
      <c r="B126" s="98" t="s">
        <v>11953</v>
      </c>
      <c r="C126" s="304"/>
      <c r="D126" s="15">
        <v>250000</v>
      </c>
      <c r="E126" s="468"/>
      <c r="F126" s="429">
        <v>45177</v>
      </c>
      <c r="G126" s="2" t="s">
        <v>11110</v>
      </c>
      <c r="H126" s="304"/>
      <c r="I126" s="311">
        <v>400000</v>
      </c>
      <c r="K126" s="357"/>
      <c r="L126" s="2"/>
      <c r="M126" s="304"/>
      <c r="N126" s="311"/>
    </row>
    <row r="127" spans="1:14" ht="30" x14ac:dyDescent="0.25">
      <c r="A127" s="341">
        <v>45280</v>
      </c>
      <c r="B127" s="98" t="s">
        <v>11953</v>
      </c>
      <c r="C127" s="304"/>
      <c r="D127" s="15">
        <v>1500000</v>
      </c>
      <c r="E127" s="468"/>
      <c r="F127" s="429">
        <v>45178</v>
      </c>
      <c r="G127" s="2" t="s">
        <v>11044</v>
      </c>
      <c r="H127" s="304"/>
      <c r="I127" s="311">
        <v>1000000</v>
      </c>
      <c r="K127" s="357"/>
      <c r="L127" s="98"/>
      <c r="M127" s="327"/>
      <c r="N127" s="311"/>
    </row>
    <row r="128" spans="1:14" s="301" customFormat="1" x14ac:dyDescent="0.25">
      <c r="A128" s="341">
        <v>45281</v>
      </c>
      <c r="B128" s="98" t="s">
        <v>11970</v>
      </c>
      <c r="C128" s="304"/>
      <c r="D128" s="15">
        <v>700000</v>
      </c>
      <c r="E128" s="469"/>
      <c r="F128" s="429">
        <v>45194</v>
      </c>
      <c r="G128" s="98" t="s">
        <v>10521</v>
      </c>
      <c r="H128" s="327"/>
      <c r="I128" s="15">
        <v>500000</v>
      </c>
      <c r="J128" s="474"/>
      <c r="K128" s="429"/>
      <c r="L128" s="98"/>
      <c r="M128" s="430"/>
      <c r="N128" s="366"/>
    </row>
    <row r="129" spans="1:14" x14ac:dyDescent="0.25">
      <c r="A129" s="341">
        <v>45281</v>
      </c>
      <c r="B129" s="98" t="s">
        <v>11970</v>
      </c>
      <c r="C129" s="304"/>
      <c r="D129" s="15">
        <v>700000</v>
      </c>
      <c r="E129" s="469"/>
      <c r="F129" s="429">
        <v>45217</v>
      </c>
      <c r="G129" s="2" t="s">
        <v>11110</v>
      </c>
      <c r="H129" s="304"/>
      <c r="I129" s="311">
        <v>500000</v>
      </c>
      <c r="K129" s="429"/>
      <c r="L129" s="98"/>
      <c r="M129" s="327"/>
      <c r="N129" s="366"/>
    </row>
    <row r="130" spans="1:14" ht="45" x14ac:dyDescent="0.25">
      <c r="A130" s="341">
        <v>45324</v>
      </c>
      <c r="B130" s="98" t="s">
        <v>12363</v>
      </c>
      <c r="C130" s="327"/>
      <c r="D130" s="781">
        <v>25000</v>
      </c>
      <c r="E130" s="470"/>
      <c r="F130" s="429">
        <v>45244</v>
      </c>
      <c r="G130" s="98" t="s">
        <v>11664</v>
      </c>
      <c r="H130" s="327"/>
      <c r="I130" s="366">
        <v>300000</v>
      </c>
      <c r="K130" s="429"/>
      <c r="L130" s="98"/>
      <c r="M130" s="327"/>
      <c r="N130" s="366"/>
    </row>
    <row r="131" spans="1:14" ht="30" x14ac:dyDescent="0.25">
      <c r="A131" s="341">
        <v>45325</v>
      </c>
      <c r="B131" s="98" t="s">
        <v>12444</v>
      </c>
      <c r="C131" s="15"/>
      <c r="D131" s="15">
        <v>50000</v>
      </c>
      <c r="E131" s="470"/>
      <c r="F131" s="429">
        <v>45257</v>
      </c>
      <c r="G131" s="98" t="s">
        <v>11790</v>
      </c>
      <c r="H131" s="327"/>
      <c r="I131" s="366">
        <v>500000</v>
      </c>
      <c r="K131" s="341"/>
      <c r="L131" s="98"/>
      <c r="M131" s="304"/>
      <c r="N131" s="15"/>
    </row>
    <row r="132" spans="1:14" x14ac:dyDescent="0.25">
      <c r="A132" s="341">
        <v>45341</v>
      </c>
      <c r="B132" s="98" t="s">
        <v>12585</v>
      </c>
      <c r="C132" s="304"/>
      <c r="D132" s="15">
        <v>40000</v>
      </c>
      <c r="E132" s="470"/>
      <c r="F132" s="429">
        <v>45258</v>
      </c>
      <c r="G132" s="98" t="s">
        <v>11791</v>
      </c>
      <c r="H132" s="327"/>
      <c r="I132" s="366">
        <v>830000</v>
      </c>
      <c r="K132" s="341"/>
      <c r="L132" s="98"/>
      <c r="M132" s="304"/>
      <c r="N132" s="15"/>
    </row>
    <row r="133" spans="1:14" x14ac:dyDescent="0.25">
      <c r="A133" s="341">
        <v>45340</v>
      </c>
      <c r="B133" s="98" t="s">
        <v>12889</v>
      </c>
      <c r="C133" s="304"/>
      <c r="D133" s="15">
        <v>40000</v>
      </c>
      <c r="E133" s="470"/>
      <c r="F133" s="429">
        <v>45258</v>
      </c>
      <c r="G133" s="98" t="s">
        <v>11791</v>
      </c>
      <c r="H133" s="304"/>
      <c r="I133" s="366">
        <v>840000</v>
      </c>
      <c r="K133" s="341"/>
      <c r="L133" s="98"/>
      <c r="M133" s="304"/>
      <c r="N133" s="15"/>
    </row>
    <row r="134" spans="1:14" x14ac:dyDescent="0.25">
      <c r="A134" s="341">
        <v>45432</v>
      </c>
      <c r="B134" s="712" t="s">
        <v>13103</v>
      </c>
      <c r="C134" s="15"/>
      <c r="D134" s="15">
        <v>2500000</v>
      </c>
      <c r="E134" s="470"/>
      <c r="F134" s="429">
        <v>45258</v>
      </c>
      <c r="G134" s="98" t="s">
        <v>11791</v>
      </c>
      <c r="H134" s="304"/>
      <c r="I134" s="15">
        <v>850000</v>
      </c>
      <c r="K134" s="341"/>
      <c r="L134" s="98"/>
      <c r="M134" s="304"/>
      <c r="N134" s="15"/>
    </row>
    <row r="135" spans="1:14" x14ac:dyDescent="0.25">
      <c r="A135" s="341">
        <v>45432</v>
      </c>
      <c r="B135" s="712" t="s">
        <v>13104</v>
      </c>
      <c r="C135" s="15"/>
      <c r="D135" s="15">
        <v>2500000</v>
      </c>
      <c r="E135" s="470"/>
      <c r="F135" s="429">
        <v>45258</v>
      </c>
      <c r="G135" s="98" t="s">
        <v>11791</v>
      </c>
      <c r="H135" s="304"/>
      <c r="I135" s="15">
        <v>800000</v>
      </c>
      <c r="K135" s="341"/>
      <c r="L135" s="98"/>
      <c r="M135" s="304"/>
      <c r="N135" s="15"/>
    </row>
    <row r="136" spans="1:14" x14ac:dyDescent="0.25">
      <c r="A136" s="341">
        <v>45432</v>
      </c>
      <c r="B136" s="712" t="s">
        <v>13105</v>
      </c>
      <c r="C136" s="15"/>
      <c r="D136" s="15">
        <v>3000000</v>
      </c>
      <c r="E136" s="470"/>
      <c r="F136" s="429">
        <v>45258</v>
      </c>
      <c r="G136" s="98" t="s">
        <v>11791</v>
      </c>
      <c r="H136" s="304"/>
      <c r="I136" s="15">
        <v>830000</v>
      </c>
      <c r="K136" s="341"/>
      <c r="L136" s="98"/>
      <c r="M136" s="304"/>
      <c r="N136" s="15"/>
    </row>
    <row r="137" spans="1:14" ht="30" x14ac:dyDescent="0.25">
      <c r="A137" s="341">
        <v>45457</v>
      </c>
      <c r="B137" s="98" t="s">
        <v>13300</v>
      </c>
      <c r="C137" s="15"/>
      <c r="D137" s="15">
        <v>40000</v>
      </c>
      <c r="E137" s="470"/>
      <c r="F137" s="429">
        <v>45258</v>
      </c>
      <c r="G137" s="712" t="s">
        <v>9942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10" t="s">
        <v>4595</v>
      </c>
      <c r="B139" s="1310"/>
      <c r="C139" s="1310"/>
      <c r="D139" s="204">
        <f>SUM(D120:D138)</f>
        <v>11965000</v>
      </c>
      <c r="E139" s="471"/>
      <c r="F139" s="1311" t="s">
        <v>4595</v>
      </c>
      <c r="G139" s="1311"/>
      <c r="H139" s="1312"/>
      <c r="I139" s="428">
        <f>SUM(I120:I137)</f>
        <v>11609683</v>
      </c>
      <c r="K139" s="1311" t="s">
        <v>4595</v>
      </c>
      <c r="L139" s="1311"/>
      <c r="M139" s="1312"/>
      <c r="N139" s="428">
        <f>SUM(N120:N137)</f>
        <v>11500000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32"/>
  <sheetViews>
    <sheetView workbookViewId="0">
      <selection activeCell="AE1" sqref="AE1"/>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31" ht="27" thickBot="1" x14ac:dyDescent="0.45">
      <c r="B1" s="1353" t="s">
        <v>9500</v>
      </c>
      <c r="C1" s="1354"/>
      <c r="D1" s="1354"/>
      <c r="E1" s="1355"/>
      <c r="H1" s="1331" t="s">
        <v>11399</v>
      </c>
      <c r="I1" s="1332"/>
      <c r="J1" s="1332"/>
      <c r="K1" s="1333"/>
      <c r="N1" s="1331" t="s">
        <v>11399</v>
      </c>
      <c r="O1" s="1332"/>
      <c r="P1" s="1332"/>
      <c r="Q1" s="1333"/>
      <c r="S1" s="1347" t="s">
        <v>9500</v>
      </c>
      <c r="T1" s="1348"/>
      <c r="U1" s="1348"/>
      <c r="V1" s="1349"/>
      <c r="Z1" s="1353" t="s">
        <v>9500</v>
      </c>
      <c r="AA1" s="1354"/>
      <c r="AB1" s="1354"/>
      <c r="AC1" s="1355"/>
      <c r="AE1" s="997" t="s">
        <v>1766</v>
      </c>
    </row>
    <row r="2" spans="2:31" ht="21" x14ac:dyDescent="0.35">
      <c r="B2" s="1350" t="s">
        <v>10399</v>
      </c>
      <c r="C2" s="1351"/>
      <c r="D2" s="1351"/>
      <c r="E2" s="1352"/>
      <c r="H2" s="1331" t="s">
        <v>11398</v>
      </c>
      <c r="I2" s="1332"/>
      <c r="J2" s="1332"/>
      <c r="K2" s="1333"/>
      <c r="N2" s="1331" t="s">
        <v>11398</v>
      </c>
      <c r="O2" s="1332"/>
      <c r="P2" s="1332"/>
      <c r="Q2" s="1333"/>
      <c r="S2" s="1350" t="s">
        <v>8162</v>
      </c>
      <c r="T2" s="1351"/>
      <c r="U2" s="1351"/>
      <c r="V2" s="1352"/>
      <c r="Z2" s="1350" t="s">
        <v>7168</v>
      </c>
      <c r="AA2" s="1351"/>
      <c r="AB2" s="1351"/>
      <c r="AC2" s="1352"/>
    </row>
    <row r="3" spans="2:31" ht="19.5" thickBot="1" x14ac:dyDescent="0.35">
      <c r="B3" s="930"/>
      <c r="C3" s="4"/>
      <c r="D3" s="4"/>
      <c r="E3" s="931"/>
      <c r="H3" s="930"/>
      <c r="I3" s="4"/>
      <c r="J3" s="4"/>
      <c r="K3" s="931"/>
      <c r="N3" s="930"/>
      <c r="O3" s="4"/>
      <c r="P3" s="4"/>
      <c r="Q3" s="931"/>
      <c r="S3" s="930"/>
      <c r="T3" s="4"/>
      <c r="U3" s="4"/>
      <c r="V3" s="931"/>
      <c r="Z3" s="930"/>
      <c r="AA3" s="4"/>
      <c r="AB3" s="4"/>
      <c r="AC3" s="931"/>
    </row>
    <row r="4" spans="2:31" ht="21.75" thickBot="1" x14ac:dyDescent="0.4">
      <c r="B4" s="1328" t="s">
        <v>9493</v>
      </c>
      <c r="C4" s="1329"/>
      <c r="D4" s="1329"/>
      <c r="E4" s="932">
        <f ca="1">'Main Summary'!F19-K5-K10</f>
        <v>281038016.18604004</v>
      </c>
      <c r="H4" s="1331" t="s">
        <v>11400</v>
      </c>
      <c r="I4" s="1332"/>
      <c r="J4" s="1332"/>
      <c r="K4" s="1333"/>
      <c r="N4" s="1331" t="s">
        <v>11400</v>
      </c>
      <c r="O4" s="1332"/>
      <c r="P4" s="1332"/>
      <c r="Q4" s="1333"/>
      <c r="S4" s="1328" t="s">
        <v>9493</v>
      </c>
      <c r="T4" s="1329"/>
      <c r="U4" s="1329"/>
      <c r="V4" s="932">
        <f ca="1">'Main Summary'!J19-Q5-Q10</f>
        <v>137668700.60426268</v>
      </c>
      <c r="Z4" s="1328" t="s">
        <v>9493</v>
      </c>
      <c r="AA4" s="1329"/>
      <c r="AB4" s="1329"/>
      <c r="AC4" s="932">
        <f>'Main Summary'!N19</f>
        <v>66512286.479166672</v>
      </c>
    </row>
    <row r="5" spans="2:31" ht="19.5" thickBot="1" x14ac:dyDescent="0.35">
      <c r="B5" s="1328" t="s">
        <v>9494</v>
      </c>
      <c r="C5" s="1329"/>
      <c r="D5" s="1329"/>
      <c r="E5" s="932">
        <f ca="1">'Main Summary'!G19-K6-K11</f>
        <v>370073328.82120001</v>
      </c>
      <c r="H5" s="1328" t="s">
        <v>9493</v>
      </c>
      <c r="I5" s="1329"/>
      <c r="J5" s="1329"/>
      <c r="K5" s="1034">
        <f ca="1">SUMIF(Posting!$B17317:$E28769,"Meezan Bank Head Office",Posting!$E17317:$E28769)</f>
        <v>19688775</v>
      </c>
      <c r="N5" s="1328" t="s">
        <v>9493</v>
      </c>
      <c r="O5" s="1329"/>
      <c r="P5" s="1329"/>
      <c r="Q5" s="1034">
        <f ca="1">SUMIF(Posting!$B1:$E17316,"Meezan Bank Head Office",Posting!$E1:$E17316)</f>
        <v>13034925</v>
      </c>
      <c r="S5" s="1328" t="s">
        <v>9494</v>
      </c>
      <c r="T5" s="1329"/>
      <c r="U5" s="1329"/>
      <c r="V5" s="932">
        <f ca="1">'Main Summary'!K19-Q6-Q11</f>
        <v>176831246.42000002</v>
      </c>
      <c r="Z5" s="1328" t="s">
        <v>9494</v>
      </c>
      <c r="AA5" s="1329"/>
      <c r="AB5" s="1329"/>
      <c r="AC5" s="932">
        <f>'Main Summary'!O19</f>
        <v>82215394.510000005</v>
      </c>
    </row>
    <row r="6" spans="2:31" ht="18.75" x14ac:dyDescent="0.3">
      <c r="B6" s="1328" t="s">
        <v>2612</v>
      </c>
      <c r="C6" s="1329"/>
      <c r="D6" s="1329"/>
      <c r="E6" s="932">
        <f ca="1">E5-E4</f>
        <v>89035312.635159969</v>
      </c>
      <c r="H6" s="1328" t="s">
        <v>9494</v>
      </c>
      <c r="I6" s="1329"/>
      <c r="J6" s="1329"/>
      <c r="K6" s="1019">
        <f ca="1">SUMIF(Posting!$B17317:$F28769,"Meezan Bank Head Office",Posting!$F17317:$F28769)</f>
        <v>8636000</v>
      </c>
      <c r="N6" s="1328" t="s">
        <v>9494</v>
      </c>
      <c r="O6" s="1329"/>
      <c r="P6" s="1329"/>
      <c r="Q6" s="1019">
        <f ca="1">SUMIF(Posting!$B1:$F17316,"Meezan Bank Head Office",Posting!$F1:$F17316)</f>
        <v>19830000</v>
      </c>
      <c r="S6" s="1328" t="s">
        <v>2612</v>
      </c>
      <c r="T6" s="1329"/>
      <c r="U6" s="1329"/>
      <c r="V6" s="932">
        <f ca="1">V5-V4</f>
        <v>39162545.815737337</v>
      </c>
      <c r="Z6" s="1328" t="s">
        <v>2612</v>
      </c>
      <c r="AA6" s="1329"/>
      <c r="AB6" s="1329"/>
      <c r="AC6" s="932">
        <f>AC5-AC4</f>
        <v>15703108.030833334</v>
      </c>
    </row>
    <row r="7" spans="2:31" ht="18.75" x14ac:dyDescent="0.3">
      <c r="B7" s="1328"/>
      <c r="C7" s="1329"/>
      <c r="D7" s="1329"/>
      <c r="E7" s="932"/>
      <c r="H7" s="1328" t="s">
        <v>2612</v>
      </c>
      <c r="I7" s="1329"/>
      <c r="J7" s="1329"/>
      <c r="K7" s="932">
        <f ca="1">K6-K5</f>
        <v>-11052775</v>
      </c>
      <c r="N7" s="1328" t="s">
        <v>2612</v>
      </c>
      <c r="O7" s="1329"/>
      <c r="P7" s="1329"/>
      <c r="Q7" s="932">
        <f ca="1">Q6-Q5</f>
        <v>6795075</v>
      </c>
      <c r="S7" s="1328"/>
      <c r="T7" s="1329"/>
      <c r="U7" s="1329"/>
      <c r="V7" s="932"/>
      <c r="Z7" s="1328"/>
      <c r="AA7" s="1329"/>
      <c r="AB7" s="1329"/>
      <c r="AC7" s="932"/>
    </row>
    <row r="8" spans="2:31" ht="19.5" thickBot="1" x14ac:dyDescent="0.35">
      <c r="B8" s="1330" t="s">
        <v>11046</v>
      </c>
      <c r="C8" s="1310"/>
      <c r="D8" s="1310"/>
      <c r="E8" s="932"/>
      <c r="H8" s="1328"/>
      <c r="I8" s="1329"/>
      <c r="J8" s="1329"/>
      <c r="K8" s="932"/>
      <c r="N8" s="1328"/>
      <c r="O8" s="1329"/>
      <c r="P8" s="1329"/>
      <c r="Q8" s="932"/>
      <c r="S8" s="1330" t="s">
        <v>11046</v>
      </c>
      <c r="T8" s="1310"/>
      <c r="U8" s="1310"/>
      <c r="V8" s="932"/>
      <c r="Z8" s="1328" t="s">
        <v>9495</v>
      </c>
      <c r="AA8" s="1329"/>
      <c r="AB8" s="1329"/>
      <c r="AC8" s="932">
        <v>300000</v>
      </c>
    </row>
    <row r="9" spans="2:31" ht="21.75" thickBot="1" x14ac:dyDescent="0.4">
      <c r="B9" s="1328" t="s">
        <v>9497</v>
      </c>
      <c r="C9" s="1329"/>
      <c r="D9" s="1329"/>
      <c r="E9" s="933">
        <v>500000</v>
      </c>
      <c r="H9" s="1331" t="s">
        <v>11401</v>
      </c>
      <c r="I9" s="1332"/>
      <c r="J9" s="1332"/>
      <c r="K9" s="1333"/>
      <c r="N9" s="1331" t="s">
        <v>11401</v>
      </c>
      <c r="O9" s="1332"/>
      <c r="P9" s="1332"/>
      <c r="Q9" s="1333"/>
      <c r="S9" s="1328" t="s">
        <v>9497</v>
      </c>
      <c r="T9" s="1329"/>
      <c r="U9" s="1329"/>
      <c r="V9" s="933">
        <v>526260</v>
      </c>
      <c r="Z9" s="1328" t="s">
        <v>9496</v>
      </c>
      <c r="AA9" s="1329"/>
      <c r="AB9" s="1329"/>
      <c r="AC9" s="932">
        <v>526260</v>
      </c>
    </row>
    <row r="10" spans="2:31" s="929" customFormat="1" ht="19.5" thickBot="1" x14ac:dyDescent="0.35">
      <c r="B10" s="1328"/>
      <c r="C10" s="1329"/>
      <c r="D10" s="1329"/>
      <c r="E10" s="933"/>
      <c r="H10" s="1328" t="s">
        <v>9493</v>
      </c>
      <c r="I10" s="1329"/>
      <c r="J10" s="1329"/>
      <c r="K10" s="1034">
        <f ca="1">SUMIF(Posting!$B17317:$E28769,"Saifee Hospital",Posting!$E17317:$E28769)</f>
        <v>2187330</v>
      </c>
      <c r="N10" s="1328" t="s">
        <v>9493</v>
      </c>
      <c r="O10" s="1329"/>
      <c r="P10" s="1329"/>
      <c r="Q10" s="1034">
        <f ca="1">SUMIF(Posting!$B1:$E17316,"Saifee Hospital",Posting!$E1:$E17316)</f>
        <v>1591330</v>
      </c>
      <c r="S10" s="1328"/>
      <c r="T10" s="1329"/>
      <c r="U10" s="1329"/>
      <c r="V10" s="933"/>
      <c r="Z10" s="1328" t="s">
        <v>9497</v>
      </c>
      <c r="AA10" s="1329"/>
      <c r="AB10" s="1329"/>
      <c r="AC10" s="933">
        <v>1314656</v>
      </c>
    </row>
    <row r="11" spans="2:31" ht="18.75" x14ac:dyDescent="0.3">
      <c r="B11" s="1330" t="s">
        <v>2612</v>
      </c>
      <c r="C11" s="1310"/>
      <c r="D11" s="1310"/>
      <c r="E11" s="932">
        <f ca="1">E9+E6</f>
        <v>89535312.635159969</v>
      </c>
      <c r="H11" s="1328" t="s">
        <v>9494</v>
      </c>
      <c r="I11" s="1329"/>
      <c r="J11" s="1329"/>
      <c r="K11" s="1019">
        <f ca="1">SUMIF(Posting!$B17317:$F28769,"Saifee Hospital",Posting!$F17317:$F28769)</f>
        <v>3724000</v>
      </c>
      <c r="N11" s="1328" t="s">
        <v>9494</v>
      </c>
      <c r="O11" s="1329"/>
      <c r="P11" s="1329"/>
      <c r="Q11" s="1019">
        <f ca="1">SUMIF(Posting!$B1:$F17316,"Saifee Hospital",Posting!$F1:$F17316)</f>
        <v>2434251</v>
      </c>
      <c r="S11" s="1330" t="s">
        <v>2612</v>
      </c>
      <c r="T11" s="1310"/>
      <c r="U11" s="1310"/>
      <c r="V11" s="932">
        <f ca="1">V9+V6</f>
        <v>39688805.815737337</v>
      </c>
      <c r="Z11" s="1328" t="s">
        <v>2614</v>
      </c>
      <c r="AA11" s="1329"/>
      <c r="AB11" s="1329"/>
      <c r="AC11" s="932">
        <f>AC6-AC8-AC9+AC10</f>
        <v>16191504.030833334</v>
      </c>
    </row>
    <row r="12" spans="2:31" ht="21" x14ac:dyDescent="0.35">
      <c r="B12" s="1339"/>
      <c r="C12" s="1340"/>
      <c r="D12" s="1341"/>
      <c r="E12" s="932"/>
      <c r="H12" s="1328" t="s">
        <v>2612</v>
      </c>
      <c r="I12" s="1329"/>
      <c r="J12" s="1329"/>
      <c r="K12" s="932">
        <f ca="1">K11-K10</f>
        <v>1536670</v>
      </c>
      <c r="N12" s="1328" t="s">
        <v>2612</v>
      </c>
      <c r="O12" s="1329"/>
      <c r="P12" s="1329"/>
      <c r="Q12" s="932">
        <f ca="1">Q11-Q10</f>
        <v>842921</v>
      </c>
      <c r="S12" s="1339"/>
      <c r="T12" s="1340"/>
      <c r="U12" s="1341"/>
      <c r="V12" s="932"/>
      <c r="Z12" s="1356" t="s">
        <v>9498</v>
      </c>
      <c r="AA12" s="1357"/>
      <c r="AB12" s="1357"/>
      <c r="AC12" s="936">
        <v>2434251</v>
      </c>
    </row>
    <row r="13" spans="2:31" s="969" customFormat="1" ht="21.75" thickBot="1" x14ac:dyDescent="0.4">
      <c r="B13" s="1344" t="s">
        <v>11045</v>
      </c>
      <c r="C13" s="1345"/>
      <c r="D13" s="1346"/>
      <c r="E13" s="932"/>
      <c r="H13" s="1330"/>
      <c r="I13" s="1310"/>
      <c r="J13" s="1310"/>
      <c r="K13" s="932"/>
      <c r="N13" s="1330"/>
      <c r="O13" s="1310"/>
      <c r="P13" s="1310"/>
      <c r="Q13" s="932"/>
      <c r="S13" s="1344" t="s">
        <v>11045</v>
      </c>
      <c r="T13" s="1345"/>
      <c r="U13" s="1346"/>
      <c r="V13" s="932"/>
      <c r="Z13" s="1334" t="s">
        <v>2614</v>
      </c>
      <c r="AA13" s="1335"/>
      <c r="AB13" s="1335"/>
      <c r="AC13" s="968">
        <f>AC11-AC12</f>
        <v>13757253.030833334</v>
      </c>
    </row>
    <row r="14" spans="2:31" ht="18.75" x14ac:dyDescent="0.3">
      <c r="B14" s="1339" t="s">
        <v>9495</v>
      </c>
      <c r="C14" s="1340"/>
      <c r="D14" s="1341"/>
      <c r="E14" s="932">
        <v>600000</v>
      </c>
      <c r="H14" s="1339"/>
      <c r="I14" s="1340"/>
      <c r="J14" s="1341"/>
      <c r="K14" s="932"/>
      <c r="N14" s="1339"/>
      <c r="O14" s="1340"/>
      <c r="P14" s="1341"/>
      <c r="Q14" s="932"/>
      <c r="S14" s="1339" t="s">
        <v>9495</v>
      </c>
      <c r="T14" s="1340"/>
      <c r="U14" s="1341"/>
      <c r="V14" s="932">
        <v>300000</v>
      </c>
      <c r="Z14" s="934"/>
      <c r="AA14" s="934"/>
      <c r="AB14" s="934"/>
      <c r="AC14" s="935"/>
    </row>
    <row r="15" spans="2:31" ht="18.75" x14ac:dyDescent="0.3">
      <c r="B15" s="1339" t="s">
        <v>9496</v>
      </c>
      <c r="C15" s="1340"/>
      <c r="D15" s="1341"/>
      <c r="E15" s="932">
        <v>820900</v>
      </c>
      <c r="F15" s="301"/>
      <c r="G15" s="301"/>
      <c r="L15" s="301"/>
      <c r="M15" s="301"/>
      <c r="R15" s="301"/>
      <c r="S15" s="1339" t="s">
        <v>9496</v>
      </c>
      <c r="T15" s="1340"/>
      <c r="U15" s="1341"/>
      <c r="V15" s="932">
        <v>500000</v>
      </c>
      <c r="W15" s="301"/>
      <c r="X15" s="301"/>
      <c r="Y15" s="301"/>
      <c r="Z15" s="934"/>
      <c r="AA15" s="934"/>
      <c r="AB15" s="934"/>
      <c r="AC15" s="935"/>
    </row>
    <row r="16" spans="2:31" ht="18.75" x14ac:dyDescent="0.3">
      <c r="B16" s="1339" t="s">
        <v>12729</v>
      </c>
      <c r="C16" s="1340"/>
      <c r="D16" s="1341"/>
      <c r="E16" s="932"/>
      <c r="F16" s="301"/>
      <c r="G16" s="301"/>
      <c r="L16" s="301"/>
      <c r="M16" s="301"/>
      <c r="R16" s="301"/>
      <c r="S16" s="1339" t="s">
        <v>11048</v>
      </c>
      <c r="T16" s="1340"/>
      <c r="U16" s="1341"/>
      <c r="V16" s="1081">
        <v>0</v>
      </c>
      <c r="W16" s="301"/>
      <c r="X16" s="301"/>
      <c r="Y16" s="301"/>
      <c r="Z16" s="934"/>
      <c r="AA16" s="934"/>
      <c r="AB16" s="934"/>
      <c r="AC16" s="935"/>
    </row>
    <row r="17" spans="2:29" ht="21" x14ac:dyDescent="0.35">
      <c r="B17" s="1342"/>
      <c r="C17" s="1343"/>
      <c r="D17" s="1343"/>
      <c r="E17" s="1046"/>
      <c r="F17" s="301"/>
      <c r="G17" s="301"/>
      <c r="K17" s="3">
        <f ca="1">K12+K7</f>
        <v>-9516105</v>
      </c>
      <c r="L17" s="301"/>
      <c r="M17" s="301"/>
      <c r="Q17" s="3">
        <f ca="1">Q12+Q7</f>
        <v>7637996</v>
      </c>
      <c r="R17" s="301"/>
      <c r="S17" s="1342" t="s">
        <v>11402</v>
      </c>
      <c r="T17" s="1343"/>
      <c r="U17" s="1343"/>
      <c r="V17" s="1046">
        <v>3707947</v>
      </c>
      <c r="W17" s="301"/>
      <c r="X17" s="301"/>
      <c r="Y17" s="301"/>
      <c r="Z17" s="1115"/>
      <c r="AA17" s="934"/>
      <c r="AB17" s="934"/>
      <c r="AC17" s="935"/>
    </row>
    <row r="18" spans="2:29" ht="21" x14ac:dyDescent="0.35">
      <c r="B18" s="1342"/>
      <c r="C18" s="1343"/>
      <c r="D18" s="1343"/>
      <c r="E18" s="1046"/>
      <c r="F18" s="301"/>
      <c r="G18" s="301"/>
      <c r="H18" s="3"/>
      <c r="K18" s="3"/>
      <c r="L18" s="301"/>
      <c r="M18" s="301"/>
      <c r="R18" s="301"/>
      <c r="S18" s="1342"/>
      <c r="T18" s="1343"/>
      <c r="U18" s="1343"/>
      <c r="V18" s="1046"/>
      <c r="W18" s="301"/>
      <c r="X18" s="301"/>
      <c r="Y18" s="301"/>
      <c r="Z18" s="934"/>
      <c r="AA18" s="934"/>
      <c r="AB18" s="934"/>
      <c r="AC18" s="935"/>
    </row>
    <row r="19" spans="2:29" ht="19.5" thickBot="1" x14ac:dyDescent="0.35">
      <c r="B19" s="1330"/>
      <c r="C19" s="1310"/>
      <c r="D19" s="1310"/>
      <c r="E19" s="1047"/>
      <c r="F19" s="301"/>
      <c r="G19" s="301"/>
      <c r="K19" s="3"/>
      <c r="L19" s="301"/>
      <c r="M19" s="301"/>
      <c r="R19" s="301"/>
      <c r="S19" s="1330"/>
      <c r="T19" s="1310"/>
      <c r="U19" s="1310"/>
      <c r="V19" s="1047"/>
      <c r="W19" s="301"/>
      <c r="X19" s="301"/>
      <c r="Y19" s="301"/>
      <c r="Z19" s="934"/>
      <c r="AA19" s="934"/>
      <c r="AB19" s="934"/>
      <c r="AC19" s="935"/>
    </row>
    <row r="20" spans="2:29" ht="21" x14ac:dyDescent="0.35">
      <c r="B20" s="1330" t="s">
        <v>11047</v>
      </c>
      <c r="C20" s="1310"/>
      <c r="D20" s="1310"/>
      <c r="E20" s="1046">
        <f>SUM(E14:E19)</f>
        <v>1420900</v>
      </c>
      <c r="K20" s="3"/>
      <c r="S20" s="1330" t="s">
        <v>11047</v>
      </c>
      <c r="T20" s="1310"/>
      <c r="U20" s="1310"/>
      <c r="V20" s="1046">
        <f>SUM(V14:V19)</f>
        <v>4507947</v>
      </c>
      <c r="Z20" s="1336" t="s">
        <v>9499</v>
      </c>
      <c r="AA20" s="1337"/>
      <c r="AB20" s="1337"/>
      <c r="AC20" s="1338"/>
    </row>
    <row r="21" spans="2:29" s="929" customFormat="1" ht="21" x14ac:dyDescent="0.35">
      <c r="B21" s="1342"/>
      <c r="C21" s="1343"/>
      <c r="D21" s="1343"/>
      <c r="E21" s="1046"/>
      <c r="H21"/>
      <c r="I21"/>
      <c r="J21"/>
      <c r="K21" s="3"/>
      <c r="N21"/>
      <c r="O21"/>
      <c r="P21"/>
      <c r="Q21"/>
      <c r="S21" s="1342"/>
      <c r="T21" s="1343"/>
      <c r="U21" s="1343"/>
      <c r="V21" s="1046"/>
      <c r="Z21" s="970" t="s">
        <v>9501</v>
      </c>
      <c r="AA21" s="966" t="s">
        <v>4750</v>
      </c>
      <c r="AB21" s="966" t="s">
        <v>1201</v>
      </c>
      <c r="AC21" s="972" t="s">
        <v>1893</v>
      </c>
    </row>
    <row r="22" spans="2:29" s="929" customFormat="1" ht="21.75" thickBot="1" x14ac:dyDescent="0.4">
      <c r="B22" s="1334" t="s">
        <v>2614</v>
      </c>
      <c r="C22" s="1335"/>
      <c r="D22" s="1335"/>
      <c r="E22" s="968">
        <f ca="1">E11-E20</f>
        <v>88114412.635159969</v>
      </c>
      <c r="H22"/>
      <c r="I22"/>
      <c r="J22"/>
      <c r="K22"/>
      <c r="N22"/>
      <c r="O22"/>
      <c r="P22"/>
      <c r="Q22"/>
      <c r="S22" s="1334" t="s">
        <v>2614</v>
      </c>
      <c r="T22" s="1335"/>
      <c r="U22" s="1335"/>
      <c r="V22" s="968">
        <f ca="1">V11-V20</f>
        <v>35180858.815737337</v>
      </c>
      <c r="Z22" s="939" t="s">
        <v>9502</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36" t="s">
        <v>9499</v>
      </c>
      <c r="C24" s="1337"/>
      <c r="D24" s="1337"/>
      <c r="E24" s="1338"/>
      <c r="H24"/>
      <c r="I24"/>
      <c r="J24"/>
      <c r="K24"/>
      <c r="N24"/>
      <c r="O24"/>
      <c r="P24"/>
      <c r="Q24"/>
      <c r="S24" s="1336" t="s">
        <v>9499</v>
      </c>
      <c r="T24" s="1337"/>
      <c r="U24" s="1337"/>
      <c r="V24" s="1338"/>
      <c r="Z24" s="937" t="s">
        <v>9503</v>
      </c>
      <c r="AA24" s="941">
        <f>Receiving!I109</f>
        <v>4531000</v>
      </c>
      <c r="AB24" s="941">
        <f>Receiving!N109</f>
        <v>4531779</v>
      </c>
      <c r="AC24" s="942">
        <f>Receiving!D109</f>
        <v>4677000</v>
      </c>
    </row>
    <row r="25" spans="2:29" ht="38.25" thickBot="1" x14ac:dyDescent="0.3">
      <c r="B25" s="970" t="s">
        <v>9501</v>
      </c>
      <c r="C25" s="748" t="s">
        <v>4750</v>
      </c>
      <c r="D25" s="748" t="s">
        <v>1201</v>
      </c>
      <c r="E25" s="971" t="s">
        <v>1893</v>
      </c>
      <c r="S25" s="970" t="s">
        <v>9501</v>
      </c>
      <c r="T25" s="966" t="s">
        <v>4750</v>
      </c>
      <c r="U25" s="966" t="s">
        <v>1201</v>
      </c>
      <c r="V25" s="972" t="s">
        <v>1893</v>
      </c>
      <c r="Z25" s="938" t="s">
        <v>9504</v>
      </c>
      <c r="AA25" s="1060" t="s">
        <v>2622</v>
      </c>
      <c r="AB25" s="1060" t="s">
        <v>2622</v>
      </c>
      <c r="AC25" s="1061">
        <f t="shared" ref="AC25" si="0">AC23-AC24</f>
        <v>466.03048333339393</v>
      </c>
    </row>
    <row r="26" spans="2:29" ht="18.75" x14ac:dyDescent="0.25">
      <c r="B26" s="939" t="s">
        <v>9502</v>
      </c>
      <c r="C26" s="945">
        <v>0.33</v>
      </c>
      <c r="D26" s="945">
        <v>0.33</v>
      </c>
      <c r="E26" s="946">
        <v>0.34</v>
      </c>
      <c r="S26" s="970" t="s">
        <v>9502</v>
      </c>
      <c r="T26" s="1048">
        <v>0.33</v>
      </c>
      <c r="U26" s="1048">
        <v>0.33</v>
      </c>
      <c r="V26" s="1049">
        <v>0.34</v>
      </c>
    </row>
    <row r="27" spans="2:29" ht="18.75" x14ac:dyDescent="0.25">
      <c r="B27" s="939" t="s">
        <v>4590</v>
      </c>
      <c r="C27" s="940">
        <f ca="1">C26*E22</f>
        <v>29077756.169602793</v>
      </c>
      <c r="D27" s="940">
        <f ca="1">D26*E22</f>
        <v>29077756.169602793</v>
      </c>
      <c r="E27" s="933">
        <f ca="1">E26*E22</f>
        <v>29958900.295954391</v>
      </c>
      <c r="S27" s="939" t="s">
        <v>4590</v>
      </c>
      <c r="T27" s="940">
        <f ca="1">T26*V22</f>
        <v>11609683.409193322</v>
      </c>
      <c r="U27" s="940">
        <f ca="1">U26*V22</f>
        <v>11609683.409193322</v>
      </c>
      <c r="V27" s="933">
        <f ca="1">V26*V22</f>
        <v>11961491.997350695</v>
      </c>
    </row>
    <row r="28" spans="2:29" ht="37.5" x14ac:dyDescent="0.25">
      <c r="B28" s="937" t="s">
        <v>9503</v>
      </c>
      <c r="C28" s="941"/>
      <c r="D28" s="941"/>
      <c r="E28" s="942"/>
      <c r="S28" s="937" t="s">
        <v>9503</v>
      </c>
      <c r="T28" s="941">
        <f>Receiving!I139</f>
        <v>11609683</v>
      </c>
      <c r="U28" s="941">
        <f>Receiving!N139</f>
        <v>11500000</v>
      </c>
      <c r="V28" s="942">
        <f>Receiving!D139</f>
        <v>11965000</v>
      </c>
    </row>
    <row r="29" spans="2:29" ht="38.25" thickBot="1" x14ac:dyDescent="0.3">
      <c r="B29" s="938" t="s">
        <v>9504</v>
      </c>
      <c r="C29" s="943">
        <f ca="1">C27-C28</f>
        <v>29077756.169602793</v>
      </c>
      <c r="D29" s="943">
        <f t="shared" ref="D29:E29" ca="1" si="1">D27-D28</f>
        <v>29077756.169602793</v>
      </c>
      <c r="E29" s="944">
        <f t="shared" ca="1" si="1"/>
        <v>29958900.295954391</v>
      </c>
      <c r="S29" s="938" t="s">
        <v>9504</v>
      </c>
      <c r="T29" s="943">
        <f ca="1">T27-T28</f>
        <v>0.40919332206249237</v>
      </c>
      <c r="U29" s="943">
        <f t="shared" ref="U29" ca="1" si="2">U27-U28</f>
        <v>109683.40919332206</v>
      </c>
      <c r="V29" s="944">
        <f t="shared" ref="V29" ca="1" si="3">V27-V28</f>
        <v>-3508.0026493053883</v>
      </c>
    </row>
    <row r="31" spans="2:29" x14ac:dyDescent="0.25">
      <c r="C31" s="1114"/>
    </row>
    <row r="32" spans="2:29" x14ac:dyDescent="0.25">
      <c r="C32" s="1114"/>
      <c r="T32" s="1114"/>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hyperlinks>
    <hyperlink ref="AE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4" t="s">
        <v>5473</v>
      </c>
      <c r="B1" s="1364"/>
      <c r="C1" s="1364"/>
      <c r="D1" s="1364"/>
      <c r="E1" s="1364"/>
      <c r="F1" s="1364"/>
      <c r="G1" s="1364"/>
      <c r="H1" s="1364"/>
      <c r="I1" s="1364"/>
      <c r="J1" s="1364"/>
    </row>
    <row r="2" spans="1:13" x14ac:dyDescent="0.25">
      <c r="A2" s="1364"/>
      <c r="B2" s="1364"/>
      <c r="C2" s="1364"/>
      <c r="D2" s="1364"/>
      <c r="E2" s="1364"/>
      <c r="F2" s="1364"/>
      <c r="G2" s="1364"/>
      <c r="H2" s="1364"/>
      <c r="I2" s="1364"/>
      <c r="J2" s="1364"/>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3" t="s">
        <v>5482</v>
      </c>
      <c r="B11" s="1363"/>
      <c r="C11" s="1363"/>
      <c r="D11" s="1363"/>
    </row>
    <row r="12" spans="1:13" x14ac:dyDescent="0.25">
      <c r="A12" s="360" t="s">
        <v>5157</v>
      </c>
      <c r="B12" s="360" t="s">
        <v>938</v>
      </c>
      <c r="C12" s="360" t="s">
        <v>1201</v>
      </c>
      <c r="D12" s="360" t="s">
        <v>1893</v>
      </c>
      <c r="E12" s="3"/>
      <c r="G12" s="1365" t="s">
        <v>5483</v>
      </c>
      <c r="H12" s="1366"/>
      <c r="I12" s="1367"/>
      <c r="J12" s="370">
        <f>H9+I9+J9</f>
        <v>9658438.778794989</v>
      </c>
    </row>
    <row r="13" spans="1:13" x14ac:dyDescent="0.25">
      <c r="A13" s="2" t="s">
        <v>5158</v>
      </c>
      <c r="B13" s="15">
        <v>9323439</v>
      </c>
      <c r="C13" s="15">
        <v>9323439</v>
      </c>
      <c r="D13" s="15">
        <v>9605968</v>
      </c>
      <c r="G13" s="1365" t="s">
        <v>5484</v>
      </c>
      <c r="H13" s="1366"/>
      <c r="I13" s="1367"/>
      <c r="J13" s="370">
        <f>J31</f>
        <v>5549996</v>
      </c>
    </row>
    <row r="14" spans="1:13" x14ac:dyDescent="0.25">
      <c r="A14" s="2" t="s">
        <v>5159</v>
      </c>
      <c r="B14" s="15">
        <v>7575873</v>
      </c>
      <c r="C14" s="15">
        <v>7575873</v>
      </c>
      <c r="D14" s="15">
        <v>7805445</v>
      </c>
      <c r="G14" s="1365" t="s">
        <v>5485</v>
      </c>
      <c r="H14" s="1366"/>
      <c r="I14" s="1367"/>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8" t="s">
        <v>5486</v>
      </c>
      <c r="G18" s="136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3" t="s">
        <v>5490</v>
      </c>
      <c r="J22" s="1363"/>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2" t="s">
        <v>7875</v>
      </c>
      <c r="B40" s="1293"/>
      <c r="C40" s="1293"/>
      <c r="D40" s="1293"/>
      <c r="E40" s="1293"/>
      <c r="F40" s="1293"/>
      <c r="G40" s="1293"/>
      <c r="H40" s="1293"/>
      <c r="I40" s="1293"/>
      <c r="J40" s="1293"/>
      <c r="K40" s="1294"/>
    </row>
    <row r="41" spans="1:12" ht="15.75" thickBot="1" x14ac:dyDescent="0.3">
      <c r="A41" s="1298"/>
      <c r="B41" s="1299"/>
      <c r="C41" s="1299"/>
      <c r="D41" s="1299"/>
      <c r="E41" s="1299"/>
      <c r="F41" s="1299"/>
      <c r="G41" s="1299"/>
      <c r="H41" s="1299"/>
      <c r="I41" s="1299"/>
      <c r="J41" s="1299"/>
      <c r="K41" s="130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92" t="s">
        <v>7167</v>
      </c>
      <c r="B51" s="1293"/>
      <c r="C51" s="1293"/>
      <c r="D51" s="1293"/>
      <c r="E51" s="1293"/>
      <c r="F51" s="1293"/>
      <c r="G51" s="1293"/>
      <c r="H51" s="1293"/>
      <c r="I51" s="1293"/>
      <c r="J51" s="1293"/>
      <c r="K51" s="1294"/>
    </row>
    <row r="52" spans="1:14" ht="15.75" thickBot="1" x14ac:dyDescent="0.3">
      <c r="A52" s="1298"/>
      <c r="B52" s="1299"/>
      <c r="C52" s="1299"/>
      <c r="D52" s="1299"/>
      <c r="E52" s="1299"/>
      <c r="F52" s="1299"/>
      <c r="G52" s="1299"/>
      <c r="H52" s="1299"/>
      <c r="I52" s="1299"/>
      <c r="J52" s="1299"/>
      <c r="K52" s="130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5" t="s">
        <v>7168</v>
      </c>
      <c r="B59" s="1296"/>
      <c r="C59" s="1296"/>
      <c r="D59" s="1296"/>
      <c r="E59" s="1296"/>
      <c r="F59" s="1296"/>
      <c r="G59" s="1296"/>
      <c r="H59" s="1296"/>
      <c r="I59" s="1296"/>
      <c r="J59" s="1296"/>
      <c r="K59" s="1296"/>
      <c r="L59" s="965"/>
      <c r="M59" s="965"/>
    </row>
    <row r="60" spans="1:14" ht="15.75" customHeight="1" x14ac:dyDescent="0.25">
      <c r="A60" s="1361"/>
      <c r="B60" s="1362"/>
      <c r="C60" s="1362"/>
      <c r="D60" s="1362"/>
      <c r="E60" s="1362"/>
      <c r="F60" s="1362"/>
      <c r="G60" s="1362"/>
      <c r="H60" s="1362"/>
      <c r="I60" s="1362"/>
      <c r="J60" s="1362"/>
      <c r="K60" s="1362"/>
      <c r="L60" s="965"/>
      <c r="M60" s="965"/>
    </row>
    <row r="61" spans="1:14" ht="45" x14ac:dyDescent="0.25">
      <c r="A61" s="360" t="s">
        <v>5157</v>
      </c>
      <c r="B61" s="360" t="s">
        <v>3</v>
      </c>
      <c r="C61" s="360" t="s">
        <v>558</v>
      </c>
      <c r="D61" s="360" t="s">
        <v>5474</v>
      </c>
      <c r="E61" s="360" t="s">
        <v>1693</v>
      </c>
      <c r="F61" s="361" t="s">
        <v>8723</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8" t="s">
        <v>10397</v>
      </c>
      <c r="F66" s="1359"/>
      <c r="G66" s="1360"/>
      <c r="H66" s="368"/>
      <c r="I66" s="283">
        <v>811417</v>
      </c>
      <c r="J66" s="283">
        <v>811417</v>
      </c>
      <c r="K66" s="283">
        <v>811417</v>
      </c>
      <c r="L66" s="3"/>
      <c r="M66" s="3"/>
    </row>
    <row r="67" spans="1:20" x14ac:dyDescent="0.25">
      <c r="L67" s="3"/>
    </row>
    <row r="68" spans="1:20" s="929" customFormat="1" ht="21.75" customHeight="1" x14ac:dyDescent="0.25">
      <c r="G68" s="947"/>
      <c r="H68" s="962" t="s">
        <v>10398</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2" t="s">
        <v>8162</v>
      </c>
      <c r="B74" s="1293"/>
      <c r="C74" s="1293"/>
      <c r="D74" s="1293"/>
      <c r="E74" s="1293"/>
      <c r="F74" s="1293"/>
      <c r="G74" s="1293"/>
      <c r="H74" s="1293"/>
      <c r="I74" s="1293"/>
      <c r="J74" s="1293"/>
      <c r="K74" s="1293"/>
      <c r="L74" s="1294"/>
    </row>
    <row r="75" spans="1:20" ht="15.75" customHeight="1" thickBot="1" x14ac:dyDescent="0.3">
      <c r="A75" s="1298"/>
      <c r="B75" s="1299"/>
      <c r="C75" s="1299"/>
      <c r="D75" s="1299"/>
      <c r="E75" s="1299"/>
      <c r="F75" s="1299"/>
      <c r="G75" s="1299"/>
      <c r="H75" s="1299"/>
      <c r="I75" s="1299"/>
      <c r="J75" s="1299"/>
      <c r="K75" s="1299"/>
      <c r="L75" s="1300"/>
      <c r="M75" s="3"/>
    </row>
    <row r="76" spans="1:20" ht="45" x14ac:dyDescent="0.25">
      <c r="A76" s="302" t="s">
        <v>5157</v>
      </c>
      <c r="B76" s="302" t="s">
        <v>3</v>
      </c>
      <c r="C76" s="302" t="s">
        <v>558</v>
      </c>
      <c r="D76" s="302" t="s">
        <v>5474</v>
      </c>
      <c r="E76" s="667" t="s">
        <v>10533</v>
      </c>
      <c r="F76" s="302" t="s">
        <v>1693</v>
      </c>
      <c r="G76" s="667" t="s">
        <v>8723</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69" t="s">
        <v>10496</v>
      </c>
      <c r="D82" s="1370"/>
      <c r="E82" s="1370"/>
      <c r="F82" s="1370"/>
      <c r="G82" s="1370"/>
      <c r="H82" s="1371"/>
      <c r="I82" s="976"/>
      <c r="J82" s="976">
        <f>19830000/3</f>
        <v>6610000</v>
      </c>
      <c r="K82" s="976">
        <f>19830000/3</f>
        <v>6610000</v>
      </c>
      <c r="L82" s="976">
        <f>19830000/3</f>
        <v>6610000</v>
      </c>
      <c r="M82" s="948"/>
    </row>
    <row r="83" spans="1:17" x14ac:dyDescent="0.25">
      <c r="M83" s="3"/>
    </row>
    <row r="84" spans="1:17" s="929" customFormat="1" ht="26.25" customHeight="1" x14ac:dyDescent="0.25">
      <c r="C84" s="1369" t="s">
        <v>10534</v>
      </c>
      <c r="D84" s="1370"/>
      <c r="E84" s="1370"/>
      <c r="F84" s="1370"/>
      <c r="G84" s="1370"/>
      <c r="H84" s="1371"/>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10398</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92" t="s">
        <v>10399</v>
      </c>
      <c r="B89" s="1293"/>
      <c r="C89" s="1293"/>
      <c r="D89" s="1293"/>
      <c r="E89" s="1293"/>
      <c r="F89" s="1293"/>
      <c r="G89" s="1293"/>
      <c r="H89" s="1293"/>
      <c r="I89" s="1293"/>
      <c r="J89" s="1293"/>
      <c r="K89" s="1294"/>
      <c r="L89" s="3"/>
      <c r="M89" s="3"/>
    </row>
    <row r="90" spans="1:17" ht="15.75" thickBot="1" x14ac:dyDescent="0.3">
      <c r="A90" s="1298"/>
      <c r="B90" s="1299"/>
      <c r="C90" s="1299"/>
      <c r="D90" s="1299"/>
      <c r="E90" s="1299"/>
      <c r="F90" s="1299"/>
      <c r="G90" s="1299"/>
      <c r="H90" s="1299"/>
      <c r="I90" s="1299"/>
      <c r="J90" s="1299"/>
      <c r="K90" s="1300"/>
      <c r="O90" s="3"/>
    </row>
    <row r="91" spans="1:17" ht="45" x14ac:dyDescent="0.25">
      <c r="A91" s="360" t="s">
        <v>5157</v>
      </c>
      <c r="B91" s="360" t="s">
        <v>3</v>
      </c>
      <c r="C91" s="360" t="s">
        <v>558</v>
      </c>
      <c r="D91" s="360" t="s">
        <v>5474</v>
      </c>
      <c r="E91" s="360" t="s">
        <v>1693</v>
      </c>
      <c r="F91" s="361" t="s">
        <v>8723</v>
      </c>
      <c r="G91" s="361" t="s">
        <v>5475</v>
      </c>
      <c r="H91" s="361" t="s">
        <v>2614</v>
      </c>
      <c r="I91" s="362" t="s">
        <v>5476</v>
      </c>
      <c r="J91" s="362" t="s">
        <v>5477</v>
      </c>
      <c r="K91" s="362" t="s">
        <v>5478</v>
      </c>
    </row>
    <row r="92" spans="1:17" ht="31.5" customHeight="1" x14ac:dyDescent="0.25">
      <c r="A92" s="118" t="s">
        <v>10400</v>
      </c>
      <c r="B92" s="366">
        <f>'Main Summary'!F19</f>
        <v>302914121.18604004</v>
      </c>
      <c r="C92" s="366">
        <f>'Main Summary'!G19</f>
        <v>382433328.82120001</v>
      </c>
      <c r="D92" s="366">
        <f>C92-B92</f>
        <v>79519207.635159969</v>
      </c>
      <c r="E92" s="366"/>
      <c r="F92" s="366"/>
      <c r="G92" s="510"/>
      <c r="H92" s="511">
        <f>D92-E92+F92-G92</f>
        <v>79519207.635159969</v>
      </c>
      <c r="I92" s="366">
        <f>H92*33%</f>
        <v>26241338.51960279</v>
      </c>
      <c r="J92" s="366">
        <f>H92*33%</f>
        <v>26241338.51960279</v>
      </c>
      <c r="K92" s="366">
        <f>H92*34%</f>
        <v>27036530.595954392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24241338.51960279</v>
      </c>
      <c r="J94" s="283">
        <f t="shared" ref="J94:K94" si="5">J92-J93</f>
        <v>26241338.51960279</v>
      </c>
      <c r="K94" s="283">
        <f t="shared" si="5"/>
        <v>26786530.595954392</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8" t="s">
        <v>2610</v>
      </c>
      <c r="B2" s="1388"/>
      <c r="C2" s="1388"/>
      <c r="D2" s="1388"/>
      <c r="E2" s="1388"/>
      <c r="F2" s="1388"/>
      <c r="G2" s="1388"/>
      <c r="H2" s="1388"/>
      <c r="I2" s="1388"/>
      <c r="J2" s="1388"/>
      <c r="K2" s="138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5">
        <v>28459027</v>
      </c>
      <c r="B4" s="1385">
        <v>35457479</v>
      </c>
      <c r="C4" s="1385">
        <f>B4-A4</f>
        <v>6998452</v>
      </c>
      <c r="D4" s="1385" t="s">
        <v>2618</v>
      </c>
      <c r="E4" s="225"/>
      <c r="F4" s="225"/>
      <c r="G4" s="225"/>
      <c r="H4" s="1385">
        <f>C4</f>
        <v>6998452</v>
      </c>
      <c r="I4" s="1385">
        <f>H4*25%</f>
        <v>1749613</v>
      </c>
      <c r="J4" s="1385">
        <f>H4*25%</f>
        <v>1749613</v>
      </c>
      <c r="K4" s="1385">
        <f>H4*50%</f>
        <v>3499226</v>
      </c>
    </row>
    <row r="5" spans="1:11" ht="21" customHeight="1" x14ac:dyDescent="0.25">
      <c r="A5" s="1385"/>
      <c r="B5" s="1385"/>
      <c r="C5" s="1385"/>
      <c r="D5" s="1385"/>
      <c r="E5" s="225"/>
      <c r="F5" s="225"/>
      <c r="G5" s="225"/>
      <c r="H5" s="1385"/>
      <c r="I5" s="1385"/>
      <c r="J5" s="1385"/>
      <c r="K5" s="1385"/>
    </row>
    <row r="6" spans="1:11" ht="15.75" x14ac:dyDescent="0.25">
      <c r="A6" s="1386" t="s">
        <v>2619</v>
      </c>
      <c r="B6" s="1386"/>
      <c r="C6" s="1386"/>
      <c r="D6" s="1386"/>
      <c r="E6" s="1386"/>
      <c r="F6" s="1386"/>
      <c r="G6" s="1386"/>
      <c r="H6" s="1386"/>
      <c r="I6" s="186" t="s">
        <v>158</v>
      </c>
      <c r="J6" s="186" t="s">
        <v>2620</v>
      </c>
      <c r="K6" s="186" t="s">
        <v>2620</v>
      </c>
    </row>
    <row r="7" spans="1:11" ht="15.75" x14ac:dyDescent="0.25">
      <c r="A7" s="1386" t="s">
        <v>2621</v>
      </c>
      <c r="B7" s="1386"/>
      <c r="C7" s="1386"/>
      <c r="D7" s="1386"/>
      <c r="E7" s="1386"/>
      <c r="F7" s="1386"/>
      <c r="G7" s="1386"/>
      <c r="H7" s="1386"/>
      <c r="I7" s="186" t="s">
        <v>2622</v>
      </c>
      <c r="J7" s="187">
        <f>J4</f>
        <v>1749613</v>
      </c>
      <c r="K7" s="187">
        <f>K4</f>
        <v>3499226</v>
      </c>
    </row>
    <row r="9" spans="1:11" ht="18" x14ac:dyDescent="0.25">
      <c r="A9" s="1388" t="s">
        <v>2623</v>
      </c>
      <c r="B9" s="1388"/>
      <c r="C9" s="1388"/>
      <c r="D9" s="1388"/>
      <c r="E9" s="1388"/>
      <c r="F9" s="1388"/>
      <c r="G9" s="1388"/>
      <c r="H9" s="1388"/>
      <c r="I9" s="1388"/>
      <c r="J9" s="1388"/>
      <c r="K9" s="138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5">
        <v>42596884</v>
      </c>
      <c r="B11" s="1385">
        <v>51367818</v>
      </c>
      <c r="C11" s="1385">
        <f>B11-A11</f>
        <v>8770934</v>
      </c>
      <c r="D11" s="1385" t="s">
        <v>2618</v>
      </c>
      <c r="E11" s="225"/>
      <c r="F11" s="225"/>
      <c r="G11" s="225"/>
      <c r="H11" s="1385">
        <f>C11</f>
        <v>8770934</v>
      </c>
      <c r="I11" s="1385">
        <f>H11*25%</f>
        <v>2192733.5</v>
      </c>
      <c r="J11" s="1385">
        <f>H11*25%</f>
        <v>2192733.5</v>
      </c>
      <c r="K11" s="1385">
        <f>H11*50%</f>
        <v>4385467</v>
      </c>
    </row>
    <row r="12" spans="1:11" ht="12.75" customHeight="1" x14ac:dyDescent="0.25">
      <c r="A12" s="1385"/>
      <c r="B12" s="1385"/>
      <c r="C12" s="1385"/>
      <c r="D12" s="1385"/>
      <c r="E12" s="225"/>
      <c r="F12" s="225"/>
      <c r="G12" s="225"/>
      <c r="H12" s="1385"/>
      <c r="I12" s="1385"/>
      <c r="J12" s="1385"/>
      <c r="K12" s="1385"/>
    </row>
    <row r="13" spans="1:11" ht="15.75" x14ac:dyDescent="0.25">
      <c r="A13" s="1386" t="s">
        <v>2624</v>
      </c>
      <c r="B13" s="1386"/>
      <c r="C13" s="1386"/>
      <c r="D13" s="1386"/>
      <c r="E13" s="1386"/>
      <c r="F13" s="1386"/>
      <c r="G13" s="1386"/>
      <c r="H13" s="1386"/>
      <c r="I13" s="186" t="s">
        <v>158</v>
      </c>
      <c r="J13" s="188">
        <v>84775</v>
      </c>
      <c r="K13" s="186" t="s">
        <v>2620</v>
      </c>
    </row>
    <row r="14" spans="1:11" ht="15.75" x14ac:dyDescent="0.25">
      <c r="A14" s="1386" t="s">
        <v>2621</v>
      </c>
      <c r="B14" s="1386"/>
      <c r="C14" s="1386"/>
      <c r="D14" s="1386"/>
      <c r="E14" s="1386"/>
      <c r="F14" s="1386"/>
      <c r="G14" s="1386"/>
      <c r="H14" s="138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8" t="s">
        <v>2625</v>
      </c>
      <c r="B17" s="1388"/>
      <c r="C17" s="1388"/>
      <c r="D17" s="1388"/>
      <c r="E17" s="1388"/>
      <c r="F17" s="1388"/>
      <c r="G17" s="1388"/>
      <c r="H17" s="1388"/>
      <c r="I17" s="1388"/>
      <c r="J17" s="1388"/>
      <c r="K17" s="138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5">
        <v>91625888</v>
      </c>
      <c r="B19" s="1385">
        <v>130688607</v>
      </c>
      <c r="C19" s="1385">
        <f>B19-A19</f>
        <v>39062719</v>
      </c>
      <c r="D19" s="1385">
        <v>7500000</v>
      </c>
      <c r="E19" s="225"/>
      <c r="F19" s="225"/>
      <c r="G19" s="225"/>
      <c r="H19" s="1385">
        <f>C19</f>
        <v>39062719</v>
      </c>
      <c r="I19" s="1385">
        <f>H19*25%</f>
        <v>9765679.75</v>
      </c>
      <c r="J19" s="1385">
        <f>H19*25%</f>
        <v>9765679.75</v>
      </c>
      <c r="K19" s="1385">
        <f>H19*50%</f>
        <v>19531359.5</v>
      </c>
    </row>
    <row r="20" spans="1:11" ht="12.75" customHeight="1" x14ac:dyDescent="0.25">
      <c r="A20" s="1385"/>
      <c r="B20" s="1385"/>
      <c r="C20" s="1385"/>
      <c r="D20" s="1385"/>
      <c r="E20" s="225"/>
      <c r="F20" s="225"/>
      <c r="G20" s="225"/>
      <c r="H20" s="1385"/>
      <c r="I20" s="1385"/>
      <c r="J20" s="1385"/>
      <c r="K20" s="1385"/>
    </row>
    <row r="21" spans="1:11" ht="15.75" x14ac:dyDescent="0.25">
      <c r="A21" s="1386" t="s">
        <v>2624</v>
      </c>
      <c r="B21" s="1386"/>
      <c r="C21" s="1386"/>
      <c r="D21" s="1386"/>
      <c r="E21" s="1386"/>
      <c r="F21" s="1386"/>
      <c r="G21" s="1386"/>
      <c r="H21" s="1386"/>
      <c r="I21" s="188">
        <v>13000000</v>
      </c>
      <c r="J21" s="186"/>
      <c r="K21" s="186"/>
    </row>
    <row r="22" spans="1:11" ht="15.75" x14ac:dyDescent="0.25">
      <c r="A22" s="1386" t="s">
        <v>2621</v>
      </c>
      <c r="B22" s="1386"/>
      <c r="C22" s="1386"/>
      <c r="D22" s="1386"/>
      <c r="E22" s="1386"/>
      <c r="F22" s="1386"/>
      <c r="G22" s="1386"/>
      <c r="H22" s="138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6" t="s">
        <v>2635</v>
      </c>
      <c r="B36" s="1376"/>
      <c r="C36" s="1376"/>
      <c r="D36" s="1376"/>
      <c r="E36" s="1376"/>
      <c r="F36" s="1376"/>
      <c r="G36" s="1376"/>
      <c r="H36" s="1376"/>
      <c r="I36" s="1376"/>
      <c r="J36" s="1376"/>
      <c r="K36" s="1376"/>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1">
        <f>'Main Summary'!$AK$73</f>
        <v>31688154.002880182</v>
      </c>
      <c r="B38" s="1381">
        <f>'Main Summary'!$AL$73</f>
        <v>37164776</v>
      </c>
      <c r="C38" s="1381">
        <f>B38-A38</f>
        <v>5476621.9971198179</v>
      </c>
      <c r="D38" s="1381">
        <v>6000000</v>
      </c>
      <c r="E38" s="1383"/>
      <c r="F38" s="1383"/>
      <c r="G38" s="1381">
        <v>300000</v>
      </c>
      <c r="H38" s="1381">
        <f>C38-D38-G38</f>
        <v>-823378.00288018212</v>
      </c>
      <c r="I38" s="1381">
        <f>H38*33%</f>
        <v>-271714.74095046014</v>
      </c>
      <c r="J38" s="1381">
        <f>H38*33%</f>
        <v>-271714.74095046014</v>
      </c>
      <c r="K38" s="1381">
        <f>H38*34%</f>
        <v>-279948.52097926196</v>
      </c>
    </row>
    <row r="39" spans="1:13" ht="16.899999999999999" customHeight="1" x14ac:dyDescent="0.25">
      <c r="A39" s="1381"/>
      <c r="B39" s="1381"/>
      <c r="C39" s="1381"/>
      <c r="D39" s="1381"/>
      <c r="E39" s="1384"/>
      <c r="F39" s="1384"/>
      <c r="G39" s="1381"/>
      <c r="H39" s="1381"/>
      <c r="I39" s="1381"/>
      <c r="J39" s="1381"/>
      <c r="K39" s="1381"/>
    </row>
    <row r="40" spans="1:13" ht="16.5" x14ac:dyDescent="0.25">
      <c r="A40" s="1382" t="s">
        <v>2636</v>
      </c>
      <c r="B40" s="1382"/>
      <c r="C40" s="1382"/>
      <c r="D40" s="1382"/>
      <c r="E40" s="1382"/>
      <c r="F40" s="1382"/>
      <c r="G40" s="1382"/>
      <c r="H40" s="1382"/>
      <c r="I40" s="231">
        <v>3234320</v>
      </c>
      <c r="J40" s="231"/>
      <c r="K40" s="231"/>
    </row>
    <row r="41" spans="1:13" ht="16.5" x14ac:dyDescent="0.25">
      <c r="A41" s="1382" t="s">
        <v>2864</v>
      </c>
      <c r="B41" s="1382"/>
      <c r="C41" s="1382"/>
      <c r="D41" s="1382"/>
      <c r="E41" s="1382"/>
      <c r="F41" s="1382"/>
      <c r="G41" s="1382"/>
      <c r="H41" s="1382"/>
      <c r="I41" s="231"/>
      <c r="J41" s="231">
        <v>1676486</v>
      </c>
      <c r="K41" s="231">
        <v>6090000</v>
      </c>
    </row>
    <row r="42" spans="1:13" ht="16.5" x14ac:dyDescent="0.25">
      <c r="A42" s="1382" t="s">
        <v>2637</v>
      </c>
      <c r="B42" s="1382"/>
      <c r="C42" s="1382"/>
      <c r="D42" s="1382"/>
      <c r="E42" s="1382"/>
      <c r="F42" s="1382"/>
      <c r="G42" s="1382"/>
      <c r="H42" s="1382"/>
      <c r="I42" s="231">
        <v>1568356</v>
      </c>
      <c r="J42" s="231"/>
      <c r="K42" s="231"/>
    </row>
    <row r="43" spans="1:13" ht="16.5" x14ac:dyDescent="0.25">
      <c r="A43" s="1380" t="s">
        <v>2638</v>
      </c>
      <c r="B43" s="1380"/>
      <c r="C43" s="1380"/>
      <c r="D43" s="1380"/>
      <c r="E43" s="1380"/>
      <c r="F43" s="1380"/>
      <c r="G43" s="1380"/>
      <c r="H43" s="138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7" t="s">
        <v>2773</v>
      </c>
      <c r="B45" s="1387"/>
      <c r="C45" s="1387"/>
      <c r="D45" s="1387"/>
      <c r="E45" s="1387"/>
      <c r="F45" s="1387"/>
      <c r="G45" s="1387"/>
      <c r="H45" s="1387"/>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6" t="s">
        <v>3293</v>
      </c>
      <c r="B49" s="1376"/>
      <c r="C49" s="1376"/>
      <c r="D49" s="1376"/>
      <c r="E49" s="1376"/>
      <c r="F49" s="1376"/>
      <c r="G49" s="1376"/>
      <c r="H49" s="1376"/>
      <c r="I49" s="1376"/>
      <c r="J49" s="1376"/>
      <c r="K49" s="1376"/>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7">
        <f>'Main Summary'!AD19</f>
        <v>113012540.90419273</v>
      </c>
      <c r="B51" s="1377">
        <f>'Main Summary'!AE19</f>
        <v>164353252</v>
      </c>
      <c r="C51" s="1377">
        <f>B51-A51</f>
        <v>51340711.095807269</v>
      </c>
      <c r="D51" s="1377">
        <v>7000000</v>
      </c>
      <c r="E51" s="1378">
        <f>15000000+6000000</f>
        <v>21000000</v>
      </c>
      <c r="F51" s="344"/>
      <c r="G51" s="1377">
        <v>500000</v>
      </c>
      <c r="H51" s="1377">
        <f>C51-D51-G51-E51</f>
        <v>22840711.095807269</v>
      </c>
      <c r="I51" s="1377">
        <f>H51*33%</f>
        <v>7537434.661616399</v>
      </c>
      <c r="J51" s="1377">
        <f>H51*33%</f>
        <v>7537434.661616399</v>
      </c>
      <c r="K51" s="1377">
        <f>H51*34%</f>
        <v>7765841.7725744722</v>
      </c>
    </row>
    <row r="52" spans="1:13" ht="16.899999999999999" customHeight="1" x14ac:dyDescent="0.25">
      <c r="A52" s="1377"/>
      <c r="B52" s="1377"/>
      <c r="C52" s="1377"/>
      <c r="D52" s="1377"/>
      <c r="E52" s="1379"/>
      <c r="F52" s="345"/>
      <c r="G52" s="1377"/>
      <c r="H52" s="1377"/>
      <c r="I52" s="1377"/>
      <c r="J52" s="1377"/>
      <c r="K52" s="1377"/>
    </row>
    <row r="53" spans="1:13" ht="15.75" x14ac:dyDescent="0.25">
      <c r="A53" s="1373" t="s">
        <v>2636</v>
      </c>
      <c r="B53" s="1373"/>
      <c r="C53" s="1373"/>
      <c r="D53" s="1373"/>
      <c r="E53" s="1373"/>
      <c r="F53" s="1373"/>
      <c r="G53" s="1373"/>
      <c r="H53" s="1373"/>
      <c r="I53" s="225"/>
      <c r="J53" s="225"/>
      <c r="K53" s="225"/>
      <c r="M53" s="1">
        <v>1682985</v>
      </c>
    </row>
    <row r="54" spans="1:13" ht="15.75" x14ac:dyDescent="0.25">
      <c r="A54" s="1373" t="s">
        <v>2864</v>
      </c>
      <c r="B54" s="1373"/>
      <c r="C54" s="1373"/>
      <c r="D54" s="1373"/>
      <c r="E54" s="1373"/>
      <c r="F54" s="1373"/>
      <c r="G54" s="1373"/>
      <c r="H54" s="1373"/>
      <c r="I54" s="225">
        <f>450000+3000000+1300000+200000+6000000</f>
        <v>10950000</v>
      </c>
      <c r="J54" s="225">
        <f>3800000+300000+1500000+89000+1000000+1300000</f>
        <v>7989000</v>
      </c>
      <c r="K54" s="225">
        <f>150000+500000+500000+5000000</f>
        <v>6150000</v>
      </c>
      <c r="M54" s="1">
        <v>26656</v>
      </c>
    </row>
    <row r="55" spans="1:13" ht="15.75" x14ac:dyDescent="0.25">
      <c r="A55" s="1373" t="s">
        <v>4274</v>
      </c>
      <c r="B55" s="1373"/>
      <c r="C55" s="1373"/>
      <c r="D55" s="1373"/>
      <c r="E55" s="1373"/>
      <c r="F55" s="1373"/>
      <c r="G55" s="1373"/>
      <c r="H55" s="1373"/>
      <c r="I55" s="225"/>
      <c r="J55" s="225">
        <v>493250</v>
      </c>
      <c r="K55" s="225"/>
      <c r="M55" s="1">
        <v>7143</v>
      </c>
    </row>
    <row r="56" spans="1:13" ht="15.75" x14ac:dyDescent="0.25">
      <c r="A56" s="1374" t="s">
        <v>2638</v>
      </c>
      <c r="B56" s="1374"/>
      <c r="C56" s="1374"/>
      <c r="D56" s="1374"/>
      <c r="E56" s="1374"/>
      <c r="F56" s="1374"/>
      <c r="G56" s="1374"/>
      <c r="H56" s="1374"/>
      <c r="I56" s="263">
        <f>I51-I53-I54-I55</f>
        <v>-3412565.338383601</v>
      </c>
      <c r="J56" s="263">
        <f>J51+J55-J54</f>
        <v>41684.661616398953</v>
      </c>
      <c r="K56" s="263">
        <f>K51-K53-K54-K55</f>
        <v>1615841.7725744722</v>
      </c>
      <c r="M56" s="1">
        <v>7257</v>
      </c>
    </row>
    <row r="57" spans="1:13" ht="15.75" x14ac:dyDescent="0.25">
      <c r="A57" s="1375" t="s">
        <v>2773</v>
      </c>
      <c r="B57" s="1375"/>
      <c r="C57" s="1375"/>
      <c r="D57" s="1375"/>
      <c r="E57" s="1375"/>
      <c r="F57" s="1375"/>
      <c r="G57" s="1375"/>
      <c r="H57" s="1375"/>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6" t="s">
        <v>3669</v>
      </c>
      <c r="B61" s="1376"/>
      <c r="C61" s="1376"/>
      <c r="D61" s="1376"/>
      <c r="E61" s="1376"/>
      <c r="F61" s="1376"/>
      <c r="G61" s="1376"/>
      <c r="H61" s="1376"/>
      <c r="I61" s="1376"/>
      <c r="J61" s="1376"/>
      <c r="K61" s="1376"/>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7">
        <f>'Main Summary'!Z19</f>
        <v>138622950.11069509</v>
      </c>
      <c r="B63" s="1377">
        <f>'Main Summary'!AA19</f>
        <v>174948764</v>
      </c>
      <c r="C63" s="1377">
        <f>B63-A63</f>
        <v>36325813.889304906</v>
      </c>
      <c r="D63" s="1377">
        <v>2000000</v>
      </c>
      <c r="E63" s="1378">
        <v>4500000</v>
      </c>
      <c r="F63" s="1378">
        <v>889800</v>
      </c>
      <c r="G63" s="1377">
        <v>500000</v>
      </c>
      <c r="H63" s="1377">
        <f>C63-D63-G63-E63-F63</f>
        <v>28436013.889304906</v>
      </c>
      <c r="I63" s="1377">
        <f>H63*33%</f>
        <v>9383884.5834706202</v>
      </c>
      <c r="J63" s="1377">
        <f>H63*33%</f>
        <v>9383884.5834706202</v>
      </c>
      <c r="K63" s="1377">
        <f>H63*34%</f>
        <v>9668244.7223636694</v>
      </c>
    </row>
    <row r="64" spans="1:13" ht="15" customHeight="1" x14ac:dyDescent="0.25">
      <c r="A64" s="1377"/>
      <c r="B64" s="1377"/>
      <c r="C64" s="1377"/>
      <c r="D64" s="1377"/>
      <c r="E64" s="1379"/>
      <c r="F64" s="1379"/>
      <c r="G64" s="1377"/>
      <c r="H64" s="1377"/>
      <c r="I64" s="1377"/>
      <c r="J64" s="1377"/>
      <c r="K64" s="1377"/>
    </row>
    <row r="65" spans="1:18" ht="27" customHeight="1" x14ac:dyDescent="0.25">
      <c r="A65" s="1373" t="s">
        <v>2864</v>
      </c>
      <c r="B65" s="1373"/>
      <c r="C65" s="1373"/>
      <c r="D65" s="1373"/>
      <c r="E65" s="1373"/>
      <c r="F65" s="1373"/>
      <c r="G65" s="1373"/>
      <c r="H65" s="1373"/>
      <c r="I65" s="225">
        <f>'old Sharing details'!H30</f>
        <v>20909127</v>
      </c>
      <c r="J65" s="225">
        <f>'old Sharing details'!H65</f>
        <v>20630910</v>
      </c>
      <c r="K65" s="225">
        <f>'old Sharing details'!D125</f>
        <v>17742859</v>
      </c>
    </row>
    <row r="66" spans="1:18" ht="27" customHeight="1" x14ac:dyDescent="0.25">
      <c r="A66" s="1374" t="s">
        <v>2638</v>
      </c>
      <c r="B66" s="1374"/>
      <c r="C66" s="1374"/>
      <c r="D66" s="1374"/>
      <c r="E66" s="1374"/>
      <c r="F66" s="1374"/>
      <c r="G66" s="1374"/>
      <c r="H66" s="1374"/>
      <c r="I66" s="263">
        <f>I63-I65</f>
        <v>-11525242.41652938</v>
      </c>
      <c r="J66" s="263">
        <f t="shared" ref="J66:K66" si="0">J63-J65</f>
        <v>-11247025.41652938</v>
      </c>
      <c r="K66" s="263">
        <f t="shared" si="0"/>
        <v>-8074614.2776363306</v>
      </c>
    </row>
    <row r="67" spans="1:18" ht="15.75" x14ac:dyDescent="0.25">
      <c r="A67" s="1375" t="s">
        <v>2773</v>
      </c>
      <c r="B67" s="1375"/>
      <c r="C67" s="1375"/>
      <c r="D67" s="1375"/>
      <c r="E67" s="1375"/>
      <c r="F67" s="1375"/>
      <c r="G67" s="1375"/>
      <c r="H67" s="1375"/>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2" t="s">
        <v>5163</v>
      </c>
      <c r="B69" s="1372"/>
      <c r="C69" s="1372"/>
      <c r="D69" s="1372"/>
      <c r="E69" s="283">
        <v>3118282</v>
      </c>
      <c r="M69"/>
      <c r="N69" s="1">
        <v>4629646</v>
      </c>
      <c r="O69" s="1">
        <v>7330193</v>
      </c>
      <c r="P69" s="1">
        <v>1850440</v>
      </c>
      <c r="R69" s="1"/>
    </row>
    <row r="70" spans="1:18" x14ac:dyDescent="0.25">
      <c r="A70" s="1372" t="s">
        <v>5161</v>
      </c>
      <c r="B70" s="1372"/>
      <c r="C70" s="1372"/>
      <c r="D70" s="1372"/>
      <c r="E70" s="15">
        <v>1000000</v>
      </c>
      <c r="M70"/>
      <c r="N70" s="3"/>
      <c r="R70" s="1"/>
    </row>
    <row r="71" spans="1:18" ht="26.25" x14ac:dyDescent="0.25">
      <c r="A71" s="1372" t="s">
        <v>5162</v>
      </c>
      <c r="B71" s="1372"/>
      <c r="C71" s="1372"/>
      <c r="D71" s="137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9" t="s">
        <v>4711</v>
      </c>
      <c r="O73" s="1389"/>
      <c r="P73" s="1389"/>
    </row>
    <row r="74" spans="1:18" x14ac:dyDescent="0.25">
      <c r="A74">
        <f>139220029+2000000</f>
        <v>141220029</v>
      </c>
      <c r="B74" s="3">
        <f>B63-A74</f>
        <v>33728735</v>
      </c>
      <c r="M74"/>
      <c r="N74" s="1389"/>
      <c r="O74" s="1389"/>
      <c r="P74" s="1389"/>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3" t="s">
        <v>1766</v>
      </c>
      <c r="D1" s="1163"/>
      <c r="E1" s="1163"/>
    </row>
    <row r="2" spans="1:8" x14ac:dyDescent="0.25">
      <c r="C2" s="1163"/>
      <c r="D2" s="1163"/>
      <c r="E2" s="1163"/>
    </row>
    <row r="3" spans="1:8" x14ac:dyDescent="0.25">
      <c r="C3" s="1327" t="s">
        <v>4712</v>
      </c>
      <c r="D3" s="1327"/>
      <c r="E3" s="1327"/>
    </row>
    <row r="4" spans="1:8" x14ac:dyDescent="0.25">
      <c r="C4" s="1327"/>
      <c r="D4" s="1327"/>
      <c r="E4" s="1327"/>
    </row>
    <row r="6" spans="1:8" ht="14.45" customHeight="1" x14ac:dyDescent="0.25">
      <c r="A6" s="1404" t="s">
        <v>1893</v>
      </c>
      <c r="B6" s="1405"/>
      <c r="C6" s="1405"/>
      <c r="D6" s="1406"/>
      <c r="E6" s="1413" t="s">
        <v>4750</v>
      </c>
      <c r="F6" s="1413"/>
      <c r="G6" s="1413"/>
      <c r="H6" s="1413"/>
    </row>
    <row r="7" spans="1:8" ht="14.45" customHeight="1" x14ac:dyDescent="0.25">
      <c r="A7" s="1407"/>
      <c r="B7" s="1408"/>
      <c r="C7" s="1408"/>
      <c r="D7" s="1409"/>
      <c r="E7" s="1413"/>
      <c r="F7" s="1413"/>
      <c r="G7" s="1413"/>
      <c r="H7" s="1413"/>
    </row>
    <row r="8" spans="1:8" ht="14.45" customHeight="1" x14ac:dyDescent="0.25">
      <c r="A8" s="1410"/>
      <c r="B8" s="1411"/>
      <c r="C8" s="1411"/>
      <c r="D8" s="1412"/>
      <c r="E8" s="1413"/>
      <c r="F8" s="1413"/>
      <c r="G8" s="1413"/>
      <c r="H8" s="1413"/>
    </row>
    <row r="9" spans="1:8" ht="27" thickBot="1" x14ac:dyDescent="0.3">
      <c r="A9" s="1304" t="s">
        <v>4589</v>
      </c>
      <c r="B9" s="1305"/>
      <c r="C9" s="1305"/>
      <c r="D9" s="1306"/>
      <c r="E9" s="1307" t="s">
        <v>4589</v>
      </c>
      <c r="F9" s="1308"/>
      <c r="G9" s="1308"/>
      <c r="H9" s="1309"/>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11" t="s">
        <v>4595</v>
      </c>
      <c r="F30" s="1311"/>
      <c r="G30" s="1312"/>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3" t="s">
        <v>4747</v>
      </c>
      <c r="F37" s="1308"/>
      <c r="G37" s="1308"/>
      <c r="H37" s="1309"/>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10" t="s">
        <v>4595</v>
      </c>
      <c r="B54" s="1310"/>
      <c r="C54" s="1310"/>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3" t="s">
        <v>4599</v>
      </c>
      <c r="B58" s="1394"/>
      <c r="C58" s="1394"/>
      <c r="D58" s="1394"/>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10" t="s">
        <v>4595</v>
      </c>
      <c r="F65" s="1310"/>
      <c r="G65" s="1310"/>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9" t="s">
        <v>4744</v>
      </c>
      <c r="F73" s="1399"/>
      <c r="G73" s="1399"/>
      <c r="H73" s="1399"/>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0" t="s">
        <v>4595</v>
      </c>
      <c r="F87" s="1401"/>
      <c r="G87" s="1402"/>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5" t="s">
        <v>4595</v>
      </c>
      <c r="B102" s="1345"/>
      <c r="C102" s="1346"/>
      <c r="D102" s="313">
        <f>SUM(D60:D101)</f>
        <v>8325000</v>
      </c>
    </row>
    <row r="104" spans="1:4" ht="15.75" thickBot="1" x14ac:dyDescent="0.3">
      <c r="D104" s="49"/>
    </row>
    <row r="105" spans="1:4" ht="21.75" thickBot="1" x14ac:dyDescent="0.3">
      <c r="A105" s="1396" t="s">
        <v>4596</v>
      </c>
      <c r="B105" s="1397"/>
      <c r="C105" s="1397"/>
      <c r="D105" s="1398"/>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4" t="s">
        <v>4595</v>
      </c>
      <c r="B124" s="1345"/>
      <c r="C124" s="1346"/>
      <c r="D124" s="320">
        <f>SUM(D107:D123)</f>
        <v>3665720</v>
      </c>
    </row>
    <row r="125" spans="1:4" ht="19.5" thickBot="1" x14ac:dyDescent="0.35">
      <c r="A125" s="1390" t="s">
        <v>4616</v>
      </c>
      <c r="B125" s="1391"/>
      <c r="C125" s="1392"/>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2024-07-09T13:43:26Z</dcterms:modified>
</cp:coreProperties>
</file>