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320856DB-9BB4-4739-9368-B294657541D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34" i="12" l="1"/>
  <c r="K235" i="12"/>
  <c r="K236" i="12"/>
  <c r="K237" i="12"/>
  <c r="K238" i="12" s="1"/>
  <c r="K233" i="12" l="1"/>
  <c r="K232" i="12"/>
  <c r="K231" i="12"/>
  <c r="C355" i="3" l="1"/>
  <c r="C354" i="3"/>
  <c r="C359" i="3"/>
  <c r="F360" i="3"/>
  <c r="K328" i="3"/>
  <c r="K230" i="12"/>
  <c r="K229" i="12"/>
  <c r="K227" i="12"/>
  <c r="K228" i="12" s="1"/>
  <c r="C356" i="3" l="1"/>
  <c r="F356" i="3" s="1"/>
  <c r="F358" i="3" s="1"/>
  <c r="F361" i="3" s="1"/>
  <c r="F362" i="3" s="1"/>
  <c r="K213" i="12"/>
  <c r="K214" i="12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C357" i="3" l="1"/>
  <c r="C360" i="3"/>
  <c r="E351" i="3"/>
  <c r="F351" i="3" s="1"/>
  <c r="E350" i="3"/>
  <c r="F350" i="3" s="1"/>
  <c r="E349" i="3" l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267" i="12"/>
  <c r="K268" i="12" s="1"/>
  <c r="K269" i="12" s="1"/>
  <c r="K270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E314" i="3"/>
  <c r="F314" i="3" s="1"/>
  <c r="E373" i="3" l="1"/>
  <c r="F373" i="3" s="1"/>
  <c r="E320" i="3" l="1"/>
  <c r="F320" i="3" l="1"/>
  <c r="K331" i="3"/>
  <c r="K332" i="3" s="1"/>
  <c r="K333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5" i="3"/>
  <c r="E285" i="3"/>
  <c r="E284" i="3"/>
  <c r="F284" i="3" s="1"/>
  <c r="E282" i="3"/>
  <c r="F282" i="3" s="1"/>
  <c r="F345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<sst xmlns="http://schemas.openxmlformats.org/spreadsheetml/2006/main" count="10186" uniqueCount="7927">
  <si>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</si>
  <si>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</si>
  <si>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</si>
  <si>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</si>
  <si>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</si>
  <si>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</si>
  <si>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</si>
  <si>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</si>
  <si>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</si>
  <si>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</si>
  <si>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</si>
  <si>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</si>
  <si>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</si>
  <si>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</si>
  <si>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</si>
  <si>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</si>
  <si>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</si>
  <si>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</si>
  <si>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</si>
  <si>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</si>
  <si>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</si>
  <si>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</si>
  <si>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</si>
  <si>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</si>
  <si>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</si>
  <si>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</si>
  <si>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</si>
  <si>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</si>
  <si>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</si>
  <si>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</si>
  <si>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</si>
  <si>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</si>
  <si>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</si>
  <si>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</si>
  <si>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</si>
  <si>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</si>
  <si>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</si>
  <si>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</si>
  <si>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</si>
  <si>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</si>
  <si>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</si>
  <si>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</si>
  <si>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</si>
  <si>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</si>
  <si>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</si>
  <si>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</si>
  <si>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</si>
  <si>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</si>
  <si>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</si>
  <si>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</si>
  <si>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</si>
  <si>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</si>
  <si>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</si>
  <si>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</si>
  <si>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</si>
  <si>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</si>
  <si>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</si>
  <si>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</si>
  <si>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</si>
  <si>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</si>
  <si>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</si>
  <si>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</si>
  <si>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</si>
  <si>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</si>
  <si>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</si>
  <si>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</si>
  <si>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</si>
  <si>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</si>
  <si>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</si>
  <si>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</si>
  <si>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</si>
  <si>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</si>
  <si>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</si>
  <si>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</si>
  <si>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</si>
  <si>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</si>
  <si>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</si>
  <si>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</si>
  <si>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</si>
  <si>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</si>
  <si>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</si>
  <si>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</si>
  <si>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</si>
  <si>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</si>
  <si>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</si>
  <si>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</si>
  <si>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</si>
  <si>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</si>
  <si>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</si>
  <si>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</si>
  <si>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</si>
  <si>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</si>
  <si>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</si>
  <si>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</si>
  <si>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</si>
  <si>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</si>
  <si>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</si>
  <si>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</si>
  <si>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</si>
  <si>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</si>
  <si>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</si>
  <si>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</si>
  <si>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</si>
  <si>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</si>
  <si>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</si>
  <si>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</si>
  <si>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</si>
  <si>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</si>
  <si>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</si>
  <si>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</si>
  <si>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</si>
  <si>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</si>
  <si>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</si>
  <si>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</si>
  <si>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</si>
  <si>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</si>
  <si>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</si>
  <si>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</si>
  <si>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</si>
  <si>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</si>
  <si>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</si>
  <si>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</si>
  <si>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</si>
  <si>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</si>
  <si>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</si>
  <si>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</si>
  <si>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</si>
  <si>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</si>
  <si>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</si>
  <si>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</si>
  <si>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</si>
  <si>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</si>
  <si>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</si>
  <si>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</si>
  <si>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</si>
  <si>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</si>
  <si>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</si>
  <si>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</si>
  <si>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</si>
  <si>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</si>
  <si>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</si>
  <si>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</si>
  <si>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</si>
  <si>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</si>
  <si>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</si>
  <si>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</si>
  <si>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</si>
  <si>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</si>
  <si>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</si>
  <si>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</si>
  <si>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</si>
  <si>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</si>
  <si>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</si>
  <si>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</si>
  <si>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</si>
  <si>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</si>
  <si>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</si>
  <si>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</si>
  <si>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</si>
  <si>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</si>
  <si>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</si>
  <si>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</si>
  <si>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</si>
  <si>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</si>
  <si>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</si>
  <si>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</si>
  <si>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</si>
  <si>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</si>
  <si>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</si>
  <si>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</si>
  <si>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</si>
  <si>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</si>
  <si>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</si>
  <si>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</si>
  <si>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</si>
  <si>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</si>
  <si>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</si>
  <si>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</si>
  <si>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</si>
  <si>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</si>
  <si>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</si>
  <si>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</si>
  <si>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</si>
  <si>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</si>
  <si>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</si>
  <si>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</si>
  <si>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</si>
  <si>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</si>
  <si>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</si>
  <si>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</si>
  <si>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</si>
  <si>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</si>
  <si>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</si>
  <si>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</si>
  <si>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</si>
  <si>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</si>
  <si>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</si>
  <si>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</si>
  <si>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</si>
  <si>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</si>
  <si>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</si>
  <si>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</si>
  <si>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</si>
  <si>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</si>
  <si>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</si>
  <si>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</si>
  <si>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</si>
  <si>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</si>
  <si>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</si>
  <si>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</si>
  <si>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</si>
  <si>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</si>
  <si>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</si>
  <si>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</si>
  <si>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</si>
  <si>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</si>
  <si>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</si>
  <si>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</si>
  <si>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</si>
  <si>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</si>
  <si>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</si>
  <si>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</si>
  <si>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</si>
  <si>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</si>
  <si>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</si>
  <si>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</si>
  <si>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</si>
  <si>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</si>
  <si>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</si>
  <si>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</si>
  <si>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</si>
  <si>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</si>
  <si>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</si>
  <si>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</si>
  <si>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</si>
  <si>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</si>
  <si>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</si>
  <si>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</si>
  <si>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</si>
  <si>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</si>
  <si>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</si>
  <si>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</si>
  <si>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</si>
  <si>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</si>
  <si>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</si>
  <si>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</si>
  <si>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</si>
  <si>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</si>
  <si>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</si>
  <si>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</si>
  <si>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</si>
  <si>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</si>
  <si>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</si>
  <si>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</si>
  <si>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</si>
  <si>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</si>
  <si>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</si>
  <si>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</si>
  <si>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</si>
  <si>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</si>
  <si>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</si>
  <si>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</si>
  <si>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</si>
  <si>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</si>
  <si>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</si>
  <si>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</si>
  <si>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</si>
  <si>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</si>
  <si>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</si>
  <si>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</si>
  <si>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</si>
  <si>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</si>
  <si>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</si>
  <si>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</si>
  <si>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</si>
  <si>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</si>
  <si>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</si>
  <si>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</si>
  <si>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</si>
  <si>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</si>
  <si>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</si>
  <si>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</si>
  <si>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</si>
  <si>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</si>
  <si>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</si>
  <si>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</si>
  <si>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</si>
  <si>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</si>
  <si>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</si>
  <si>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</si>
  <si>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</si>
  <si>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</si>
  <si>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</si>
  <si>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</si>
  <si>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</si>
  <si>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</si>
  <si>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</si>
  <si>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</si>
  <si>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</si>
  <si>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</si>
  <si>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</si>
  <si>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</si>
  <si>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</si>
  <si>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</si>
  <si>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</si>
  <si>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</si>
  <si>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</si>
  <si>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</si>
  <si>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</si>
  <si>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</si>
  <si>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</si>
  <si>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</si>
  <si>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</si>
  <si>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</si>
  <si>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</si>
  <si>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</si>
  <si>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</si>
  <si>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</si>
  <si>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</si>
  <si>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</si>
  <si>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</si>
  <si>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</si>
  <si>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</si>
  <si>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</si>
  <si>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</si>
  <si>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</si>
  <si>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</si>
  <si>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</si>
  <si>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</si>
  <si>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</si>
  <si>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</si>
  <si>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</si>
  <si>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</si>
  <si>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</si>
  <si>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</si>
  <si>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</si>
  <si>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</si>
  <si>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</si>
  <si>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</si>
  <si>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</si>
  <si>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</si>
  <si>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</si>
  <si>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</si>
  <si>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</si>
  <si>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</si>
  <si>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</si>
  <si>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</si>
  <si>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</si>
  <si>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</si>
  <si>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</si>
  <si>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</si>
  <si>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</si>
  <si>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</si>
  <si>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</si>
  <si>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</si>
  <si>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</si>
  <si>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</si>
  <si>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</si>
  <si>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</si>
  <si>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</si>
  <si>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</si>
  <si>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</si>
  <si>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</si>
  <si>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</si>
  <si>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</si>
  <si>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</si>
  <si>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</si>
  <si>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</si>
  <si>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</si>
  <si>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</si>
  <si>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</si>
  <si>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</si>
  <si>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</si>
  <si>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</si>
  <si>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</si>
  <si>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</si>
  <si>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</si>
  <si>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</si>
  <si>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</si>
  <si>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</si>
  <si>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</si>
  <si>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</si>
  <si>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</si>
  <si>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</si>
  <si>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</si>
  <si>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</si>
  <si>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</si>
  <si>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</si>
  <si>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</si>
  <si>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</si>
  <si>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</si>
  <si>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</si>
  <si>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</si>
  <si>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</si>
  <si>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</si>
  <si>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</si>
  <si>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</si>
  <si>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</si>
  <si>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</si>
  <si>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</si>
  <si>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</si>
  <si>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</si>
  <si>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</si>
  <si>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</si>
  <si>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</si>
  <si>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</si>
  <si>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</si>
  <si>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</si>
  <si>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</si>
  <si>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</si>
  <si>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</si>
  <si>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</si>
  <si>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</si>
  <si>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</si>
  <si>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</si>
  <si>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</si>
  <si>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</si>
  <si>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</si>
  <si>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</si>
  <si>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</si>
  <si>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</si>
  <si>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</si>
  <si>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</si>
  <si>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</si>
  <si>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</si>
  <si>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</si>
  <si>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</si>
  <si>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</si>
  <si>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</si>
  <si>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</si>
  <si>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</si>
  <si>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</si>
  <si>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</si>
  <si>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</si>
  <si>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</si>
  <si>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</si>
  <si>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</si>
  <si>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</si>
  <si>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</si>
  <si>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</si>
  <si>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</si>
  <si>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</si>
  <si>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</si>
  <si>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</si>
  <si>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</si>
  <si>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</si>
  <si>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</si>
  <si>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</si>
  <si>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</si>
  <si>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</si>
  <si>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</si>
  <si>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</si>
  <si>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</si>
  <si>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</si>
  <si>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</si>
  <si>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</si>
  <si>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</si>
  <si>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</si>
  <si>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</si>
  <si>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</si>
  <si>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</si>
  <si>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</si>
  <si>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</si>
  <si>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</si>
  <si>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</si>
  <si>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</si>
  <si>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</si>
  <si>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</si>
  <si>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</si>
  <si>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</si>
  <si>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</si>
  <si>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</si>
  <si>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</si>
  <si>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</si>
  <si>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</si>
  <si>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</si>
  <si>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</si>
  <si>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</si>
  <si>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</si>
  <si>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</si>
  <si>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</si>
  <si>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</si>
  <si>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</si>
  <si>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</si>
  <si>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</si>
  <si>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</si>
  <si>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</si>
  <si>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</si>
  <si>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</si>
  <si>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</si>
  <si>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</si>
  <si>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</si>
  <si>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</si>
  <si>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</si>
  <si>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</si>
  <si>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</si>
  <si>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</si>
  <si>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</si>
  <si>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</si>
  <si>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</si>
  <si>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</si>
  <si>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</si>
  <si>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</si>
  <si>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</si>
  <si>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</si>
  <si>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</si>
  <si>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</si>
  <si>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</si>
  <si>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</si>
  <si>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</si>
  <si>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</si>
  <si>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</si>
  <si>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</si>
  <si>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</si>
  <si>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</si>
  <si>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</si>
  <si>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</si>
  <si>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</si>
  <si>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</si>
  <si>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</si>
  <si>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</si>
  <si>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</si>
  <si>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</si>
  <si>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</si>
  <si>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</si>
  <si>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</si>
  <si>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</si>
  <si>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</si>
  <si>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</si>
  <si>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</si>
  <si>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</si>
  <si>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</si>
  <si>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</si>
  <si>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</si>
  <si>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</si>
  <si>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</si>
  <si>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</si>
  <si>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</si>
  <si>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</si>
  <si>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</si>
  <si>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</si>
  <si>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</si>
  <si>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</si>
  <si>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</si>
  <si>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</si>
  <si>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</si>
  <si>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</si>
  <si>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</si>
  <si>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</si>
  <si>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</si>
  <si>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</si>
  <si>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</si>
  <si>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</si>
  <si>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</si>
  <si>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</si>
  <si>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</si>
  <si>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</si>
  <si>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</si>
  <si>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</si>
  <si>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</si>
  <si>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</si>
  <si>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</si>
  <si>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</si>
  <si>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</si>
  <si>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</si>
  <si>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</si>
  <si>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</si>
  <si>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</si>
  <si>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</si>
  <si>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</si>
  <si>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</si>
  <si>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</si>
  <si>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</si>
  <si>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</si>
  <si>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</si>
  <si>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</si>
  <si>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</si>
  <si>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</si>
  <si>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</si>
  <si>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</si>
  <si>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</si>
  <si>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</si>
  <si>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</si>
  <si>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</si>
  <si>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</si>
  <si>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</si>
  <si>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</si>
  <si>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</si>
  <si>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</si>
  <si>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</si>
  <si>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</si>
  <si>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</si>
  <si>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</si>
  <si>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</si>
  <si>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</si>
  <si>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</si>
  <si>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</si>
  <si>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</si>
  <si>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</si>
  <si>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</si>
  <si>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</si>
  <si>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</si>
  <si>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</si>
  <si>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</si>
  <si>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</si>
  <si>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</si>
  <si>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</si>
  <si>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</si>
  <si>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</si>
  <si>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</si>
  <si>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</si>
  <si>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</si>
  <si>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</si>
  <si>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</si>
  <si>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</si>
  <si>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</si>
  <si>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</si>
  <si>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</si>
  <si>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</si>
  <si>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</si>
  <si>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</si>
  <si>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</si>
  <si>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</si>
  <si>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</si>
  <si>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</si>
  <si>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</si>
  <si>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</si>
  <si>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</si>
  <si>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</si>
  <si>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</si>
  <si>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</si>
  <si>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</si>
  <si>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</si>
  <si>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</si>
  <si>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</si>
  <si>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</si>
  <si>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</si>
  <si>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</si>
  <si>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</si>
  <si>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</si>
  <si>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</si>
  <si>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</si>
  <si>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</si>
  <si>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</si>
  <si>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</si>
  <si>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</si>
  <si>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</si>
  <si>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</si>
  <si>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</si>
  <si>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</si>
  <si>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</si>
  <si>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</si>
  <si>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</si>
  <si>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</si>
  <si>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</si>
  <si>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</si>
  <si>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</si>
  <si>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</si>
  <si>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</si>
  <si>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</si>
  <si>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</si>
  <si>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</si>
  <si>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</si>
  <si>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</si>
  <si>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</si>
  <si>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</si>
  <si>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</si>
  <si>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</si>
  <si>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</si>
  <si>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</si>
  <si>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</si>
  <si>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</si>
  <si>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</si>
  <si>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</si>
  <si>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</si>
  <si>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</si>
  <si>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</si>
  <si>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</si>
  <si>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</si>
  <si>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</si>
  <si>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</si>
  <si>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</si>
  <si>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</si>
  <si>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</si>
  <si>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</si>
  <si>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</si>
  <si>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</si>
  <si>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</si>
  <si>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</si>
  <si>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</si>
  <si>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</si>
  <si>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</si>
  <si>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</si>
  <si>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</si>
  <si>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</si>
  <si>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</si>
  <si>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</si>
  <si>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</si>
  <si>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</si>
  <si>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</si>
  <si>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</si>
  <si>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</si>
  <si>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</si>
  <si>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</si>
  <si>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</si>
  <si>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</si>
  <si>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</si>
  <si>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</si>
  <si>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</si>
  <si>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</si>
  <si>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</si>
  <si>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</si>
  <si>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</si>
  <si>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</si>
  <si>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</si>
  <si>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</si>
  <si>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</si>
  <si>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</si>
  <si>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</si>
  <si>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</si>
  <si>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</si>
  <si>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</si>
  <si>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</si>
  <si>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</si>
  <si>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</si>
  <si>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</si>
  <si>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</si>
  <si>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</si>
  <si>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</si>
  <si>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</si>
  <si>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</si>
  <si>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</si>
  <si>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</si>
  <si>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</si>
  <si>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</si>
  <si>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</si>
  <si>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</si>
  <si>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</si>
  <si>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</si>
  <si>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</si>
  <si>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</si>
  <si>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</si>
  <si>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</si>
  <si>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</si>
  <si>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</si>
  <si>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</si>
  <si>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</si>
  <si>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</si>
  <si>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</si>
  <si>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</si>
  <si>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</si>
  <si>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</si>
  <si>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</si>
  <si>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</si>
  <si>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</si>
  <si>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</si>
  <si>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</si>
  <si>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</si>
  <si>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</si>
  <si>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</si>
  <si>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</si>
  <si>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</si>
  <si>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</si>
  <si>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</si>
  <si>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</si>
  <si>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</si>
  <si>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</si>
  <si>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</si>
  <si>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</si>
  <si>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</si>
  <si>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</si>
  <si>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</si>
  <si>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</si>
  <si>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</si>
  <si>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</si>
  <si>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</si>
  <si>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</si>
  <si>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</si>
  <si>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</si>
  <si>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</si>
  <si>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</si>
  <si>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</si>
  <si>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</si>
  <si>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</si>
  <si>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</si>
  <si>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</si>
  <si>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</si>
  <si>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</si>
  <si>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</si>
  <si>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</si>
  <si>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</si>
  <si>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</si>
  <si>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</si>
  <si>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</si>
  <si>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</si>
  <si>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</si>
  <si>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</si>
  <si>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</si>
  <si>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</si>
  <si>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</si>
  <si>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</si>
  <si>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</si>
  <si>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</si>
  <si>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</si>
  <si>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</si>
  <si>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</si>
  <si>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</si>
  <si>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</si>
  <si>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</si>
  <si>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</si>
  <si>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</si>
  <si>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</si>
  <si>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</si>
  <si>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</si>
  <si>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</si>
  <si>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</si>
  <si>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</si>
  <si>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</si>
  <si>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</si>
  <si>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</si>
  <si>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</si>
  <si>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</si>
  <si>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</si>
  <si>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</si>
  <si>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</si>
  <si>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</si>
  <si>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</si>
  <si>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</si>
  <si>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</si>
  <si>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</si>
  <si>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</si>
  <si>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</si>
  <si>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</si>
  <si>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</si>
  <si>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</si>
  <si>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</si>
  <si>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</si>
  <si>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</si>
  <si>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</si>
  <si>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</si>
  <si>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</si>
  <si>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</si>
  <si>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</si>
  <si>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</si>
  <si>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</si>
  <si>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</si>
  <si>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</si>
  <si>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</si>
  <si>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</si>
  <si>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</si>
  <si>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</si>
  <si>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</si>
  <si>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</si>
  <si>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</si>
  <si>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</si>
  <si>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</si>
  <si>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</si>
  <si>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</si>
  <si>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</si>
  <si>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</si>
  <si>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</si>
  <si>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</si>
  <si>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</si>
  <si>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</si>
  <si>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</si>
  <si>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</si>
  <si>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</si>
  <si>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</si>
  <si>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</si>
  <si>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</si>
  <si>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</si>
  <si>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</si>
  <si>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</si>
  <si>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</si>
  <si>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</si>
  <si>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</si>
  <si>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</si>
  <si>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</si>
  <si>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</si>
  <si>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</si>
  <si>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</si>
  <si>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</si>
  <si>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</si>
  <si>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</si>
  <si>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</si>
  <si>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</si>
  <si>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</si>
  <si>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</si>
  <si>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</si>
  <si>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</si>
  <si>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</si>
  <si>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</si>
  <si>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</si>
  <si>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</si>
  <si>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</si>
  <si>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</si>
  <si>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</si>
  <si>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</si>
  <si>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</si>
  <si>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</si>
  <si>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</si>
  <si>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</si>
  <si>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</si>
  <si>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</si>
  <si>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</si>
  <si>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</si>
  <si>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</si>
  <si>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</si>
  <si>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</si>
  <si>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</si>
  <si>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</si>
  <si>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</si>
  <si>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</si>
  <si>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</si>
  <si>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</si>
  <si>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</si>
  <si>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</si>
  <si>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</si>
  <si>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</si>
  <si>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</si>
  <si>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</si>
  <si>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</si>
  <si>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</si>
  <si>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</si>
  <si>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</si>
  <si>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</si>
  <si>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</si>
  <si>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</si>
  <si>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</si>
  <si>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</si>
  <si>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</si>
  <si>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</si>
  <si>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</si>
  <si>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</si>
  <si>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</si>
  <si>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</si>
  <si>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</si>
  <si>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</si>
  <si>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</si>
  <si>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</si>
  <si>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</si>
  <si>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</si>
  <si>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</si>
  <si>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</si>
  <si>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</si>
  <si>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</si>
  <si>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</si>
  <si>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</si>
  <si>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</si>
  <si>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</si>
  <si>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</si>
  <si>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</si>
  <si>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</si>
  <si>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</si>
  <si>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</si>
  <si>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</si>
  <si>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</si>
  <si>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</si>
  <si>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</si>
  <si>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</si>
  <si>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</si>
  <si>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</si>
  <si>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</si>
  <si>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</si>
  <si>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</si>
  <si>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</si>
  <si>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</si>
  <si>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</si>
  <si>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</si>
  <si>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</si>
  <si>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</si>
  <si>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</si>
  <si>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</si>
  <si>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</si>
  <si>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</si>
  <si>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</si>
  <si>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</si>
  <si>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</si>
  <si>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</si>
  <si>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</si>
  <si>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</si>
  <si>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</si>
  <si>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</si>
  <si>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</si>
  <si>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</si>
  <si>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</si>
  <si>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</si>
  <si>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</si>
  <si>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</si>
  <si>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</si>
  <si>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</si>
  <si>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</si>
  <si>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</si>
  <si>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</si>
  <si>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</si>
  <si>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</si>
  <si>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</si>
  <si>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</si>
  <si>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</si>
  <si>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</si>
  <si>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</si>
  <si>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</si>
  <si>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</si>
  <si>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</si>
  <si>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</si>
  <si>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</si>
  <si>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</si>
  <si>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</si>
  <si>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</si>
  <si>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</si>
  <si>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</si>
  <si>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</si>
  <si>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</si>
  <si>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</si>
  <si>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</si>
  <si>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</si>
  <si>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</si>
  <si>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</si>
  <si>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</si>
  <si>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</si>
  <si>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</si>
  <si>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</si>
  <si>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</si>
  <si>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</si>
  <si>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</si>
  <si>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</si>
  <si>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</si>
  <si>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</si>
  <si>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</si>
  <si>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</si>
  <si>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</si>
  <si>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</si>
  <si>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</si>
  <si>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</si>
  <si>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</si>
  <si>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</si>
  <si>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</si>
  <si>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</si>
  <si>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</si>
  <si>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</si>
  <si>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</si>
  <si>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</si>
  <si>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</si>
  <si>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</si>
  <si>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</si>
  <si>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</si>
  <si>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</si>
  <si>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</si>
  <si>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</si>
  <si>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</si>
  <si>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</si>
  <si>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</si>
  <si>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</si>
  <si>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</si>
  <si>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</si>
  <si>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</si>
  <si>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</si>
  <si>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</si>
  <si>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</si>
  <si>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</si>
  <si>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</si>
  <si>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</si>
  <si>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</si>
  <si>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</si>
  <si>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</si>
  <si>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</si>
  <si>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</si>
  <si>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</si>
  <si>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</si>
  <si>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</si>
  <si>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</si>
  <si>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</si>
  <si>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</si>
  <si>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</si>
  <si>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</si>
  <si>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</si>
  <si>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</si>
  <si>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</si>
  <si>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</si>
  <si>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</si>
  <si>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</si>
  <si>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</si>
  <si>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</si>
  <si>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</si>
  <si>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</si>
  <si>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</si>
  <si>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</si>
  <si>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</si>
  <si>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</si>
  <si>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</si>
  <si>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</si>
  <si>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</si>
  <si>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</si>
  <si>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</si>
  <si>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</si>
  <si>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</si>
  <si>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</si>
  <si>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</si>
  <si>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</si>
  <si>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</si>
  <si>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</si>
  <si>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</si>
  <si>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</si>
  <si>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</si>
  <si>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</si>
  <si>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</si>
  <si>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</si>
  <si>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</si>
  <si>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</si>
  <si>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</si>
  <si>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</si>
  <si>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</si>
  <si>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</si>
  <si>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</si>
  <si>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</si>
  <si>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</si>
  <si>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</si>
  <si>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</si>
  <si>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</si>
  <si>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</si>
  <si>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</si>
  <si>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</si>
  <si>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</si>
  <si>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</si>
  <si>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</si>
  <si>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</si>
  <si>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</si>
  <si>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</si>
  <si>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</si>
  <si>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</si>
  <si>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</si>
  <si>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</si>
  <si>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</si>
  <si>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</si>
  <si>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</si>
  <si>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</si>
  <si>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</si>
  <si>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</si>
  <si>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</si>
  <si>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</si>
  <si>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</si>
  <si>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</si>
  <si>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</si>
  <si>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</si>
  <si>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</si>
  <si>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</si>
  <si>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</si>
  <si>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</si>
  <si>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</si>
  <si>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</si>
  <si>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</si>
  <si>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</si>
  <si>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</si>
  <si>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</si>
  <si>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</si>
  <si>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</si>
  <si>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</si>
  <si>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</si>
  <si>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</si>
  <si>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</si>
  <si>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</si>
  <si>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</si>
  <si>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</si>
  <si>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</si>
  <si>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</si>
  <si>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</si>
  <si>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</si>
  <si>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</si>
  <si>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</si>
  <si>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</si>
  <si>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</si>
  <si>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</si>
  <si>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</si>
  <si>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</si>
  <si>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</si>
  <si>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</si>
  <si>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</si>
  <si>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</si>
  <si>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</si>
  <si>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</si>
  <si>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</si>
  <si>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</si>
  <si>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</si>
  <si>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</si>
  <si>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</si>
  <si>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</si>
  <si>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</si>
  <si>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</si>
  <si>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</si>
  <si>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</si>
  <si>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</si>
  <si>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</si>
  <si>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</si>
  <si>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</si>
  <si>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</si>
  <si>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</si>
  <si>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</si>
  <si>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</si>
  <si>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</si>
  <si>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</si>
  <si>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</si>
  <si>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</si>
  <si>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</si>
  <si>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</si>
  <si>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</si>
  <si>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</si>
  <si>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</si>
  <si>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</si>
  <si>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</si>
  <si>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</si>
  <si>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</si>
  <si>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</si>
  <si>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</si>
  <si>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</si>
  <si>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</si>
  <si>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</si>
  <si>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</si>
  <si>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</si>
  <si>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</si>
  <si>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</si>
  <si>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</si>
  <si>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</si>
  <si>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</si>
  <si>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</si>
  <si>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</si>
  <si>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</si>
  <si>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</si>
  <si>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</si>
  <si>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</si>
  <si>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</si>
  <si>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</si>
  <si>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</si>
  <si>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</si>
  <si>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</si>
  <si>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</si>
  <si>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</si>
  <si>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</si>
  <si>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</si>
  <si>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</si>
  <si>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</si>
  <si>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</si>
  <si>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</si>
  <si>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</si>
  <si>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</si>
  <si>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</si>
  <si>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</si>
  <si>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</si>
  <si>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</si>
  <si>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</si>
  <si>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</si>
  <si>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</si>
  <si>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</si>
  <si>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</si>
  <si>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</si>
  <si>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</si>
  <si>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</si>
  <si>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</si>
  <si>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</si>
  <si>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</si>
  <si>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</si>
  <si>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</si>
  <si>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</si>
  <si>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</si>
  <si>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</si>
  <si>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</si>
  <si>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</si>
  <si>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</si>
  <si>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</si>
  <si>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</si>
  <si>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</si>
  <si>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</si>
  <si>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</si>
  <si>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</si>
  <si>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</si>
  <si>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</si>
  <si>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</si>
  <si>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</si>
  <si>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</si>
  <si>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</si>
  <si>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</si>
  <si>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</si>
  <si>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</si>
  <si>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</si>
  <si>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</si>
  <si>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</si>
  <si>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</si>
  <si>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</si>
  <si>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</si>
  <si>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</si>
  <si>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</si>
  <si>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</si>
  <si>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</si>
  <si>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</si>
  <si>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</si>
  <si>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</si>
  <si>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</si>
  <si>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</si>
  <si>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</si>
  <si>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</si>
  <si>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</si>
  <si>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</si>
  <si>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</si>
  <si>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</si>
  <si>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</si>
  <si>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</si>
  <si>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</si>
  <si>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</si>
  <si>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</si>
  <si>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</si>
  <si>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</si>
  <si>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</si>
  <si>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</si>
  <si>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</si>
  <si>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</si>
  <si>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</si>
  <si>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</si>
  <si>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</si>
  <si>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</si>
  <si>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</si>
  <si>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</si>
  <si>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</si>
  <si>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</si>
  <si>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</si>
  <si>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</si>
  <si>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</si>
  <si>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</si>
  <si>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</si>
  <si>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</si>
  <si>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</si>
  <si>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</si>
  <si>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</si>
  <si>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</si>
  <si>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</si>
  <si>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</si>
  <si>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</si>
  <si>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</si>
  <si>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</si>
  <si>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</si>
  <si>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</si>
  <si>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</si>
  <si>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</si>
  <si>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</si>
  <si>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</si>
  <si>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</si>
  <si>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</si>
  <si>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</si>
  <si>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</si>
  <si>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</si>
  <si>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</si>
  <si>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</si>
  <si>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</si>
  <si>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</si>
  <si>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</si>
  <si>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</si>
  <si>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</si>
  <si>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</si>
  <si>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</si>
  <si>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</si>
  <si>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</si>
  <si>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</si>
  <si>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</si>
  <si>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</si>
  <si>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</si>
  <si>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</si>
  <si>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</si>
  <si>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</si>
  <si>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</si>
  <si>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</si>
  <si>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</si>
  <si>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</si>
  <si>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</si>
  <si>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</si>
  <si>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</si>
  <si>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</si>
  <si>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</si>
  <si>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</si>
  <si>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</si>
  <si>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</si>
  <si>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</si>
  <si>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</si>
  <si>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</si>
  <si>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</si>
  <si>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</si>
  <si>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</si>
  <si>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</si>
  <si>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</si>
  <si>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</si>
  <si>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</si>
  <si>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</si>
  <si>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</si>
  <si>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</si>
  <si>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</si>
  <si>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</si>
  <si>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</si>
  <si>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</si>
  <si>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</si>
  <si>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</si>
  <si>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</si>
  <si>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</si>
  <si>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</si>
  <si>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</si>
  <si>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</si>
  <si>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</si>
  <si>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</si>
  <si>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</si>
  <si>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</si>
  <si>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</si>
  <si>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</si>
  <si>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</si>
  <si>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</si>
  <si>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</si>
  <si>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</si>
  <si>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</si>
  <si>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</si>
  <si>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</si>
  <si>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</si>
  <si>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</si>
  <si>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</si>
  <si>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</si>
  <si>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</si>
  <si>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</si>
  <si>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</si>
  <si>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</si>
  <si>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</si>
  <si>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</si>
  <si>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</si>
  <si>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</si>
  <si>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</si>
  <si>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</si>
  <si>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</si>
  <si>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</si>
  <si>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</si>
  <si>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</si>
  <si>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</si>
  <si>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</si>
  <si>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</si>
  <si>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</si>
  <si>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</si>
  <si>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</si>
  <si>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</si>
  <si>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</si>
  <si>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</si>
  <si>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</si>
  <si>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</si>
  <si>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</si>
  <si>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</si>
  <si>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</si>
  <si>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</si>
  <si>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</si>
  <si>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</si>
  <si>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</si>
  <si>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</si>
  <si>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</si>
  <si>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</si>
  <si>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</si>
  <si>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</si>
  <si>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</si>
  <si>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</si>
  <si>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</si>
  <si>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</si>
  <si>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</si>
  <si>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</si>
  <si>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</si>
  <si>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</si>
  <si>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</si>
  <si>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</si>
  <si>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</si>
  <si>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</si>
  <si>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</si>
  <si>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</si>
  <si>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</si>
  <si>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</si>
  <si>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</si>
  <si>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</si>
  <si>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</si>
  <si>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</si>
  <si>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</si>
  <si>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</si>
  <si>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</si>
  <si>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</si>
  <si>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</si>
  <si>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</si>
  <si>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</si>
  <si>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</si>
  <si>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</si>
  <si>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</si>
  <si>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</si>
  <si>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</si>
  <si>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</si>
  <si>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</si>
  <si>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</si>
  <si>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</si>
  <si>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</si>
  <si>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</si>
  <si>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</si>
  <si>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</si>
  <si>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</si>
  <si>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</si>
  <si>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</si>
  <si>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</si>
  <si>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</si>
  <si>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</si>
  <si>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</si>
  <si>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</si>
  <si>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</si>
  <si>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</si>
  <si>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</si>
  <si>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</si>
  <si>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</si>
  <si>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</si>
  <si>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</si>
  <si>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</si>
  <si>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</si>
  <si>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</si>
  <si>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</si>
  <si>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</si>
  <si>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</si>
  <si>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</si>
  <si>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</si>
  <si>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</si>
  <si>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</si>
  <si>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</si>
  <si>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</si>
  <si>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</si>
  <si>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</si>
  <si>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</si>
  <si>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</si>
  <si>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</si>
  <si>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</si>
  <si>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</si>
  <si>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</si>
  <si>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</si>
  <si>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</si>
  <si>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</si>
  <si>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</si>
  <si>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</si>
  <si>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</si>
  <si>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</si>
  <si>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</si>
  <si>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</si>
  <si>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</si>
  <si>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</si>
  <si>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</si>
  <si>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</si>
  <si>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</si>
  <si>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</si>
  <si>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</si>
  <si>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</si>
  <si>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</si>
  <si>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</si>
  <si>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</si>
  <si>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</si>
  <si>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</si>
  <si>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</si>
  <si>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</si>
  <si>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</si>
  <si>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</si>
  <si>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</si>
  <si>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</si>
  <si>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</si>
  <si>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</si>
  <si>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</si>
  <si>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</si>
  <si>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</si>
  <si>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</si>
  <si>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</si>
  <si>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</si>
  <si>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</si>
  <si>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</si>
  <si>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</si>
  <si>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</si>
  <si>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</si>
  <si>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</si>
  <si>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</si>
  <si>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</si>
  <si>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</si>
  <si>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</si>
  <si>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</si>
  <si>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</si>
  <si>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</si>
  <si>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</si>
  <si>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</si>
  <si>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</si>
  <si>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</si>
  <si>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</si>
  <si>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</si>
  <si>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</si>
  <si>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</si>
  <si>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</si>
  <si>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</si>
  <si>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</si>
  <si>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</si>
  <si>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</si>
  <si>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</si>
  <si>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</si>
  <si>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</si>
  <si>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</si>
  <si>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</si>
  <si>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</si>
  <si>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</si>
  <si>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</si>
  <si>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</si>
  <si>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</si>
  <si>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</si>
  <si>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</si>
  <si>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</si>
  <si>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</si>
  <si>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</si>
  <si>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</si>
  <si>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</si>
  <si>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</si>
  <si>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</si>
  <si>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</si>
  <si>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</si>
  <si>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</si>
  <si>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</si>
  <si>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</si>
  <si>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</si>
  <si>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</si>
  <si>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</si>
  <si>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</si>
  <si>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</si>
  <si>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</si>
  <si>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</si>
  <si>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</si>
  <si>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</si>
  <si>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</si>
  <si>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</si>
  <si>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</si>
  <si>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</si>
  <si>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</si>
  <si>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</si>
  <si>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</si>
  <si>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</si>
  <si>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</si>
  <si>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</si>
  <si>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</si>
  <si>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</si>
  <si>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</si>
  <si>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</si>
  <si>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</si>
  <si>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</si>
  <si>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</si>
  <si>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</si>
  <si>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</si>
  <si>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</si>
  <si>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</si>
  <si>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</si>
  <si>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</si>
  <si>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</si>
  <si>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</si>
  <si>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</si>
  <si>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</si>
  <si>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</si>
  <si>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</si>
  <si>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</si>
  <si>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</si>
  <si>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</si>
  <si>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</si>
  <si>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</si>
  <si>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</si>
  <si>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</si>
  <si>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</si>
  <si>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</si>
  <si>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</si>
  <si>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</si>
  <si>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</si>
  <si>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</si>
  <si>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</si>
  <si>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</si>
  <si>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</si>
  <si>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</si>
  <si>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</si>
  <si>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</si>
  <si>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</si>
  <si>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</si>
  <si>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</si>
  <si>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</si>
  <si>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</si>
  <si>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</si>
  <si>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</si>
  <si>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</si>
  <si>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</si>
  <si>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</si>
  <si>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</si>
  <si>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</si>
  <si>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</si>
  <si>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</si>
  <si>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</si>
  <si>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</si>
  <si>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</si>
  <si>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</si>
  <si>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</si>
  <si>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</si>
  <si>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</si>
  <si>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</si>
  <si>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</si>
  <si>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</si>
  <si>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</si>
  <si>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</si>
  <si>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</si>
  <si>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</si>
  <si>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</si>
  <si>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</si>
  <si>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</si>
  <si>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</si>
  <si>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</si>
  <si>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</si>
  <si>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</si>
  <si>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</si>
  <si>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</si>
  <si>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</si>
  <si>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</si>
  <si>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</si>
  <si>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</si>
  <si>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</si>
  <si>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</si>
  <si>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</si>
  <si>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</si>
  <si>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</si>
  <si>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</si>
  <si>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</si>
  <si>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</si>
  <si>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</si>
  <si>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</si>
  <si>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</si>
  <si>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</si>
  <si>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</si>
  <si>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</si>
  <si>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</si>
  <si>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</si>
  <si>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</si>
  <si>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</si>
  <si>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</si>
  <si>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</si>
  <si>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</si>
  <si>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</si>
  <si>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</si>
  <si>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</si>
  <si>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</si>
  <si>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</si>
  <si>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</si>
  <si>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</si>
  <si>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</si>
  <si>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</si>
  <si>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</si>
  <si>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</si>
  <si>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</si>
  <si>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</si>
  <si>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</si>
  <si>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</si>
  <si>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</si>
  <si>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</si>
  <si>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</si>
  <si>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</si>
  <si>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</si>
  <si>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</si>
  <si>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</si>
  <si>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</si>
  <si>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</si>
  <si>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</si>
  <si>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</si>
  <si>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</si>
  <si>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</si>
  <si>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</si>
  <si>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</si>
  <si>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</si>
  <si>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</si>
  <si>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</si>
  <si>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</si>
  <si>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</si>
  <si>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</si>
  <si>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</si>
  <si>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</si>
  <si>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</si>
  <si>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</si>
  <si>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</si>
  <si>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</si>
  <si>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</si>
  <si>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</si>
  <si>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</si>
  <si>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</si>
  <si>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</si>
  <si>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</si>
  <si>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</si>
  <si>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</si>
  <si>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</si>
  <si>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</si>
  <si>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</si>
  <si>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</si>
  <si>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</si>
  <si>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</si>
  <si>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</si>
  <si>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</si>
  <si>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</si>
  <si>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</si>
  <si>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</si>
  <si>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</si>
  <si>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</si>
  <si>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</si>
  <si>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</si>
  <si>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</si>
  <si>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</si>
  <si>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</si>
  <si>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</si>
  <si>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</si>
  <si>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</si>
  <si>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</si>
  <si>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</si>
  <si>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</si>
  <si>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</si>
  <si>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</si>
  <si>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</si>
  <si>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</si>
  <si>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</si>
  <si>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</si>
  <si>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</si>
  <si>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</si>
  <si>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</si>
  <si>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</si>
  <si>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</si>
  <si>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</si>
  <si>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</si>
  <si>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</si>
  <si>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</si>
  <si>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</si>
  <si>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</si>
  <si>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</si>
  <si>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</si>
  <si>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</si>
  <si>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</si>
  <si>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</si>
  <si>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</si>
  <si>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</si>
  <si>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</si>
  <si>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</si>
  <si>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</si>
  <si>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</si>
  <si>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</si>
  <si>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</si>
  <si>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</si>
  <si>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</si>
  <si>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</si>
  <si>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</si>
  <si>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</si>
  <si>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</si>
  <si>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</si>
  <si>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</si>
  <si>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</si>
  <si>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</si>
  <si>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</si>
  <si>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</si>
  <si>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</si>
  <si>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</si>
  <si>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</si>
  <si>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</si>
  <si>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</si>
  <si>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</si>
  <si>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</si>
  <si>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</si>
  <si>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</si>
  <si>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</si>
  <si>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</si>
  <si>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</si>
  <si>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</si>
  <si>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</si>
  <si>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</si>
  <si>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</si>
  <si>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</si>
  <si>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</si>
  <si>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</si>
  <si>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</si>
  <si>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</si>
  <si>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</si>
  <si>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</si>
  <si>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</si>
  <si>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</si>
  <si>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</si>
  <si>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</si>
  <si>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</si>
  <si>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</si>
  <si>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</si>
  <si>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</si>
  <si>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</si>
  <si>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</si>
  <si>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</si>
  <si>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</si>
  <si>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</si>
  <si>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</si>
  <si>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</si>
  <si>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</si>
  <si>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</si>
  <si>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</si>
  <si>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</si>
  <si>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</si>
  <si>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</si>
  <si>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</si>
  <si>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</si>
  <si>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</si>
  <si>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</si>
  <si>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</si>
  <si>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</si>
  <si>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</si>
  <si>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</si>
  <si>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</si>
  <si>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</si>
  <si>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</si>
  <si>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</si>
  <si>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</si>
  <si>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</si>
  <si>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</si>
  <si>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</si>
  <si>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</si>
  <si>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</si>
  <si>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</si>
  <si>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</si>
  <si>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</si>
  <si>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</si>
  <si>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</si>
  <si>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</si>
  <si>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</si>
  <si>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</si>
  <si>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</si>
  <si>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</si>
  <si>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</si>
  <si>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</si>
  <si>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</si>
  <si>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</si>
  <si>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</si>
  <si>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</si>
  <si>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</si>
  <si>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</si>
  <si>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</si>
  <si>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</si>
  <si>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</si>
  <si>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</si>
  <si>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</si>
  <si>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</si>
  <si>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</si>
  <si>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</si>
  <si>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</si>
  <si>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</si>
  <si>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</si>
  <si>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</si>
  <si>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</si>
  <si>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</si>
  <si>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</si>
  <si>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</si>
  <si>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</si>
  <si>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</si>
  <si>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</si>
  <si>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</si>
  <si>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</si>
  <si>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</si>
  <si>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</si>
  <si>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</si>
  <si>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</si>
  <si>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</si>
  <si>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</si>
  <si>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</si>
  <si>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</si>
  <si>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</si>
  <si>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</si>
  <si>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</si>
  <si>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</si>
  <si>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</si>
  <si>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</si>
  <si>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</si>
  <si>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</si>
  <si>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</si>
  <si>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</si>
  <si>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</si>
  <si>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</si>
  <si>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</si>
  <si>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</si>
  <si>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</si>
  <si>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</si>
  <si>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</si>
  <si>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</si>
  <si>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</si>
  <si>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</si>
  <si>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</si>
  <si>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</si>
  <si>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</si>
  <si>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</si>
  <si>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</si>
  <si>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</si>
  <si>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</si>
  <si>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</si>
  <si>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</si>
  <si>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</si>
  <si>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</si>
  <si>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</si>
  <si>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</si>
  <si>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</si>
  <si>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</si>
  <si>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</si>
  <si>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</si>
  <si>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</si>
  <si>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</si>
  <si>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</si>
  <si>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</si>
  <si>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</si>
  <si>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</si>
  <si>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</si>
  <si>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</si>
  <si>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</si>
  <si>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</si>
  <si>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</si>
  <si>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</si>
  <si>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</si>
  <si>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</si>
  <si>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</si>
  <si>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</si>
  <si>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</si>
  <si>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</si>
  <si>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</si>
  <si>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</si>
  <si>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</si>
  <si>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</si>
  <si>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</si>
  <si>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</si>
  <si>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</si>
  <si>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</si>
  <si>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</si>
  <si>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</si>
  <si>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</si>
  <si>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</si>
  <si>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</si>
  <si>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</si>
  <si>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</si>
  <si>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</si>
  <si>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</si>
  <si>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</si>
  <si>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</si>
  <si>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</si>
  <si>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</si>
  <si>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</si>
  <si>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</si>
  <si>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</si>
  <si>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</si>
  <si>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</si>
  <si>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</si>
  <si>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</si>
  <si>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</si>
  <si>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</si>
  <si>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</si>
  <si>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</si>
  <si>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</si>
  <si>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</si>
  <si>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</si>
  <si>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</si>
  <si>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</si>
  <si>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</si>
  <si>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</si>
  <si>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</si>
  <si>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</si>
  <si>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</si>
  <si>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</si>
  <si>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</si>
  <si>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</si>
  <si>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</si>
  <si>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</si>
  <si>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</si>
  <si>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</si>
  <si>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</si>
  <si>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</si>
  <si>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</si>
  <si>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</si>
  <si>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</si>
  <si>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</si>
  <si>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</si>
  <si>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</si>
  <si>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</si>
  <si>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</si>
  <si>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</si>
  <si>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</si>
  <si>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</si>
  <si>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</si>
  <si>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</si>
  <si>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</si>
  <si>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</si>
  <si>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</si>
  <si>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</si>
  <si>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</si>
  <si>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</si>
  <si>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</si>
  <si>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</si>
  <si>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</si>
  <si>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</si>
  <si>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</si>
  <si>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</si>
  <si>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</si>
  <si>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</si>
  <si>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</si>
  <si>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</si>
  <si>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</si>
  <si>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</si>
  <si>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</si>
  <si>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</si>
  <si>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</si>
  <si>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</si>
  <si>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</si>
  <si>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</si>
  <si>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</si>
  <si>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</si>
  <si>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</si>
  <si>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</si>
  <si>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</si>
  <si>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</si>
  <si>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</si>
  <si>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</si>
  <si>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</si>
  <si>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</si>
  <si>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</si>
  <si>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</si>
  <si>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</si>
  <si>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</si>
  <si>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</si>
  <si>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</si>
  <si>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</si>
  <si>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</si>
  <si>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</si>
  <si>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</si>
  <si>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</si>
  <si>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</si>
  <si>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</si>
  <si>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</si>
  <si>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</si>
  <si>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</si>
  <si>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</si>
  <si>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</si>
  <si>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</si>
  <si>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</si>
  <si>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</si>
  <si>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</si>
  <si>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</si>
  <si>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</si>
  <si>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</si>
  <si>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</si>
  <si>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</si>
  <si>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</si>
  <si>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</si>
  <si>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</si>
  <si>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</si>
  <si>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</si>
  <si>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</si>
  <si>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</si>
  <si>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</si>
  <si>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</si>
  <si>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</si>
  <si>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</si>
  <si>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</si>
  <si>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</si>
  <si>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</si>
  <si>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</si>
  <si>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</si>
  <si>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</si>
  <si>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</si>
  <si>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</si>
  <si>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</si>
  <si>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</si>
  <si>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</si>
  <si>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</si>
  <si>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</si>
  <si>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</si>
  <si>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</si>
  <si>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</si>
  <si>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</si>
  <si>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</si>
  <si>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</si>
  <si>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</si>
  <si>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</si>
  <si>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</si>
  <si>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</si>
  <si>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</si>
  <si>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</si>
  <si>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</si>
  <si>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</si>
  <si>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</si>
  <si>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</si>
  <si>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</si>
  <si>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</si>
  <si>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</si>
  <si>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</si>
  <si>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</si>
  <si>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</si>
  <si>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</si>
  <si>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</si>
  <si>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</si>
  <si>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</si>
  <si>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</si>
  <si>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</si>
  <si>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</si>
  <si>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</si>
  <si>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</si>
  <si>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</si>
  <si>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</si>
  <si>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</si>
  <si>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</si>
  <si>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</si>
  <si>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</si>
  <si>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</si>
  <si>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</si>
  <si>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</si>
  <si>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</si>
  <si>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</si>
  <si>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</si>
  <si>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</si>
  <si>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</si>
  <si>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</si>
  <si>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</si>
  <si>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</si>
  <si>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</si>
  <si>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</si>
  <si>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</si>
  <si>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</si>
  <si>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</si>
  <si>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</si>
  <si>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</si>
  <si>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</si>
  <si>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</si>
  <si>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</si>
  <si>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</si>
  <si>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</si>
  <si>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</si>
  <si>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</si>
  <si>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</si>
  <si>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</si>
  <si>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</si>
  <si>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</si>
  <si>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</si>
  <si>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</si>
  <si>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</si>
  <si>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</si>
  <si>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</si>
  <si>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</si>
  <si>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</si>
  <si>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</si>
  <si>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</si>
  <si>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</si>
  <si>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</si>
  <si>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</si>
  <si>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</si>
  <si>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</si>
  <si>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</si>
  <si>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</si>
  <si>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</si>
  <si>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</si>
  <si>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</si>
  <si>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</si>
  <si>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</si>
  <si>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</si>
  <si>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</si>
  <si>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</si>
  <si>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</si>
  <si>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</si>
  <si>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</si>
  <si>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</si>
  <si>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</si>
  <si>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</si>
  <si>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</si>
  <si>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</si>
  <si>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</si>
  <si>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</si>
  <si>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</si>
  <si>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</si>
  <si>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</si>
  <si>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</si>
  <si>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</si>
  <si>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</si>
  <si>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</si>
  <si>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</si>
  <si>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</si>
  <si>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</si>
  <si>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</si>
  <si>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</si>
  <si>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</si>
  <si>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</si>
  <si>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</si>
  <si>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</si>
  <si>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</si>
  <si>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</si>
  <si>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</si>
  <si>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</si>
  <si>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</si>
  <si>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</si>
  <si>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</si>
  <si>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</si>
  <si>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</si>
  <si>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</si>
  <si>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</si>
  <si>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</si>
  <si>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</si>
  <si>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</si>
  <si>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</si>
  <si>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</si>
  <si>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</si>
  <si>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</si>
  <si>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</si>
  <si>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</si>
  <si>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</si>
  <si>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</si>
  <si>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</si>
  <si>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</si>
  <si>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</si>
  <si>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</si>
  <si>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</si>
  <si>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</si>
  <si>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</si>
  <si>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</si>
  <si>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</si>
  <si>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</si>
  <si>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</si>
  <si>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</si>
  <si>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</si>
  <si>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</si>
  <si>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</si>
  <si>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</si>
  <si>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</si>
  <si>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</si>
  <si>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</si>
  <si>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</si>
  <si>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</si>
  <si>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</si>
  <si>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</si>
  <si>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</si>
  <si>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</si>
  <si>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</si>
  <si>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</si>
  <si>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</si>
  <si>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</si>
  <si>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</si>
  <si>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</si>
  <si>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</si>
  <si>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</si>
  <si>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</si>
  <si>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</si>
  <si>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</si>
  <si>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</si>
  <si>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</si>
  <si>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</si>
  <si>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</si>
  <si>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</si>
  <si>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</si>
  <si>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</si>
  <si>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</si>
  <si>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</si>
  <si>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</si>
  <si>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</si>
  <si>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</si>
  <si>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</si>
  <si>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</si>
  <si>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</si>
  <si>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</si>
  <si>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</si>
  <si>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</si>
  <si>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</si>
  <si>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</si>
  <si>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</si>
  <si>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</si>
  <si>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</si>
  <si>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</si>
  <si>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</si>
  <si>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</si>
  <si>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</si>
  <si>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</si>
  <si>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</si>
  <si>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</si>
  <si>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</si>
  <si>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</si>
  <si>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</si>
  <si>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</si>
  <si>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</si>
  <si>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</si>
  <si>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</si>
  <si>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</si>
  <si>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</si>
  <si>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</si>
  <si>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</si>
  <si>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</si>
  <si>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</si>
  <si>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</si>
  <si>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</si>
  <si>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</si>
  <si>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</si>
  <si>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</si>
  <si>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</si>
  <si>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</si>
  <si>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</si>
  <si>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</si>
  <si>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</si>
  <si>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</si>
  <si>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</si>
  <si>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</si>
  <si>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</si>
  <si>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</si>
  <si>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</si>
  <si>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</si>
  <si>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</si>
  <si>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</si>
  <si>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</si>
  <si>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</si>
  <si>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</si>
  <si>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</si>
  <si>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</si>
  <si>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</si>
  <si>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</si>
  <si>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</si>
  <si>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</si>
  <si>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</si>
  <si>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</si>
  <si>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</si>
  <si>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</si>
  <si>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</si>
  <si>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</si>
  <si>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</si>
  <si>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</si>
  <si>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</si>
  <si>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</si>
  <si>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</si>
  <si>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</si>
  <si>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</si>
  <si>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</si>
  <si>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</si>
  <si>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</si>
  <si>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</si>
  <si>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</si>
  <si>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</si>
  <si>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</si>
  <si>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</si>
  <si>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</si>
  <si>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</si>
  <si>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</si>
  <si>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</si>
  <si>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</si>
  <si>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</si>
  <si>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</si>
  <si>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</si>
  <si>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</si>
  <si>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</si>
  <si>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</si>
  <si>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</si>
  <si>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</si>
  <si>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</si>
  <si>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</si>
  <si>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</si>
  <si>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</si>
  <si>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</si>
  <si>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</si>
  <si>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</si>
  <si>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</si>
  <si>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</si>
  <si>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</si>
  <si>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</si>
  <si>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</si>
  <si>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</si>
  <si>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</si>
  <si>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</si>
  <si>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</si>
  <si>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</si>
  <si>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</si>
  <si>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</si>
  <si>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</si>
  <si>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</si>
  <si>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</si>
  <si>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</si>
  <si>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</si>
  <si>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</si>
  <si>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</si>
  <si>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</si>
  <si>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</si>
  <si>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</si>
  <si>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</si>
  <si>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</si>
  <si>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</si>
  <si>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</si>
  <si>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</si>
  <si>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</si>
  <si>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</si>
  <si>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</si>
  <si>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</si>
  <si>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</si>
  <si>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</si>
  <si>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</si>
  <si>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</si>
  <si>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</si>
  <si>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</si>
  <si>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</si>
  <si>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</si>
  <si>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</si>
  <si>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</si>
  <si>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</si>
  <si>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</si>
  <si>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</si>
  <si>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</si>
  <si>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</si>
  <si>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</si>
  <si>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</si>
  <si>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</si>
  <si>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</si>
  <si>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</si>
  <si>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</si>
  <si>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</si>
  <si>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</si>
  <si>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</si>
  <si>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</si>
  <si>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</si>
  <si>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</si>
  <si>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</si>
  <si>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</si>
  <si>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</si>
  <si>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</si>
  <si>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</si>
  <si>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</si>
  <si>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</si>
  <si>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</si>
  <si>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</si>
  <si>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</si>
  <si>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</si>
  <si>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</si>
  <si>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</si>
  <si>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</si>
  <si>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</si>
  <si>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</si>
  <si>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</si>
  <si>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</si>
  <si>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</si>
  <si>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</si>
  <si>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</si>
  <si>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</si>
  <si>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</si>
  <si>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</si>
  <si>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</si>
  <si>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</si>
  <si>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</si>
  <si>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</si>
  <si>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</si>
  <si>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</si>
  <si>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</si>
  <si>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</si>
  <si>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</si>
  <si>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</si>
  <si>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</si>
  <si>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</si>
  <si>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</si>
  <si>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</si>
  <si>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</si>
  <si>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</si>
  <si>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</si>
  <si>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</si>
  <si>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</si>
  <si>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</si>
  <si>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</si>
  <si>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</si>
  <si>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</si>
  <si>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</si>
  <si>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</si>
  <si>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</si>
  <si>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</si>
  <si>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</si>
  <si>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</si>
  <si>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</si>
  <si>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</si>
  <si>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</si>
  <si>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</si>
  <si>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</si>
  <si>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</si>
  <si>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</si>
  <si>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</si>
  <si>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</si>
  <si>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</si>
  <si>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</si>
  <si>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</si>
  <si>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</si>
  <si>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</si>
  <si>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</si>
  <si>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</si>
  <si>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</si>
  <si>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</si>
  <si>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</si>
  <si>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</si>
  <si>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</si>
  <si>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</si>
  <si>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</si>
  <si>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</si>
  <si>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</si>
  <si>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</si>
  <si>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</si>
  <si>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</si>
  <si>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</si>
  <si>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</si>
  <si>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</si>
  <si>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</si>
  <si>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</si>
  <si>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</si>
  <si>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</si>
  <si>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</si>
  <si>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</si>
  <si>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</si>
  <si>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</si>
  <si>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</si>
  <si>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</si>
  <si>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</si>
  <si>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</si>
  <si>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</si>
  <si>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</si>
  <si>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</si>
  <si>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</si>
  <si>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</si>
  <si>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</si>
  <si>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</si>
  <si>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</si>
  <si>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</si>
  <si>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</si>
  <si>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</si>
  <si>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</si>
  <si>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</si>
  <si>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</si>
  <si>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</si>
  <si>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</si>
  <si>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</si>
  <si>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</si>
  <si>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</si>
  <si>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</si>
  <si>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</si>
  <si>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</si>
  <si>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</si>
  <si>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</si>
  <si>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</si>
  <si>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</si>
  <si>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</si>
  <si>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</si>
  <si>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</si>
  <si>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</si>
  <si>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</si>
  <si>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</si>
  <si>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</si>
  <si>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</si>
  <si>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</si>
  <si>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</si>
  <si>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</si>
  <si>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</si>
  <si>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</si>
  <si>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</si>
  <si>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</si>
  <si>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</si>
  <si>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</si>
  <si>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</si>
  <si>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</si>
  <si>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</si>
  <si>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</si>
  <si>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</si>
  <si>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</si>
  <si>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</si>
  <si>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</si>
  <si>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</si>
  <si>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</si>
  <si>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</si>
  <si>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</si>
  <si>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</si>
  <si>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</si>
  <si>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</si>
  <si>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</si>
  <si>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</si>
  <si>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</si>
  <si>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</si>
  <si>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</si>
  <si>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</si>
  <si>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</si>
  <si>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</si>
  <si>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</si>
  <si>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</si>
  <si>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</si>
  <si>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</si>
  <si>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</si>
  <si>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</si>
  <si>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</si>
  <si>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</si>
  <si>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</si>
  <si>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</si>
  <si>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</si>
  <si>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</si>
  <si>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</si>
  <si>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</si>
  <si>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</si>
  <si>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</si>
  <si>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</si>
  <si>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</si>
  <si>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</si>
  <si>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</si>
  <si>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</si>
  <si>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</si>
  <si>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</si>
  <si>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</si>
  <si>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</si>
  <si>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</si>
  <si>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</si>
  <si>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</si>
  <si>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</si>
  <si>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</si>
  <si>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</si>
  <si>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</si>
  <si>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</si>
  <si>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</si>
  <si>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</si>
  <si>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</si>
  <si>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</si>
  <si>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</si>
  <si>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</si>
  <si>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</si>
  <si>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</si>
  <si>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</si>
  <si>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</si>
  <si>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</si>
  <si>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</si>
  <si>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</si>
  <si>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</si>
  <si>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</si>
  <si>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</si>
  <si>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</si>
  <si>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</si>
  <si>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</si>
  <si>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</si>
  <si>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</si>
  <si>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</si>
  <si>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</si>
  <si>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</si>
  <si>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</si>
  <si>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</si>
  <si>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</si>
  <si>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</si>
  <si>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</si>
  <si>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</si>
  <si>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</si>
  <si>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</si>
  <si>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</si>
  <si>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</si>
  <si>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</si>
  <si>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</si>
  <si>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</si>
  <si>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</si>
  <si>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</si>
  <si>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</si>
  <si>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</si>
  <si>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</si>
  <si>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</si>
  <si>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</si>
  <si>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</si>
  <si>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</si>
  <si>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</si>
  <si>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</si>
  <si>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</si>
  <si>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</si>
  <si>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</si>
  <si>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</si>
  <si>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</si>
  <si>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</si>
  <si>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</si>
  <si>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</si>
  <si>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</si>
  <si>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</si>
  <si>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</si>
  <si>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</si>
  <si>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</si>
  <si>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</si>
  <si>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</si>
  <si>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</si>
  <si>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</si>
  <si>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</si>
  <si>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</si>
  <si>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</si>
  <si>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</si>
  <si>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</si>
  <si>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</si>
  <si>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</si>
  <si>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</si>
  <si>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</si>
  <si>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</si>
  <si>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</si>
  <si>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</si>
  <si>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</si>
  <si>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</si>
  <si>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</si>
  <si>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</si>
  <si>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</si>
  <si>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</si>
  <si>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</si>
  <si>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</si>
  <si>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</si>
  <si>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</si>
  <si>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</si>
  <si>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</si>
  <si>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</si>
  <si>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</si>
  <si>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</si>
  <si>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</si>
  <si>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</si>
  <si>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</si>
  <si>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</si>
  <si>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</si>
  <si>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</si>
  <si>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</si>
  <si>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</si>
  <si>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</si>
  <si>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</si>
  <si>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</si>
  <si>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</si>
  <si>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</si>
  <si>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</si>
  <si>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</si>
  <si>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</si>
  <si>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</si>
  <si>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</si>
  <si>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</si>
  <si>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</si>
  <si>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</si>
  <si>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</si>
  <si>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</si>
  <si>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</si>
  <si>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</si>
  <si>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</si>
  <si>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</si>
  <si>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</si>
  <si>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</si>
  <si>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</si>
  <si>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</si>
  <si>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</si>
  <si>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</si>
  <si>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</si>
  <si>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</si>
  <si>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</si>
  <si>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</si>
  <si>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</si>
  <si>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</si>
  <si>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</si>
  <si>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</si>
  <si>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</si>
  <si>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</si>
  <si>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</si>
  <si>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</si>
  <si>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</si>
  <si>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</si>
  <si>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</si>
  <si>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</si>
  <si>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</si>
  <si>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</si>
  <si>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</si>
  <si>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</si>
  <si>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</si>
  <si>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</si>
  <si>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</si>
  <si>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</si>
  <si>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</si>
  <si>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</si>
  <si>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</si>
  <si>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</si>
  <si>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</si>
  <si>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</si>
  <si>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</si>
  <si>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</si>
  <si>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</si>
  <si>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</si>
  <si>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</si>
  <si>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</si>
  <si>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</si>
  <si>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</si>
  <si>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</si>
  <si>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</si>
  <si>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</si>
  <si>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</si>
  <si>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</si>
  <si>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</si>
  <si>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</si>
  <si>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</si>
  <si>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</si>
  <si>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</si>
  <si>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</si>
  <si>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</si>
  <si>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</si>
  <si>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</si>
  <si>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</si>
  <si>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</si>
  <si>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</si>
  <si>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</si>
  <si>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</si>
  <si>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</si>
  <si>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</si>
  <si>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</si>
  <si>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</si>
  <si>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</si>
  <si>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</si>
  <si>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</si>
  <si>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</si>
  <si>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</si>
  <si>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</si>
  <si>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</si>
  <si>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</si>
  <si>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</si>
  <si>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</si>
  <si>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</si>
  <si>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</si>
  <si>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</si>
  <si>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</si>
  <si>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</si>
  <si>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</si>
  <si>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</si>
  <si>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</si>
  <si>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</si>
  <si>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</si>
  <si>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</si>
  <si>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</si>
  <si>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</si>
  <si>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</si>
  <si>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</si>
  <si>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</si>
  <si>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</si>
  <si>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</si>
  <si>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</si>
  <si>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</si>
  <si>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</si>
  <si>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</si>
  <si>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</si>
  <si>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</si>
  <si>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</si>
  <si>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</si>
  <si>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</si>
  <si>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</si>
  <si>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</si>
  <si>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</si>
  <si>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</si>
  <si>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</si>
  <si>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</si>
  <si>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</si>
  <si>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</si>
  <si>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</si>
  <si>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</si>
  <si>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</si>
  <si>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</si>
  <si>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</si>
  <si>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</si>
  <si>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</si>
  <si>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</si>
  <si>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</si>
  <si>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</si>
  <si>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</si>
  <si>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</si>
  <si>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</si>
  <si>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</si>
  <si>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</si>
  <si>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</si>
  <si>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</si>
  <si>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</si>
  <si>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</si>
  <si>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</si>
  <si>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</si>
  <si>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</si>
  <si>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</si>
  <si>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</si>
  <si>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</si>
  <si>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</si>
  <si>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</si>
  <si>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</si>
  <si>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</si>
  <si>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</si>
  <si>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</si>
  <si>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</si>
  <si>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</si>
  <si>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</si>
  <si>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</si>
  <si>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</si>
  <si>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</si>
  <si>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</si>
  <si>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</si>
  <si>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</si>
  <si>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</si>
  <si>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</si>
  <si>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</si>
  <si>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</si>
  <si>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</si>
  <si>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</si>
  <si>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</si>
  <si>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</si>
  <si>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</si>
  <si>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</si>
  <si>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</si>
  <si>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</si>
  <si>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</si>
  <si>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</si>
  <si>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</si>
  <si>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</si>
  <si>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</si>
  <si>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</si>
  <si>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</si>
  <si>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</si>
  <si>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</si>
  <si>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</si>
  <si>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</si>
  <si>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</si>
  <si>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</si>
  <si>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</si>
  <si>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</si>
  <si>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</si>
  <si>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</si>
  <si>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</si>
  <si>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</si>
  <si>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</si>
  <si>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</si>
  <si>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</si>
  <si>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</si>
  <si>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</si>
  <si>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</si>
  <si>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</si>
  <si>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</si>
  <si>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</si>
  <si>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</si>
  <si>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</si>
  <si>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</si>
  <si>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</si>
  <si>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</si>
  <si>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</si>
  <si>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</si>
  <si>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</si>
  <si>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</si>
  <si>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</si>
  <si>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</si>
  <si>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</si>
  <si>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</si>
  <si>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</si>
  <si>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</si>
  <si>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</si>
  <si>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</si>
  <si>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</si>
  <si>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</si>
  <si>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</si>
  <si>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</si>
  <si>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</si>
  <si>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</si>
  <si>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</si>
  <si>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</si>
  <si>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</si>
  <si>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</si>
  <si>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</si>
  <si>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</si>
  <si>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</si>
  <si>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</si>
  <si>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</si>
  <si>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</si>
  <si>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</si>
  <si>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</si>
  <si>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</si>
  <si>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</si>
  <si>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</si>
  <si>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</si>
  <si>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</si>
  <si>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</si>
  <si>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</si>
  <si>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</si>
  <si>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</si>
  <si>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</si>
  <si>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</si>
  <si>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</si>
  <si>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</si>
  <si>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</si>
  <si>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</si>
  <si>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</si>
  <si>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</si>
  <si>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</si>
  <si>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</si>
  <si>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</si>
  <si>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</si>
  <si>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</si>
  <si>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</si>
  <si>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</si>
  <si>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</si>
  <si>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</si>
  <si>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</si>
  <si>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</si>
  <si>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</si>
  <si>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</si>
  <si>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</si>
  <si>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</si>
  <si>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</si>
  <si>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</si>
  <si>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</si>
  <si>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</si>
  <si>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</si>
  <si>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</si>
  <si>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</si>
  <si>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</si>
  <si>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</si>
  <si>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</si>
  <si>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</si>
  <si>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</si>
  <si>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</si>
  <si>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</si>
  <si>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</si>
  <si>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</si>
  <si>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</si>
  <si>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</si>
  <si>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</si>
  <si>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</si>
  <si>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</si>
  <si>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</si>
  <si>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</si>
  <si>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</si>
  <si>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</si>
  <si>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</si>
  <si>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</si>
  <si>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</si>
  <si>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</si>
  <si>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</si>
  <si>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</si>
  <si>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</si>
  <si>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</si>
  <si>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</si>
  <si>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</si>
  <si>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</si>
  <si>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</si>
  <si>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</si>
  <si>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</si>
  <si>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</si>
  <si>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</si>
  <si>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</si>
  <si>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</si>
  <si>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</si>
  <si>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</si>
  <si>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</si>
  <si>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</si>
  <si>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</si>
  <si>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</si>
  <si>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</si>
  <si>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</si>
  <si>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</si>
  <si>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</si>
  <si>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</si>
  <si>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</si>
  <si>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</si>
  <si>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</si>
  <si>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</si>
  <si>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</si>
  <si>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</si>
  <si>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</si>
  <si>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</si>
  <si>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</si>
  <si>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</si>
  <si>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</si>
  <si>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</si>
  <si>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</si>
  <si>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</si>
  <si>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</si>
  <si>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</si>
  <si>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</si>
  <si>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</si>
  <si>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</si>
  <si>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</si>
  <si>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</si>
  <si>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</si>
  <si>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</si>
  <si>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</si>
  <si>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</si>
  <si>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</si>
  <si>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</si>
  <si>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</si>
  <si>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</si>
  <si>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</si>
  <si>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</si>
  <si>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</si>
  <si>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</si>
  <si>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</si>
  <si>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</si>
  <si>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</si>
  <si>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</si>
  <si>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</si>
  <si>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</si>
  <si>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</si>
  <si>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</si>
  <si>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</si>
  <si>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</si>
  <si>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</si>
  <si>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</si>
  <si>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</si>
  <si>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</si>
  <si>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</si>
  <si>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</si>
  <si>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</si>
  <si>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</si>
  <si>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</si>
  <si>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</si>
  <si>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</si>
  <si>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</si>
  <si>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</si>
  <si>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</si>
  <si>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</si>
  <si>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</si>
  <si>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</si>
  <si>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</si>
  <si>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</si>
  <si>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</si>
  <si>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</si>
  <si>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</si>
  <si>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</si>
  <si>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</si>
  <si>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</si>
  <si>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</si>
  <si>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</si>
  <si>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</si>
  <si>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</si>
  <si>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</si>
  <si>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</si>
  <si>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</si>
  <si>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</si>
  <si>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</si>
  <si>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</si>
  <si>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</si>
  <si>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</si>
  <si>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</si>
  <si>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</si>
  <si>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</si>
  <si>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</si>
  <si>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</si>
  <si>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</si>
  <si>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</si>
  <si>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</si>
  <si>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</si>
  <si>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</si>
  <si>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</si>
  <si>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</si>
  <si>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</si>
  <si>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</si>
  <si>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</si>
  <si>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</si>
  <si>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</si>
  <si>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</si>
  <si>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</si>
  <si>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</si>
  <si>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</si>
  <si>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</si>
  <si>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</si>
  <si>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</si>
  <si>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</si>
  <si>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</si>
  <si>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</si>
  <si>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</si>
  <si>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</si>
  <si>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</si>
  <si>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</si>
  <si>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</si>
  <si>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</si>
  <si>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</si>
  <si>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</si>
  <si>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</si>
  <si>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</si>
  <si>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</si>
  <si>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</si>
  <si>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</si>
  <si>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</si>
  <si>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</si>
  <si>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</si>
  <si>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</si>
  <si>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</si>
  <si>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</si>
  <si>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</si>
  <si>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</si>
  <si>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</si>
  <si>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</si>
  <si>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</si>
  <si>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</si>
  <si>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</si>
  <si>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</si>
  <si>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</si>
  <si>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</si>
  <si>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</si>
  <si>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</si>
  <si>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</si>
  <si>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</si>
  <si>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</si>
  <si>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</si>
  <si>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</si>
  <si>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</si>
  <si>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</si>
  <si>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</si>
  <si>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</si>
  <si>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</si>
  <si>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</si>
  <si>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</si>
  <si>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</si>
  <si>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</si>
  <si>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</si>
  <si>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</si>
  <si>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</si>
  <si>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</si>
  <si>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</si>
  <si>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</si>
  <si>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</si>
  <si>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</si>
  <si>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</si>
  <si>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</si>
  <si>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</si>
  <si>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</si>
  <si>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</si>
  <si>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</si>
  <si>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</si>
  <si>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</si>
  <si>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</si>
  <si>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</si>
  <si>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</si>
  <si>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</si>
  <si>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</si>
  <si>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</si>
  <si>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</si>
  <si>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</si>
  <si>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</si>
  <si>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</si>
  <si>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</si>
  <si>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</si>
  <si>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</si>
  <si>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</si>
  <si>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</si>
  <si>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</si>
  <si>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</si>
  <si>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</si>
  <si>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</si>
  <si>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</si>
  <si>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</si>
  <si>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</si>
  <si>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</si>
  <si>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</si>
  <si>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</si>
  <si>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</si>
  <si>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</si>
  <si>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</si>
  <si>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</si>
  <si>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</si>
  <si>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</si>
  <si>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</si>
  <si>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</si>
  <si>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</si>
  <si>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</si>
  <si>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</si>
  <si>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</si>
  <si>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</si>
  <si>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</si>
  <si>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</si>
  <si>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</si>
  <si>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</si>
  <si>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</si>
  <si>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</si>
  <si>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</si>
  <si>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</si>
  <si>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</si>
  <si>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</si>
  <si>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</si>
  <si>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</si>
  <si>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</si>
  <si>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</si>
  <si>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</si>
  <si>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</si>
  <si>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</si>
  <si>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</si>
  <si>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</si>
  <si>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</si>
  <si>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</si>
  <si>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</si>
  <si>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</si>
  <si>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</si>
  <si>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</si>
  <si>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</si>
  <si>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</si>
  <si>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</si>
  <si>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</si>
  <si>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</si>
  <si>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</si>
  <si>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</si>
  <si>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</si>
  <si>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</si>
  <si>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</si>
  <si>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</si>
  <si>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</si>
  <si>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</si>
  <si>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</si>
  <si>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</si>
  <si>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</si>
  <si>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</si>
  <si>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</si>
  <si>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</si>
  <si>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</si>
  <si>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</si>
  <si>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</si>
  <si>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</si>
  <si>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</si>
  <si>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</si>
  <si>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</si>
  <si>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</si>
  <si>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</si>
  <si>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</si>
  <si>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</si>
  <si>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</si>
  <si>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</si>
  <si>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</si>
  <si>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</si>
  <si>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</si>
  <si>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</si>
  <si>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</si>
  <si>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</si>
  <si>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</si>
  <si>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</si>
  <si>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</si>
  <si>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</si>
  <si>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</si>
  <si>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</si>
  <si>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</si>
  <si>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</si>
  <si>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</si>
  <si>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</si>
  <si>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</si>
  <si>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</si>
  <si>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</si>
  <si>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</si>
  <si>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</si>
  <si>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</si>
  <si>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</si>
  <si>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</si>
  <si>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</si>
  <si>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</si>
  <si>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</si>
  <si>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</si>
  <si>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</si>
  <si>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</si>
  <si>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</si>
  <si>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</si>
  <si>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</si>
  <si>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</si>
  <si>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</si>
  <si>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</si>
  <si>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</si>
  <si>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</si>
  <si>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</si>
  <si>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</si>
  <si>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</si>
  <si>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</si>
  <si>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</si>
  <si>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</si>
  <si>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</si>
  <si>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</si>
  <si>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</si>
  <si>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</si>
  <si>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</si>
  <si>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</si>
  <si>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</si>
  <si>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</si>
  <si>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</si>
  <si>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</si>
  <si>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</si>
  <si>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</si>
  <si>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</si>
  <si>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</si>
  <si>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</si>
  <si>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</si>
  <si>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</si>
  <si>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</si>
  <si>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</si>
  <si>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</si>
  <si>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</si>
  <si>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</si>
  <si>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</si>
  <si>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</si>
  <si>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</si>
  <si>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</si>
  <si>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</si>
  <si>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</si>
  <si>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</si>
  <si>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</si>
  <si>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</si>
  <si>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</si>
  <si>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</si>
  <si>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</si>
  <si>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</si>
  <si>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</si>
  <si>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</si>
  <si>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</si>
  <si>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</si>
  <si>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</si>
  <si>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</si>
  <si>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</si>
  <si>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</si>
  <si>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</si>
  <si>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</si>
  <si>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</si>
  <si>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</si>
  <si>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</si>
  <si>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</si>
  <si>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</si>
  <si>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</si>
  <si>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</si>
  <si>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</si>
  <si>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</si>
  <si>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</si>
  <si>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</si>
  <si>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</si>
  <si>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</si>
  <si>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</si>
  <si>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</si>
  <si>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</si>
  <si>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</si>
  <si>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</si>
  <si>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</si>
  <si>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</si>
  <si>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</si>
  <si>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</si>
  <si>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</si>
  <si>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</si>
  <si>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</si>
  <si>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</si>
  <si>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</si>
  <si>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</si>
  <si>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</si>
  <si>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</si>
  <si>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</si>
  <si>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</si>
  <si>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</si>
  <si>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</si>
  <si>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</si>
  <si>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</si>
  <si>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</si>
  <si>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</si>
  <si>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</si>
  <si>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</si>
  <si>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</si>
  <si>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</si>
  <si>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</si>
  <si>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</si>
  <si>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</si>
  <si>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</si>
  <si>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</si>
  <si>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</si>
  <si>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</si>
  <si>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</si>
  <si>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</si>
  <si>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</si>
  <si>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</si>
  <si>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</si>
  <si>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</si>
  <si>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</si>
  <si>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</si>
  <si>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</si>
  <si>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</si>
  <si>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</si>
  <si>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</si>
  <si>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</si>
  <si>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</si>
  <si>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</si>
  <si>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</si>
  <si>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</si>
  <si>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</si>
  <si>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</si>
  <si>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</si>
  <si>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</si>
  <si>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</si>
  <si>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</si>
  <si>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</si>
  <si>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</si>
  <si>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</si>
  <si>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</si>
  <si>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</si>
  <si>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</si>
  <si>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</si>
  <si>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</si>
  <si>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</si>
  <si>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</si>
  <si>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</si>
  <si>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</si>
  <si>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</si>
  <si>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</si>
  <si>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</si>
  <si>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</si>
  <si>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</si>
  <si>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</si>
  <si>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</si>
  <si>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</si>
  <si>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</si>
  <si>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</si>
  <si>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</si>
  <si>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</si>
  <si>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</si>
  <si>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</si>
  <si>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</si>
  <si>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</si>
  <si>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</si>
  <si>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</si>
  <si>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</si>
  <si>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</si>
  <si>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</si>
  <si>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</si>
  <si>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</si>
  <si>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</si>
  <si>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</si>
  <si>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</si>
  <si>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</si>
  <si>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</si>
  <si>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</si>
  <si>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</si>
  <si>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</si>
  <si>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</si>
  <si>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</si>
  <si>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</si>
  <si>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</si>
  <si>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</si>
  <si>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</si>
  <si>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</si>
  <si>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</si>
  <si>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</si>
  <si>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</si>
  <si>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</si>
  <si>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</si>
  <si>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</si>
  <si>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</si>
  <si>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</si>
  <si>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</si>
  <si>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</si>
  <si>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</si>
  <si>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</si>
  <si>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</si>
  <si>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</si>
  <si>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</si>
  <si>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</si>
  <si>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</si>
  <si>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</si>
  <si>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</si>
  <si>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</si>
  <si>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</si>
  <si>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</si>
  <si>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</si>
  <si>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</si>
  <si>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</si>
  <si>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</si>
  <si>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</si>
  <si>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</si>
  <si>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</si>
  <si>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</si>
  <si>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</si>
  <si>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</si>
  <si>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</si>
  <si>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</si>
  <si>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</si>
  <si>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</si>
  <si>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</si>
  <si>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</si>
  <si>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</si>
  <si>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</si>
  <si>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</si>
  <si>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</si>
  <si>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</si>
  <si>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</si>
  <si>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</si>
  <si>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</si>
  <si>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</si>
  <si>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</si>
  <si>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</si>
  <si>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</si>
  <si>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</si>
  <si>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</si>
  <si>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</si>
  <si>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</si>
  <si>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</si>
  <si>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</si>
  <si>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</si>
  <si>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</si>
  <si>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</si>
  <si>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</si>
  <si>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</si>
  <si>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</si>
  <si>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</si>
  <si>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</si>
  <si>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</si>
  <si>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</si>
  <si>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</si>
  <si>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</si>
  <si>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</si>
  <si>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</si>
  <si>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</si>
  <si>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</si>
  <si>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</si>
  <si>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</si>
  <si>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</si>
  <si>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</si>
  <si>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</si>
  <si>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</si>
  <si>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</si>
  <si>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</si>
  <si>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</si>
  <si>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</si>
  <si>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</si>
  <si>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</si>
  <si>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</si>
  <si>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</si>
  <si>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</si>
  <si>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</si>
  <si>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</si>
  <si>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</si>
  <si>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</si>
  <si>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</si>
  <si>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</si>
  <si>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</si>
  <si>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</si>
  <si>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</si>
  <si>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</si>
  <si>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</si>
  <si>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</si>
  <si>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</si>
  <si>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</si>
  <si>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</si>
  <si>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</si>
  <si>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</si>
  <si>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</si>
  <si>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</si>
  <si>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</si>
  <si>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</si>
  <si>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</si>
  <si>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</si>
  <si>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</si>
  <si>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</si>
  <si>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</si>
  <si>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</si>
  <si>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</si>
  <si>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</si>
  <si>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</si>
  <si>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</si>
  <si>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</si>
  <si>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</si>
  <si>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</si>
  <si>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</si>
  <si>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</si>
  <si>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</si>
  <si>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</si>
  <si>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</si>
  <si>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</si>
  <si>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</si>
  <si>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</si>
  <si>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</si>
  <si>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</si>
  <si>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</si>
  <si>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</si>
  <si>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</si>
  <si>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</si>
  <si>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</si>
  <si>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</si>
  <si>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</si>
  <si>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</si>
  <si>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</si>
  <si>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</si>
  <si>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</si>
  <si>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</si>
  <si>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</si>
  <si>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</si>
  <si>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</si>
  <si>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</si>
  <si>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</si>
  <si>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</si>
  <si>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</si>
  <si>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</si>
  <si>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</si>
  <si>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</si>
  <si>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</si>
  <si>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</si>
  <si>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</si>
  <si>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</si>
  <si>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</si>
  <si>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</si>
  <si>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</si>
  <si>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</si>
  <si>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</si>
  <si>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</si>
  <si>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</si>
  <si>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</si>
  <si>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</si>
  <si>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</si>
  <si>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</si>
  <si>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</si>
  <si>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</si>
  <si>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</si>
  <si>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</si>
  <si>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</si>
  <si>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</si>
  <si>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</si>
  <si>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</si>
  <si>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</si>
  <si>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</si>
  <si>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</si>
  <si>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</si>
  <si>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</si>
  <si>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</si>
  <si>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</si>
  <si>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</si>
  <si>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</si>
  <si>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</si>
  <si>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</si>
  <si>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</si>
  <si>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</si>
  <si>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</si>
  <si>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</si>
  <si>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</si>
  <si>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</si>
  <si>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</si>
  <si>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</si>
  <si>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</si>
  <si>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</si>
  <si>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</si>
  <si>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</si>
  <si>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</si>
  <si>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</si>
  <si>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</si>
  <si>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</si>
  <si>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</si>
  <si>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</si>
  <si>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</si>
  <si>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</si>
  <si>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</si>
  <si>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</si>
  <si>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</si>
  <si>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</si>
  <si>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</si>
  <si>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</si>
  <si>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</si>
  <si>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</si>
  <si>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</si>
  <si>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</si>
  <si>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</si>
  <si>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</si>
  <si>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</si>
  <si>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</si>
  <si>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</si>
  <si>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</si>
  <si>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</si>
  <si>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</si>
  <si>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</si>
  <si>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</si>
  <si>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</si>
  <si>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</si>
  <si>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</si>
  <si>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</si>
  <si>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</si>
  <si>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</si>
  <si>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</si>
  <si>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</si>
  <si>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</si>
  <si>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</si>
  <si>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</si>
  <si>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</si>
  <si>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</si>
  <si>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</si>
  <si>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</si>
  <si>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</si>
  <si>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</si>
  <si>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</si>
  <si>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</si>
  <si>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</si>
  <si>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</si>
  <si>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</si>
  <si>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</si>
  <si>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</si>
  <si>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</si>
  <si>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</si>
  <si>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</si>
  <si>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</si>
  <si>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</si>
  <si>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</si>
  <si>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</si>
  <si>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</si>
  <si>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</si>
  <si>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</si>
  <si>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</si>
  <si>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</si>
  <si>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</si>
  <si>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</si>
  <si>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</si>
  <si>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</si>
  <si>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</si>
  <si>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</si>
  <si>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</si>
  <si>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</si>
  <si>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</si>
  <si>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</si>
  <si>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</si>
  <si>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</si>
  <si>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</si>
  <si>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</si>
  <si>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</si>
  <si>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</si>
  <si>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</si>
  <si>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</si>
  <si>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</si>
  <si>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</si>
  <si>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</si>
  <si>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</si>
  <si>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</si>
  <si>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</si>
  <si>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</si>
  <si>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</si>
  <si>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</si>
  <si>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</si>
  <si>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</si>
  <si>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</si>
  <si>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</si>
  <si>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</si>
  <si>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</si>
  <si>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</si>
  <si>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</si>
  <si>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</si>
  <si>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</si>
  <si>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</si>
  <si>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</si>
  <si>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</si>
  <si>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</si>
  <si>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</si>
  <si>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</si>
  <si>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</si>
  <si>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</si>
  <si>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</si>
  <si>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</si>
  <si>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</si>
  <si>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</si>
  <si>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</si>
  <si>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</si>
  <si>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</si>
  <si>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</si>
  <si>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</si>
  <si>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</si>
  <si>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</si>
  <si>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</si>
  <si>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</si>
  <si>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</si>
  <si>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</si>
  <si>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</si>
  <si>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</si>
  <si>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</si>
  <si>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</si>
  <si>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</si>
  <si>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</si>
  <si>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</si>
  <si>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</si>
  <si>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</si>
  <si>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</si>
  <si>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</si>
  <si>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</si>
  <si>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</si>
  <si>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</si>
  <si>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</si>
  <si>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</si>
  <si>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</si>
  <si>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</si>
  <si>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</si>
  <si>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</si>
  <si>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</si>
  <si>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</si>
  <si>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</si>
  <si>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</si>
  <si>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</si>
  <si>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</si>
  <si>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</si>
  <si>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</si>
  <si>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</si>
  <si>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</si>
  <si>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</si>
  <si>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</si>
  <si>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</si>
  <si>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</si>
  <si>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</si>
  <si>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</si>
  <si>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</si>
  <si>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</si>
  <si>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</si>
  <si>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</si>
  <si>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</si>
  <si>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</si>
  <si>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</si>
  <si>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</si>
  <si>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</si>
  <si>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</si>
  <si>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</si>
  <si>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</si>
  <si>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</si>
  <si>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</si>
  <si>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</si>
  <si>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</si>
  <si>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</si>
  <si>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</si>
  <si>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</si>
  <si>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</si>
  <si>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</si>
  <si>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</si>
  <si>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</si>
  <si>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</si>
  <si>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</si>
  <si>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</si>
  <si>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</si>
  <si>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</si>
  <si>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</si>
  <si>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</si>
  <si>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</si>
  <si>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</si>
  <si>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</si>
  <si>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</si>
  <si>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</si>
  <si>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</si>
  <si>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</si>
  <si>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</si>
  <si>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</si>
  <si>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</si>
  <si>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</si>
  <si>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</si>
  <si>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</si>
  <si>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</si>
  <si>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</si>
  <si>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</si>
  <si>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</si>
  <si>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</si>
  <si>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</si>
  <si>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</si>
  <si>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</si>
  <si>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</si>
  <si>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</si>
  <si>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</si>
  <si>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</si>
  <si>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</si>
  <si>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</si>
  <si>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</si>
  <si>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</si>
  <si>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</si>
  <si>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</si>
  <si>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</si>
  <si>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</si>
  <si>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</si>
  <si>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</si>
  <si>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</si>
  <si>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</si>
  <si>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</si>
  <si>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</si>
  <si>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</si>
  <si>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</si>
  <si>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</si>
  <si>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</si>
  <si>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</si>
  <si>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</si>
  <si>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</si>
  <si>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</si>
  <si>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</si>
  <si>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</si>
  <si>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</si>
  <si>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</si>
  <si>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</si>
  <si>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</si>
  <si>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</si>
  <si>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</si>
  <si>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</si>
  <si>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</si>
  <si>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</si>
  <si>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</si>
  <si>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</si>
  <si>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</si>
  <si>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</si>
  <si>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</si>
  <si>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</si>
  <si>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</si>
  <si>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</si>
  <si>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</si>
  <si>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</si>
  <si>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</si>
  <si>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</si>
  <si>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</si>
  <si>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</si>
  <si>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</si>
  <si>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</si>
  <si>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</si>
  <si>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</si>
  <si>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</si>
  <si>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</si>
  <si>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</si>
  <si>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</si>
  <si>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</si>
  <si>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</si>
  <si>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</si>
  <si>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</si>
  <si>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</si>
  <si>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</si>
  <si>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</si>
  <si>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</si>
  <si>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</si>
  <si>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</si>
  <si>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</si>
  <si>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</si>
  <si>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</si>
  <si>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</si>
  <si>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</si>
  <si>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</si>
  <si>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</si>
  <si>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</si>
  <si>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</si>
  <si>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</si>
  <si>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</si>
  <si>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</si>
  <si>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</si>
  <si>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</si>
  <si>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</si>
  <si>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</si>
  <si>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</si>
  <si>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</si>
  <si>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</si>
  <si>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</si>
  <si>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</si>
  <si>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</si>
  <si>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</si>
  <si>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</si>
  <si>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</si>
  <si>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</si>
  <si>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</si>
  <si>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</si>
  <si>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</si>
  <si>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</si>
  <si>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</si>
  <si>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</si>
  <si>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</si>
  <si>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</si>
  <si>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</si>
  <si>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</si>
  <si>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</si>
  <si>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</si>
  <si>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</si>
  <si>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</si>
  <si>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</si>
  <si>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</si>
  <si>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</si>
  <si>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</si>
  <si>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</si>
  <si>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</si>
  <si>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</si>
  <si>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</si>
  <si>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</si>
  <si>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</si>
  <si>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</si>
  <si>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</si>
  <si>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</si>
  <si>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</si>
  <si>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</si>
  <si>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</si>
  <si>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</si>
  <si>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</si>
  <si>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</si>
  <si>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</si>
  <si>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</si>
  <si>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</si>
  <si>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</si>
  <si>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</si>
  <si>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</si>
  <si>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</si>
  <si>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</si>
  <si>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</si>
  <si>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</si>
  <si>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</si>
  <si>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</si>
  <si>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</si>
  <si>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</si>
  <si>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</si>
  <si>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</si>
  <si>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</si>
  <si>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</si>
  <si>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</si>
  <si>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</si>
  <si>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</si>
  <si>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</si>
  <si>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</si>
  <si>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</si>
  <si>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</si>
  <si>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</si>
  <si>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</si>
  <si>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</si>
  <si>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</si>
  <si>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</si>
  <si>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</si>
  <si>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</si>
  <si>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</si>
  <si>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</si>
  <si>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</si>
  <si>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</si>
  <si>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</si>
  <si>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</si>
  <si>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</si>
  <si>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</si>
  <si>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</si>
  <si>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</si>
  <si>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</si>
  <si>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</si>
  <si>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</si>
  <si>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</si>
  <si>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</si>
  <si>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</si>
  <si>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</si>
  <si>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</si>
  <si>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</si>
  <si>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</si>
  <si>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</si>
  <si>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</si>
  <si>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</si>
  <si>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</si>
  <si>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</si>
  <si>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</si>
  <si>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</si>
  <si>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</si>
  <si>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</si>
  <si>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</si>
  <si>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</si>
  <si>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</si>
  <si>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</si>
  <si>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</si>
  <si>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</si>
  <si>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</si>
  <si>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</si>
  <si>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</si>
  <si>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</si>
  <si>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</si>
  <si>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</si>
  <si>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</si>
  <si>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</si>
  <si>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</si>
  <si>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</si>
  <si>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</si>
  <si>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</si>
  <si>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</si>
  <si>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</si>
  <si>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</si>
  <si>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</si>
  <si>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</si>
  <si>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</si>
  <si>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</si>
  <si>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</si>
  <si>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</si>
  <si>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</si>
  <si>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</si>
  <si>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</si>
  <si>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</si>
  <si>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</si>
  <si>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</si>
  <si>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</si>
  <si>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</si>
  <si>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</si>
  <si>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</si>
  <si>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</si>
  <si>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</si>
  <si>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</si>
  <si>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</si>
  <si>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</si>
  <si>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</si>
  <si>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</si>
  <si>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</si>
  <si>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</si>
  <si>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</si>
  <si>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</si>
  <si>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</si>
  <si>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</si>
  <si>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</si>
  <si>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</si>
  <si>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</si>
  <si>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</si>
  <si>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</si>
  <si>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</si>
  <si>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</si>
  <si>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</si>
  <si>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</si>
  <si>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</si>
  <si>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</si>
  <si>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</si>
  <si>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</si>
  <si>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</si>
  <si>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</si>
  <si>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</si>
  <si>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</si>
  <si>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</si>
  <si>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</si>
  <si>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</si>
  <si>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</si>
  <si>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</si>
  <si>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</si>
  <si>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</si>
  <si>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</si>
  <si>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</si>
  <si>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</si>
  <si>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</si>
  <si>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</si>
  <si>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</si>
  <si>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</si>
  <si>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</si>
  <si>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</si>
  <si>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</si>
  <si>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</si>
  <si>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</si>
  <si>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</si>
  <si>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</si>
  <si>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</si>
  <si>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</si>
  <si>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</si>
  <si>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</si>
  <si>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</si>
  <si>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</si>
  <si>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</si>
  <si>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</si>
  <si>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</si>
  <si>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</si>
  <si>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</si>
  <si>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</si>
  <si>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</si>
  <si>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</si>
  <si>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</si>
  <si>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</si>
  <si>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</si>
  <si>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</si>
  <si>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</si>
  <si>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</si>
  <si>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</si>
  <si>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</si>
  <si>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</si>
  <si>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</si>
  <si>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</si>
  <si>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</si>
  <si>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</si>
  <si>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</si>
  <si>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</si>
  <si>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</si>
  <si>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</si>
  <si>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</si>
  <si>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</si>
  <si>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</si>
  <si>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</si>
  <si>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</si>
  <si>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</si>
  <si>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</si>
  <si>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</si>
  <si>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</si>
  <si>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</si>
  <si>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</si>
  <si>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</si>
  <si>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</si>
  <si>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</si>
  <si>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</si>
  <si>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</si>
  <si>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</si>
  <si>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</si>
  <si>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</si>
  <si>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</si>
  <si>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</si>
  <si>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</si>
  <si>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</si>
  <si>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</si>
  <si>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</si>
  <si>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</si>
  <si>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</si>
  <si>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</si>
  <si>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</si>
  <si>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</si>
  <si>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</si>
  <si>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</si>
  <si>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</si>
  <si>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</si>
  <si>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</si>
  <si>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</si>
  <si>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</si>
  <si>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</si>
  <si>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</si>
  <si>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</si>
  <si>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</si>
  <si>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</si>
  <si>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</si>
  <si>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</si>
  <si>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</si>
  <si>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</si>
  <si>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</si>
  <si>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</si>
  <si>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</si>
  <si>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</si>
  <si>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</si>
  <si>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</si>
  <si>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</si>
  <si>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</si>
  <si>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</si>
  <si>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</si>
  <si>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</si>
  <si>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</si>
  <si>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</si>
  <si>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</si>
  <si>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</si>
  <si>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</si>
  <si>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</si>
  <si>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</si>
  <si>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</si>
  <si>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</si>
  <si>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</si>
  <si>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</si>
  <si>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</si>
  <si>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</si>
  <si>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</si>
  <si>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</si>
  <si>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</si>
  <si>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</si>
  <si>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</si>
  <si>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</si>
  <si>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</si>
  <si>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</si>
  <si>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</si>
  <si>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</si>
  <si>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</si>
  <si>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</si>
  <si>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</si>
  <si>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</si>
  <si>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</si>
  <si>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</si>
  <si>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</si>
  <si>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</si>
  <si>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</si>
  <si>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</si>
  <si>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</si>
  <si>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</si>
  <si>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</si>
  <si>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</si>
  <si>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</si>
  <si>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</si>
  <si>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</si>
  <si>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</si>
  <si>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</si>
  <si>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</si>
  <si>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</si>
  <si>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</si>
  <si>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</si>
  <si>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</si>
  <si>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</si>
  <si>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</si>
  <si>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</si>
  <si>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</si>
  <si>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</si>
  <si>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</si>
  <si>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</si>
  <si>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</si>
  <si>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</si>
  <si>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</si>
  <si>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</si>
  <si>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</si>
  <si>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</si>
  <si>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</si>
  <si>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</si>
  <si>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</si>
  <si>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</si>
  <si>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</si>
  <si>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</si>
  <si>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</si>
  <si>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</si>
  <si>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</si>
  <si>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</si>
  <si>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</si>
  <si>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</si>
  <si>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</si>
  <si>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</si>
  <si>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</si>
  <si>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</si>
  <si>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</si>
  <si>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</si>
  <si>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</si>
  <si>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</si>
  <si>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</si>
  <si>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</si>
  <si>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</si>
  <si>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</si>
  <si>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</si>
  <si>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</si>
  <si>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</si>
  <si>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</si>
  <si>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</si>
  <si>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</si>
  <si>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</si>
  <si>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</si>
  <si>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</si>
  <si>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</si>
  <si>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</si>
  <si>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</si>
  <si>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</si>
  <si>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</si>
  <si>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</si>
  <si>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</si>
  <si>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</si>
  <si>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</si>
  <si>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</si>
  <si>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</si>
  <si>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</si>
  <si>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</si>
  <si>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</si>
  <si>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</si>
  <si>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</si>
  <si>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</si>
  <si>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</si>
  <si>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</si>
  <si>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</si>
  <si>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</si>
  <si>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</si>
  <si>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</si>
  <si>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</si>
  <si>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</si>
  <si>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</si>
  <si>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</si>
  <si>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</si>
  <si>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</si>
  <si>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</si>
  <si>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</si>
  <si>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</si>
  <si>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</si>
  <si>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</si>
  <si>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</si>
  <si>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</si>
  <si>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</si>
  <si>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</si>
  <si>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</si>
  <si>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</si>
  <si>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</si>
  <si>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</si>
  <si>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</si>
  <si>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</si>
  <si>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</si>
  <si>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</si>
  <si>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</si>
  <si>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</si>
  <si>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</si>
  <si>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</si>
  <si>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</si>
  <si>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</si>
  <si>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</si>
  <si>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</si>
  <si>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</si>
  <si>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</si>
  <si>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</si>
  <si>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</si>
  <si>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</si>
  <si>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</si>
  <si>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</si>
  <si>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</si>
  <si>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</si>
  <si>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</si>
  <si>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</si>
  <si>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</si>
  <si>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</si>
  <si>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</si>
  <si>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</si>
  <si>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</si>
  <si>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</si>
  <si>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</si>
  <si>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</si>
  <si>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</si>
  <si>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</si>
  <si>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</si>
  <si>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</si>
  <si>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</si>
  <si>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</si>
  <si>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</si>
  <si>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</si>
  <si>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</si>
  <si>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</si>
  <si>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</si>
  <si>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</si>
  <si>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</si>
  <si>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</si>
  <si>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</si>
  <si>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</si>
  <si>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</si>
  <si>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</si>
  <si>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</si>
  <si>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</si>
  <si>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</si>
  <si>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</si>
  <si>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</si>
  <si>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</si>
  <si>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</si>
  <si>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</si>
  <si>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</si>
  <si>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</si>
  <si>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</si>
  <si>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</si>
  <si>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</si>
  <si>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</si>
  <si>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</si>
  <si>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</si>
  <si>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</si>
  <si>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</si>
  <si>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</si>
  <si>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</si>
  <si>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</si>
  <si>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</si>
  <si>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</si>
  <si>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</si>
  <si>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</si>
  <si>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</si>
  <si>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</si>
  <si>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</si>
  <si>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</si>
  <si>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</si>
  <si>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</si>
  <si>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</si>
  <si>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</si>
  <si>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</si>
  <si>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</si>
  <si>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</si>
  <si>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</si>
  <si>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</si>
  <si>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</si>
  <si>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</si>
  <si>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</si>
  <si>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</si>
  <si>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</si>
  <si>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</si>
  <si>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</si>
  <si>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</si>
  <si>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</si>
  <si>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</si>
  <si>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</si>
  <si>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</si>
  <si>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</si>
  <si>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</si>
  <si>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</si>
  <si>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</si>
  <si>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</si>
  <si>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</si>
  <si>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</si>
  <si>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</si>
  <si>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</si>
  <si>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</si>
  <si>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</si>
  <si>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</si>
  <si>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</si>
  <si>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</si>
  <si>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</si>
  <si>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</si>
  <si>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</si>
  <si>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</si>
  <si>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</si>
  <si>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</si>
  <si>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</si>
  <si>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</si>
  <si>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</si>
  <si>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</si>
  <si>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</si>
  <si>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</si>
  <si>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</si>
  <si>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</si>
  <si>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</si>
  <si>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</si>
  <si>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</si>
  <si>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</si>
  <si>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</si>
  <si>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</si>
  <si>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</si>
  <si>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</si>
  <si>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</si>
  <si>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</si>
  <si>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</si>
  <si>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</si>
  <si>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</si>
  <si>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</si>
  <si>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</si>
  <si>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</si>
  <si>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</si>
  <si>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</si>
  <si>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</si>
  <si>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</si>
  <si>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</si>
  <si>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</si>
  <si>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</si>
  <si>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</si>
  <si>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</si>
  <si>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</si>
  <si>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</si>
  <si>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</si>
  <si>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</si>
  <si>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</si>
  <si>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</si>
  <si>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</si>
  <si>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</si>
  <si>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</si>
  <si>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</si>
  <si>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</si>
  <si>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</si>
  <si>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</si>
  <si>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</si>
  <si>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</si>
  <si>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</si>
  <si>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</si>
  <si>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</si>
  <si>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</si>
  <si>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</si>
  <si>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</si>
  <si>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</si>
  <si>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</si>
  <si>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</si>
  <si>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</si>
  <si>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</si>
  <si>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</si>
  <si>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</si>
  <si>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</si>
  <si>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</si>
  <si>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</si>
  <si>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</si>
  <si>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</si>
  <si>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</si>
  <si>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</si>
  <si>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</si>
  <si>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</si>
  <si>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</si>
  <si>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</si>
  <si>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</si>
  <si>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</si>
  <si>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</si>
  <si>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</si>
  <si>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</si>
  <si>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</si>
  <si>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</si>
  <si>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</si>
  <si>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</si>
  <si>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</si>
  <si>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</si>
  <si>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</si>
  <si>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</si>
  <si>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</si>
  <si>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</si>
  <si>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</si>
  <si>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</si>
  <si>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</si>
  <si>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</si>
  <si>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</si>
  <si>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</si>
  <si>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</si>
  <si>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</si>
  <si>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</si>
  <si>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</si>
  <si>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</si>
  <si>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</si>
  <si>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</si>
  <si>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</si>
  <si>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</si>
  <si>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</si>
  <si>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</si>
  <si>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</si>
  <si>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</si>
  <si>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</si>
  <si>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</si>
  <si>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</si>
  <si>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</si>
  <si>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</si>
  <si>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</si>
  <si>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</si>
  <si>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</si>
  <si>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</si>
  <si>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</si>
  <si>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</si>
  <si>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</si>
  <si>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</si>
  <si>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</si>
  <si>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</si>
  <si>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</si>
  <si>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</si>
  <si>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</si>
  <si>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</si>
  <si>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</si>
  <si>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</si>
  <si>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</si>
  <si>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</si>
  <si>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</si>
  <si>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</si>
  <si>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</si>
  <si>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</si>
  <si>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</si>
  <si>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</si>
  <si>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</si>
  <si>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</si>
  <si>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</si>
  <si>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</si>
  <si>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</si>
  <si>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</si>
  <si>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</si>
  <si>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</si>
  <si>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</si>
  <si>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</si>
  <si>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</si>
  <si>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</si>
  <si>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</si>
  <si>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</si>
  <si>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</si>
  <si>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</si>
  <si>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</si>
  <si>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</si>
  <si>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</si>
  <si>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</si>
  <si>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</si>
  <si>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</si>
  <si>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</si>
  <si>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</si>
  <si>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</si>
  <si>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</si>
  <si>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</si>
  <si>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</si>
  <si>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</si>
  <si>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</si>
  <si>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</si>
  <si>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</si>
  <si>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</si>
  <si>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</si>
  <si>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</si>
  <si>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</si>
  <si>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</si>
  <si>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</si>
  <si>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</si>
  <si>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</si>
  <si>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</si>
  <si>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</si>
  <si>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</si>
  <si>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</si>
  <si>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</si>
  <si>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</si>
  <si>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</si>
  <si>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</si>
  <si>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</si>
  <si>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</si>
  <si>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</si>
  <si>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</si>
  <si>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</si>
  <si>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</si>
  <si>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</si>
  <si>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</si>
  <si>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</si>
  <si>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</si>
  <si>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</si>
  <si>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</si>
  <si>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</si>
  <si>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</si>
  <si>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</si>
  <si>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</si>
  <si>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</si>
  <si>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</si>
  <si>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</si>
  <si>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</si>
  <si>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</si>
  <si>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</si>
  <si>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</si>
  <si>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</si>
  <si>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</si>
  <si>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</si>
  <si>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</si>
  <si>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</si>
  <si>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</si>
  <si>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</si>
  <si>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</si>
  <si>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</si>
  <si>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</si>
  <si>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</si>
  <si>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</si>
  <si>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</si>
  <si>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</si>
  <si>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</si>
  <si>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</si>
  <si>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</si>
  <si>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</si>
  <si>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</si>
  <si>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</si>
  <si>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</si>
  <si>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</si>
  <si>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</si>
  <si>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</si>
  <si>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</si>
  <si>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</si>
  <si>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</si>
  <si>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</si>
  <si>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</si>
  <si>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</si>
  <si>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</si>
  <si>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</si>
  <si>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</si>
  <si>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</si>
  <si>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</si>
  <si>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</si>
  <si>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</si>
  <si>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</si>
  <si>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</si>
  <si>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</si>
  <si>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</si>
  <si>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</si>
  <si>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</si>
  <si>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</si>
  <si>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</si>
  <si>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</si>
  <si>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</si>
  <si>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</si>
  <si>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</si>
  <si>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</si>
  <si>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</si>
  <si>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</si>
  <si>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</si>
  <si>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</si>
  <si>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</si>
  <si>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</si>
  <si>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</si>
  <si>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</si>
  <si>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</si>
  <si>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</si>
  <si>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</si>
  <si>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</si>
  <si>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</si>
  <si>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</si>
  <si>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</si>
  <si>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</si>
  <si>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</si>
  <si>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</si>
  <si>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</si>
  <si>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</si>
  <si>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</si>
  <si>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</si>
  <si>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</si>
  <si>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</si>
  <si>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</si>
  <si>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</si>
  <si>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</si>
  <si>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</si>
  <si>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</si>
  <si>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</si>
  <si>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</si>
  <si>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</si>
  <si>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</si>
  <si>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</si>
  <si>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</si>
  <si>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</si>
  <si>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</si>
  <si>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</si>
  <si>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</si>
  <si>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</si>
  <si>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</si>
  <si>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</si>
  <si>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</si>
  <si>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</si>
  <si>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</si>
  <si>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</si>
  <si>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</si>
  <si>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</si>
  <si>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</si>
  <si>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</si>
  <si>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</si>
  <si>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</si>
  <si>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</si>
  <si>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</si>
  <si>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</si>
  <si>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</si>
  <si>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</si>
  <si>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</si>
  <si>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</si>
  <si>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</si>
  <si>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</si>
  <si>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</si>
  <si>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</si>
  <si>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</si>
  <si>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</si>
  <si>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</si>
  <si>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</si>
  <si>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</si>
  <si>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</si>
  <si>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</si>
  <si>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</si>
  <si>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</si>
  <si>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</si>
  <si>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</si>
  <si>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</si>
  <si>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</si>
  <si>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</si>
  <si>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</si>
  <si>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</si>
  <si>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</si>
  <si>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</si>
  <si>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</si>
  <si>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</si>
  <si>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</si>
  <si>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</si>
  <si>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</si>
  <si>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</si>
  <si>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</si>
  <si>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</si>
  <si>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</si>
  <si>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</si>
  <si>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</si>
  <si>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</si>
  <si>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</si>
  <si>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</si>
  <si>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</si>
  <si>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</si>
  <si>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</si>
  <si>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</si>
  <si>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</si>
  <si>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</si>
  <si>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</si>
  <si>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</si>
  <si>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</si>
  <si>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</si>
  <si>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</si>
  <si>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</si>
  <si>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</si>
  <si>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</si>
  <si>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</si>
  <si>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</si>
  <si>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</si>
  <si>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</si>
  <si>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</si>
  <si>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</si>
  <si>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</si>
  <si>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</si>
  <si>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</si>
  <si>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</si>
  <si>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</si>
  <si>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</si>
  <si>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</si>
  <si>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</si>
  <si>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</si>
  <si>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</si>
  <si>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</si>
  <si>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</si>
  <si>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</si>
  <si>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</si>
  <si>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</si>
  <si>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</si>
  <si>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</si>
  <si>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</si>
  <si>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</si>
  <si>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</si>
  <si>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</si>
  <si>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</si>
  <si>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</si>
  <si>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</si>
  <si>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</si>
  <si>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</si>
  <si>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</si>
  <si>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</si>
  <si>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</si>
  <si>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</si>
  <si>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</si>
  <si>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</si>
  <si>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</si>
  <si>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</si>
  <si>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</si>
  <si>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</si>
  <si>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</si>
  <si>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</si>
  <si>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</si>
  <si>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</si>
  <si>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</si>
  <si>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</si>
  <si>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</si>
  <si>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</si>
  <si>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</si>
  <si>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</si>
  <si>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</si>
  <si>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</si>
  <si>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</si>
  <si>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</si>
  <si>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</si>
  <si>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</si>
  <si>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</si>
  <si>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</si>
  <si>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</si>
  <si>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</si>
  <si>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</si>
  <si>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</si>
  <si>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</si>
  <si>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</si>
  <si>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</si>
  <si>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</si>
  <si>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</si>
  <si>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</si>
  <si>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</si>
  <si>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</si>
  <si>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</si>
  <si>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</si>
  <si>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</si>
  <si>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</si>
  <si>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</si>
  <si>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</si>
  <si>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</si>
  <si>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</si>
  <si>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</si>
  <si>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</si>
  <si>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</si>
  <si>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</si>
  <si>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</si>
  <si>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</si>
  <si>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</si>
  <si>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</si>
  <si>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</si>
  <si>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</si>
  <si>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</si>
  <si>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</si>
  <si>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</si>
  <si>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</si>
  <si>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</si>
  <si>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</si>
  <si>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</si>
  <si>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</si>
  <si>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</si>
  <si>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</si>
  <si>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</si>
  <si>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</si>
  <si>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</si>
  <si>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</si>
  <si>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</si>
  <si>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</si>
  <si>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</si>
  <si>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</si>
  <si>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</si>
  <si>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</si>
  <si>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</si>
  <si>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</si>
  <si>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</si>
  <si>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</si>
  <si>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</si>
  <si>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</si>
  <si>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</si>
  <si>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</si>
  <si>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</si>
  <si>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</si>
  <si>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</si>
  <si>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</si>
  <si>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</si>
  <si>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</si>
  <si>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</si>
  <si>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</si>
  <si>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</si>
  <si>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</si>
  <si>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</si>
  <si>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</si>
  <si>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</si>
  <si>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</si>
  <si>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</si>
  <si>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</si>
  <si>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</si>
  <si>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</si>
  <si>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</si>
  <si>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</si>
  <si>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</si>
  <si>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</si>
  <si>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</si>
  <si>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</si>
  <si>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</si>
  <si>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</si>
  <si>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</si>
  <si>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</si>
  <si>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</si>
  <si>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</si>
  <si>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</si>
  <si>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</si>
  <si>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</si>
  <si>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</si>
  <si>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</si>
  <si>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</si>
  <si>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</si>
  <si>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</si>
  <si>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</si>
  <si>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</si>
  <si>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</si>
  <si>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</si>
  <si>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</si>
  <si>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</si>
  <si>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</si>
  <si>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</si>
  <si>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</si>
  <si>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</si>
  <si>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</si>
  <si>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</si>
  <si>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</si>
  <si>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</si>
  <si>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</si>
  <si>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</si>
  <si>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</si>
  <si>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</si>
  <si>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</si>
  <si>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</si>
  <si>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</si>
  <si>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</si>
  <si>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</si>
  <si>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</si>
  <si>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</si>
  <si>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</si>
  <si>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</si>
  <si>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</si>
  <si>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</si>
  <si>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</si>
  <si>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</si>
  <si>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</si>
  <si>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</si>
  <si>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</si>
  <si>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</si>
  <si>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</si>
  <si>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</si>
  <si>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</si>
  <si>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</si>
  <si>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</si>
  <si>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</si>
  <si>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</si>
  <si>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</si>
  <si>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</si>
  <si>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</si>
  <si>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</si>
  <si>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</si>
  <si>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</si>
  <si>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</si>
  <si>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</si>
  <si>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</si>
  <si>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</si>
  <si>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</si>
  <si>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</si>
  <si>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</si>
  <si>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</si>
  <si>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</si>
  <si>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</si>
  <si>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</si>
  <si>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</si>
  <si>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</si>
  <si>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</si>
  <si>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</si>
  <si>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</si>
  <si>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</si>
  <si>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</si>
  <si>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</si>
  <si>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</si>
  <si>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</si>
  <si>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</si>
  <si>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</si>
  <si>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</si>
  <si>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</si>
  <si>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</si>
  <si>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</si>
  <si>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</si>
  <si>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</si>
  <si>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</si>
  <si>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</si>
  <si>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</si>
  <si>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</si>
  <si>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</si>
  <si>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</si>
  <si>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</si>
  <si>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</si>
  <si>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</si>
  <si>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</si>
  <si>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</si>
  <si>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</si>
  <si>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</si>
  <si>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</si>
  <si>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</si>
  <si>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</si>
  <si>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</si>
  <si>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</si>
  <si>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</si>
  <si>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</si>
  <si>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</si>
  <si>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</si>
  <si>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</si>
  <si>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</si>
  <si>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</si>
  <si>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</si>
  <si>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</si>
  <si>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</si>
  <si>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</si>
  <si>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</si>
  <si>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</si>
  <si>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</si>
  <si>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</si>
  <si>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</si>
  <si>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</si>
  <si>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</si>
  <si>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</si>
  <si>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</si>
  <si>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</si>
  <si>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</si>
  <si>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</si>
  <si>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</si>
  <si>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</si>
  <si>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</si>
  <si>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</si>
  <si>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</si>
  <si>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</si>
  <si>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</si>
  <si>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</si>
  <si>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</si>
  <si>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</si>
  <si>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</si>
  <si>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</si>
  <si>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</si>
  <si>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</si>
  <si>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</si>
  <si>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</si>
  <si>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</si>
  <si>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</si>
  <si>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</si>
  <si>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</si>
  <si>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</si>
  <si>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</si>
  <si>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</si>
  <si>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</si>
  <si>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</si>
  <si>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</si>
  <si>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</si>
  <si>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</si>
  <si>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</si>
  <si>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</si>
  <si>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</si>
  <si>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</si>
  <si>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</si>
  <si>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</si>
  <si>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</si>
  <si>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</si>
  <si>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</si>
  <si>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</si>
  <si>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</si>
  <si>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</si>
  <si>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</si>
  <si>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</si>
  <si>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</si>
  <si>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</si>
  <si>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</si>
  <si>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</si>
  <si>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</si>
  <si>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</si>
  <si>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</si>
  <si>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</si>
  <si>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</si>
  <si>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</si>
  <si>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</si>
  <si>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</si>
  <si>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</si>
  <si>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</si>
  <si>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</si>
  <si>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</si>
  <si>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</si>
  <si>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</si>
  <si>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</si>
  <si>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</si>
  <si>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</si>
  <si>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</si>
  <si>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</si>
  <si>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</si>
  <si>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</si>
  <si>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</si>
  <si>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</si>
  <si>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</si>
  <si>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</si>
  <si>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</si>
  <si>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</si>
  <si>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</si>
  <si>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</si>
  <si>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</si>
  <si>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</si>
  <si>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</si>
  <si>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</si>
  <si>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</si>
  <si>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</si>
  <si>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</si>
  <si>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</si>
  <si>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</si>
  <si>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</si>
  <si>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</si>
  <si>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</si>
  <si>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</si>
  <si>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</si>
  <si>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</si>
  <si>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</si>
  <si>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</si>
  <si>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</si>
  <si>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</si>
  <si>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</si>
  <si>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</si>
  <si>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</si>
  <si>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</si>
  <si>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</si>
  <si>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</si>
  <si>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</si>
  <si>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</si>
  <si>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</si>
  <si>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</si>
  <si>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</si>
  <si>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</si>
  <si>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</si>
  <si>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</si>
  <si>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</si>
  <si>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</si>
  <si>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</si>
  <si>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</si>
  <si>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</si>
  <si>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</si>
  <si>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</si>
  <si>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</si>
  <si>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</si>
  <si>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</si>
  <si>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</si>
  <si>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</si>
  <si>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</si>
  <si>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</si>
  <si>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</si>
  <si>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</si>
  <si>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</si>
  <si>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</si>
  <si>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</si>
  <si>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</si>
  <si>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</si>
  <si>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</si>
  <si>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</si>
  <si>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</si>
  <si>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</si>
  <si>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</si>
  <si>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</si>
  <si>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</si>
  <si>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</si>
  <si>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</si>
  <si>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</si>
  <si>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</si>
  <si>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</si>
  <si>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</si>
  <si>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</si>
  <si>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</si>
  <si>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</si>
  <si>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</si>
  <si>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</si>
  <si>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</si>
  <si>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</si>
  <si>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</si>
  <si>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</si>
  <si>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</si>
  <si>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</si>
  <si>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</si>
  <si>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</si>
  <si>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</si>
  <si>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</si>
  <si>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</si>
  <si>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</si>
  <si>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</si>
  <si>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</si>
  <si>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</si>
  <si>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</si>
  <si>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</si>
  <si>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</si>
  <si>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</si>
  <si>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</si>
  <si>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</si>
  <si>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</si>
  <si>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</si>
  <si>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</si>
  <si>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</si>
  <si>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</si>
  <si>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</si>
  <si>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</si>
  <si>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</si>
  <si>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</si>
  <si>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</si>
  <si>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</si>
  <si>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</si>
  <si>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</si>
  <si>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</si>
  <si>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</si>
  <si>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</si>
  <si>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</si>
  <si>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</si>
  <si>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</si>
  <si>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</si>
  <si>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</si>
  <si>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</si>
  <si>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</si>
  <si>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</si>
  <si>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</si>
  <si>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</si>
  <si>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</si>
  <si>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</si>
  <si>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</si>
  <si>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</si>
  <si>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</si>
  <si>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</si>
  <si>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</si>
  <si>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</si>
  <si>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</si>
  <si>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</si>
  <si>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</si>
  <si>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</si>
  <si>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</si>
  <si>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</si>
  <si>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</si>
  <si>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</si>
  <si>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</si>
  <si>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</si>
  <si>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</si>
  <si>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</si>
  <si>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</si>
  <si>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</si>
  <si>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</si>
  <si>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</si>
  <si>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</si>
  <si>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</si>
  <si>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</si>
  <si>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</si>
  <si>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</si>
  <si>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</si>
  <si>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</si>
  <si>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</si>
  <si>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</si>
  <si>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</si>
  <si>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</si>
  <si>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</si>
  <si>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</si>
  <si>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</si>
  <si>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</si>
  <si>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</si>
  <si>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</si>
  <si>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</si>
  <si>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</si>
  <si>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</si>
  <si>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</si>
  <si>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</si>
  <si>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</si>
  <si>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</si>
  <si>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</si>
  <si>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</si>
  <si>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</si>
  <si>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</si>
  <si>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</si>
  <si>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</si>
  <si>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</si>
  <si>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</si>
  <si>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</si>
  <si>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</si>
  <si>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</si>
  <si>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</si>
  <si>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</si>
  <si>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</si>
  <si>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</si>
  <si>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</si>
  <si>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</si>
  <si>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</si>
  <si>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</si>
  <si>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</si>
  <si>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</si>
  <si>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</si>
  <si>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</si>
  <si>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</si>
  <si>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</si>
  <si>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</si>
  <si>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</si>
  <si>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</si>
  <si>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</si>
  <si>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</si>
  <si>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</si>
  <si>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</si>
  <si>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</si>
  <si>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</si>
  <si>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</si>
  <si>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</si>
  <si>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</si>
  <si>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</si>
  <si>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</si>
  <si>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</si>
  <si>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</si>
  <si>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</si>
  <si>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</si>
  <si>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</si>
  <si>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</si>
  <si>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</si>
  <si>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</si>
  <si>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</si>
  <si>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</si>
  <si>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</si>
  <si>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</si>
  <si>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</si>
  <si>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</si>
  <si>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</si>
  <si>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</si>
  <si>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</si>
  <si>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</si>
  <si>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</si>
  <si>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</si>
  <si>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</si>
  <si>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</si>
  <si>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</si>
  <si>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</si>
  <si>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</si>
  <si>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</si>
  <si>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</si>
  <si>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</si>
  <si>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</si>
  <si>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</si>
  <si>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</si>
  <si>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</si>
  <si>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</si>
  <si>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</si>
  <si>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</si>
  <si>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</si>
  <si>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</si>
  <si>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</si>
  <si>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</si>
  <si>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</si>
  <si>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</si>
  <si>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</si>
  <si>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</si>
  <si>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</si>
  <si>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</si>
  <si>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</si>
  <si>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</si>
  <si>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</si>
  <si>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</si>
  <si>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</si>
  <si>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</si>
  <si>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</si>
  <si>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</si>
  <si>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</si>
  <si>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</si>
  <si>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</si>
  <si>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</si>
  <si>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</si>
  <si>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</si>
  <si>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</si>
  <si>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</si>
  <si>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</si>
  <si>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</si>
  <si>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</si>
  <si>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</si>
  <si>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</si>
  <si>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</si>
  <si>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</si>
  <si>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</si>
  <si>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</si>
  <si>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</si>
  <si>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</si>
  <si>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</si>
  <si>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</si>
  <si>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</si>
  <si>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</si>
  <si>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</si>
  <si>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</si>
  <si>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</si>
  <si>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</si>
  <si>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</si>
  <si>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</si>
  <si>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</si>
  <si>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</si>
  <si>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</si>
  <si>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</si>
  <si>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</si>
  <si>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</si>
  <si>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</si>
  <si>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</si>
  <si>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</si>
  <si>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</si>
  <si>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</si>
  <si>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</si>
  <si>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</si>
  <si>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</si>
  <si>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</si>
  <si>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</si>
  <si>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</si>
  <si>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</si>
  <si>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</si>
  <si>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</si>
  <si>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</si>
  <si>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</si>
  <si>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</si>
  <si>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</si>
  <si>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</si>
  <si>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</si>
  <si>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</si>
  <si>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</si>
  <si>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</si>
  <si>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</si>
  <si>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</si>
  <si>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</si>
  <si>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</si>
  <si>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</si>
  <si>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</si>
  <si>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</si>
  <si>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</si>
  <si>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</si>
  <si>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</si>
  <si>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</si>
  <si>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</si>
  <si>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</si>
  <si>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</si>
  <si>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</si>
  <si>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</si>
  <si>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</si>
  <si>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</si>
  <si>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</si>
  <si>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</si>
  <si>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</si>
  <si>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</si>
  <si>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</si>
  <si>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</si>
  <si>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</si>
  <si>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</si>
  <si>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</si>
  <si>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</si>
  <si>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</si>
  <si>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</si>
  <si>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</si>
  <si>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</si>
  <si>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</si>
  <si>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</si>
  <si>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</si>
  <si>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</si>
  <si>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</si>
  <si>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</si>
  <si>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</si>
  <si>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</si>
  <si>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</si>
  <si>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</si>
  <si>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</si>
  <si>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</si>
  <si>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</si>
  <si>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</si>
  <si>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</si>
  <si>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</si>
  <si>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</si>
  <si>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</si>
  <si>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</si>
  <si>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</si>
  <si>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</si>
  <si>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</si>
  <si>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</si>
  <si>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</si>
  <si>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</si>
  <si>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</si>
  <si>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</si>
  <si>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</si>
  <si>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</si>
  <si>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</si>
  <si>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</si>
  <si>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</si>
  <si>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</si>
  <si>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</si>
  <si>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</si>
  <si>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</si>
  <si>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</si>
  <si>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</si>
  <si>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</si>
  <si>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</si>
  <si>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</si>
  <si>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</si>
  <si>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</si>
  <si>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</si>
  <si>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</si>
  <si>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</si>
  <si>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</si>
  <si>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</si>
  <si>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</si>
  <si>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</si>
  <si>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</si>
  <si>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</si>
  <si>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</si>
  <si>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</si>
  <si>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</si>
  <si>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</si>
  <si>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</si>
  <si>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</si>
  <si>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</si>
  <si>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</si>
  <si>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</si>
  <si>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</si>
  <si>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</si>
  <si>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</si>
  <si>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</si>
  <si>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</si>
  <si>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</si>
  <si>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</si>
  <si>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</si>
  <si>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</si>
  <si>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</si>
  <si>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</si>
  <si>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</si>
  <si>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</si>
  <si>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</si>
  <si>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</si>
  <si>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</si>
  <si>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</si>
  <si>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</si>
  <si>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</si>
  <si>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</si>
  <si>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</si>
  <si>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</si>
  <si>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</si>
  <si>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</si>
  <si>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</si>
  <si>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</si>
  <si>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</si>
  <si>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</si>
  <si>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</si>
  <si>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</si>
  <si>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</si>
  <si>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</si>
  <si>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</si>
  <si>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</si>
  <si>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</si>
  <si>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</si>
  <si>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</si>
  <si>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</si>
  <si>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</si>
  <si>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</si>
  <si>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</si>
  <si>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</si>
  <si>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</si>
  <si>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</si>
  <si>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</si>
  <si>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</si>
  <si>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</si>
  <si>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</si>
  <si>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</si>
  <si>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</si>
  <si>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</si>
  <si>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</si>
  <si>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</si>
  <si>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</si>
  <si>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</si>
  <si>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</si>
  <si>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</si>
  <si>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</si>
  <si>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</si>
  <si>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</si>
  <si>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</si>
  <si>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</si>
  <si>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</si>
  <si>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</si>
  <si>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</si>
  <si>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</si>
  <si>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</si>
  <si>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</si>
  <si>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</si>
  <si>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</si>
  <si>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</si>
  <si>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</si>
  <si>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</si>
  <si>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</si>
  <si>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</si>
  <si>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</si>
  <si>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</si>
  <si>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</si>
  <si>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</si>
  <si>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</si>
  <si>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</si>
  <si>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</si>
  <si>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</si>
  <si>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</si>
  <si>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</si>
  <si>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</si>
  <si>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</si>
  <si>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</si>
  <si>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</si>
  <si>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</si>
  <si>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</si>
  <si>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</si>
  <si>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</si>
  <si>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</si>
  <si>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</si>
  <si>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</si>
  <si>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</si>
  <si>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</si>
  <si>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</si>
  <si>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</si>
  <si>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</si>
  <si>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</si>
  <si>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</si>
  <si>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</si>
  <si>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</si>
  <si>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</si>
  <si>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</si>
  <si>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</si>
  <si>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</si>
  <si>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</si>
  <si>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</si>
  <si>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</si>
  <si>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</si>
  <si>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</si>
  <si>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</si>
  <si>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</si>
  <si>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</si>
  <si>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</si>
  <si>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</si>
  <si>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</si>
  <si>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</si>
  <si>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</si>
  <si>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</si>
  <si>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</si>
  <si>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</si>
  <si>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</si>
  <si>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</si>
  <si>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</si>
  <si>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</si>
  <si>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</si>
  <si>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</si>
  <si>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</si>
  <si>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</si>
  <si>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</si>
  <si>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</si>
  <si>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</si>
  <si>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</si>
  <si>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</si>
  <si>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</si>
  <si>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</si>
  <si>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</si>
  <si>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</si>
  <si>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</si>
  <si>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</si>
  <si>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</si>
  <si>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</si>
  <si>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</si>
  <si>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</si>
  <si>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</si>
  <si>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</si>
  <si>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</si>
  <si>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</si>
  <si>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</si>
  <si>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</si>
  <si>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</si>
  <si>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</si>
  <si>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</si>
  <si>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</si>
  <si>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</si>
  <si>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</si>
  <si>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</si>
  <si>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</si>
  <si>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</si>
  <si>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</si>
  <si>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</si>
  <si>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</si>
  <si>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</si>
  <si>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</si>
  <si>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</si>
  <si>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</si>
  <si>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</si>
  <si>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</si>
  <si>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</si>
  <si>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</si>
  <si>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</si>
  <si>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</si>
  <si>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</si>
  <si>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</si>
  <si>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</si>
  <si>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</si>
  <si>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</si>
  <si>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</si>
  <si>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</si>
  <si>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</si>
  <si>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</si>
  <si>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</si>
  <si>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</si>
  <si>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</si>
  <si>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</si>
  <si>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</si>
  <si>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</si>
  <si>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</si>
  <si>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</si>
  <si>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</si>
  <si>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</si>
  <si>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</si>
  <si>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</si>
  <si>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</si>
  <si>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</si>
  <si>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</si>
  <si>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</si>
  <si>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</si>
  <si>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</si>
  <si>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</si>
  <si>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</si>
  <si>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</si>
  <si>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</si>
  <si>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</si>
  <si>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</si>
  <si>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</si>
  <si>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</si>
  <si>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</si>
  <si>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</si>
  <si>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</si>
  <si>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</si>
  <si>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</si>
  <si>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</si>
  <si>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</si>
  <si>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</si>
  <si>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</si>
  <si>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</si>
  <si>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</si>
  <si>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</si>
  <si>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</si>
  <si>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</si>
  <si>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</si>
  <si>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</si>
  <si>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</si>
  <si>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</si>
  <si>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</si>
  <si>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</si>
  <si>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</si>
  <si>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</si>
  <si>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</si>
  <si>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</si>
  <si>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</si>
  <si>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</si>
  <si>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</si>
  <si>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</si>
  <si>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</si>
  <si>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</si>
  <si>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</si>
  <si>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</si>
  <si>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</si>
  <si>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</si>
  <si>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</si>
  <si>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</si>
  <si>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</si>
  <si>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</si>
  <si>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</si>
  <si>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</si>
  <si>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</si>
  <si>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</si>
  <si>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</si>
  <si>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</si>
  <si>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</si>
  <si>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</si>
  <si>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</si>
  <si>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</si>
  <si>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</si>
  <si>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</si>
  <si>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</si>
  <si>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</si>
  <si>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</si>
  <si>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</si>
  <si>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</si>
  <si>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</si>
  <si>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</si>
  <si>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</si>
  <si>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</si>
  <si>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</si>
  <si>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</si>
  <si>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</si>
  <si>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</si>
  <si>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</si>
  <si>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</si>
  <si>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</si>
  <si>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</si>
  <si>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</si>
  <si>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</si>
  <si>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</si>
  <si>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</si>
  <si>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</si>
  <si>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</si>
  <si>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</si>
  <si>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</si>
  <si>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</si>
  <si>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</si>
  <si>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</si>
  <si>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</si>
  <si>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</si>
  <si>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</si>
  <si>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</si>
  <si>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</si>
  <si>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</si>
  <si>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</si>
  <si>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</si>
  <si>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</si>
  <si>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</si>
  <si>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</si>
  <si>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</si>
  <si>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</si>
  <si>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</si>
  <si>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</si>
  <si>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</si>
  <si>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</si>
  <si>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</si>
  <si>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</si>
  <si>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</si>
  <si>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</si>
  <si>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</si>
  <si>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</si>
  <si>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</si>
  <si>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</si>
  <si>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</si>
  <si>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</si>
  <si>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</si>
  <si>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</si>
  <si>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</si>
  <si>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</si>
  <si>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</si>
  <si>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</si>
  <si>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</si>
  <si>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</si>
  <si>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</si>
  <si>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</si>
  <si>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</si>
  <si>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</si>
  <si>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</si>
  <si>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</si>
  <si>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</si>
  <si>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</si>
  <si>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</si>
  <si>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</si>
  <si>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</si>
  <si>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</si>
  <si>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</si>
  <si>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</si>
  <si>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</si>
  <si>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</si>
  <si>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</si>
  <si>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</si>
  <si>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</si>
  <si>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</si>
  <si>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</si>
  <si>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</si>
  <si>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</si>
  <si>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</si>
  <si>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</si>
  <si>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</si>
  <si>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</si>
  <si>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</si>
  <si>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</si>
  <si>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</si>
  <si>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</si>
  <si>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</si>
  <si>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</si>
  <si>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</si>
  <si>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</si>
  <si>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</si>
  <si>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</si>
  <si>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</si>
  <si>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</si>
  <si>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</si>
  <si>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</si>
  <si>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</si>
  <si>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</si>
  <si>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</si>
  <si>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</si>
  <si>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</si>
  <si>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</si>
  <si>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</si>
  <si>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</si>
  <si>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</si>
  <si>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</si>
  <si>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</si>
  <si>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</si>
  <si>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</si>
  <si>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</si>
  <si>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</si>
  <si>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</si>
  <si>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</si>
  <si>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</si>
  <si>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</si>
  <si>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</si>
  <si>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</si>
  <si>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</si>
  <si>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</si>
  <si>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</si>
  <si>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</si>
  <si>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</si>
  <si>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</si>
  <si>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</si>
  <si>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</si>
  <si>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</si>
  <si>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</si>
  <si>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</si>
  <si>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</si>
  <si>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</si>
  <si>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</si>
  <si>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</si>
  <si>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</si>
  <si>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</si>
  <si>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</si>
  <si>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</si>
  <si>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</si>
  <si>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</si>
  <si>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</si>
  <si>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</si>
  <si>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</si>
  <si>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</si>
  <si>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</si>
  <si>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</si>
  <si>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</si>
  <si>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</si>
  <si>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</si>
  <si>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</si>
  <si>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</si>
  <si>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</si>
  <si>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</si>
  <si>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</si>
  <si>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</si>
  <si>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</si>
  <si>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</si>
  <si>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</si>
  <si>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</si>
  <si>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</si>
  <si>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</si>
  <si>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</si>
  <si>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</si>
  <si>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</si>
  <si>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</si>
  <si>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</si>
  <si>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</si>
  <si>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</si>
  <si>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</si>
  <si>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</si>
  <si>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</si>
  <si>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</si>
  <si>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</si>
  <si>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</si>
  <si>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</si>
  <si>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</si>
  <si>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</si>
  <si>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</si>
  <si>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</si>
  <si>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</si>
  <si>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</si>
  <si>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</si>
  <si>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</si>
  <si>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</si>
  <si>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</si>
  <si>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</si>
  <si>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</si>
  <si>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</si>
  <si>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</si>
  <si>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</si>
  <si>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</si>
  <si>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</si>
  <si>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</si>
  <si>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</si>
  <si>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</si>
  <si>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</si>
  <si>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</si>
  <si>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</si>
  <si>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</si>
  <si>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</si>
  <si>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</si>
  <si>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</si>
  <si>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</si>
  <si>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</si>
  <si>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</si>
  <si>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</si>
  <si>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</si>
  <si>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</si>
  <si>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</si>
  <si>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</si>
  <si>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</si>
  <si>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</si>
  <si>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</si>
  <si>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</si>
  <si>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</si>
  <si>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</si>
  <si>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</si>
  <si>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</si>
  <si>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</si>
  <si>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</si>
  <si>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</si>
  <si>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</si>
  <si>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</si>
  <si>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</si>
  <si>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</si>
  <si>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</si>
  <si>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</si>
  <si>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</si>
  <si>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</si>
  <si>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</si>
  <si>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</si>
  <si>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</si>
  <si>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</si>
  <si>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</si>
  <si>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</si>
  <si>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</si>
  <si>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</si>
  <si>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</si>
  <si>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</si>
  <si>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</si>
  <si>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</si>
  <si>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</si>
  <si>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</si>
  <si>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</si>
  <si>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</si>
  <si>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</si>
  <si>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</si>
  <si>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</si>
  <si>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</si>
  <si>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</si>
  <si>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</si>
  <si>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</si>
  <si>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</si>
  <si>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</si>
  <si>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</si>
  <si>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</si>
  <si>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</si>
  <si>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</si>
  <si>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</si>
  <si>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</si>
  <si>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</si>
  <si>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</si>
  <si>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</si>
  <si>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</si>
  <si>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</si>
  <si>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</si>
  <si>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</si>
  <si>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</si>
  <si>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</si>
  <si>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</si>
  <si>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</si>
  <si>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</si>
  <si>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</si>
  <si>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</si>
  <si>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</si>
  <si>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</si>
  <si>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</si>
  <si>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</si>
  <si>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</si>
  <si>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</si>
  <si>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</si>
  <si>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</si>
  <si>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</si>
  <si>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</si>
  <si>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</si>
  <si>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</si>
  <si>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</si>
  <si>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</si>
  <si>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</si>
  <si>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</si>
  <si>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</si>
  <si>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</si>
  <si>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</si>
  <si>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</si>
  <si>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</si>
  <si>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</si>
  <si>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</si>
  <si>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</si>
  <si>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</si>
  <si>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</si>
  <si>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</si>
  <si>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</si>
  <si>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</si>
  <si>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</si>
  <si>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</si>
  <si>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</si>
  <si>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</si>
  <si>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</si>
  <si>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</si>
  <si>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</si>
  <si>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</si>
  <si>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</si>
  <si>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</si>
  <si>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</si>
  <si>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</si>
  <si>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</si>
  <si>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</si>
  <si>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</si>
  <si>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</si>
  <si>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</si>
  <si>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</si>
  <si>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</si>
  <si>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</si>
  <si>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</si>
  <si>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</si>
  <si>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</si>
  <si>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</si>
  <si>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</si>
  <si>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</si>
  <si>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</si>
  <si>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</si>
  <si>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</si>
  <si>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</si>
  <si>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</si>
  <si>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</si>
  <si>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</si>
  <si>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</si>
  <si>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</si>
  <si>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</si>
  <si>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</si>
  <si>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</si>
  <si>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</si>
  <si>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</si>
  <si>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</si>
  <si>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</si>
  <si>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</si>
  <si>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</si>
  <si>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</si>
  <si>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</si>
  <si>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</si>
  <si>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</si>
  <si>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</si>
  <si>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</si>
  <si>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</si>
  <si>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</si>
  <si>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</si>
  <si>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</si>
  <si>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</si>
  <si>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</si>
  <si>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</si>
  <si>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</si>
  <si>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</si>
  <si>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</si>
  <si>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</si>
  <si>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</si>
  <si>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</si>
  <si>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</si>
  <si>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</si>
  <si>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</si>
  <si>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</si>
  <si>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</si>
  <si>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</si>
  <si>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</si>
  <si>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</si>
  <si>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</si>
  <si>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</si>
  <si>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</si>
  <si>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</si>
  <si>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</si>
  <si>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</si>
  <si>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</si>
  <si>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</si>
  <si>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</si>
  <si>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</si>
  <si>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</si>
  <si>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</si>
  <si>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</si>
  <si>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</si>
  <si>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</si>
  <si>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</si>
  <si>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</si>
  <si>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</si>
  <si>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</si>
  <si>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</si>
  <si>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</si>
  <si>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</si>
  <si>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</si>
  <si>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</si>
  <si>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</si>
  <si>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</si>
  <si>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</si>
  <si>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</si>
  <si>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</si>
  <si>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</si>
  <si>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</si>
  <si>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</si>
  <si>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</si>
  <si>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</si>
  <si>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</si>
  <si>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</si>
  <si>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</si>
  <si>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</si>
  <si>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</si>
  <si>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</si>
  <si>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</si>
  <si>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</si>
  <si>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</si>
  <si>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</si>
  <si>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</si>
  <si>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</si>
  <si>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</si>
  <si>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</si>
  <si>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</si>
  <si>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</si>
  <si>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</si>
  <si>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</si>
  <si>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</si>
  <si>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</si>
  <si>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</si>
  <si>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</si>
  <si>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</si>
  <si>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</si>
  <si>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</si>
  <si>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</si>
  <si>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</si>
  <si>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</si>
  <si>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</si>
  <si>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</si>
  <si>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</si>
  <si>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</si>
  <si>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</si>
  <si>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</si>
  <si>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</si>
  <si>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</si>
  <si>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</si>
  <si>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</si>
  <si>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</si>
  <si>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</si>
  <si>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</si>
  <si>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</si>
  <si>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</si>
  <si>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</si>
  <si>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</si>
  <si>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</si>
  <si>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</si>
  <si>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</si>
  <si>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</si>
  <si>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</si>
  <si>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</si>
  <si>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</si>
  <si>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</si>
  <si>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</si>
  <si>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</si>
  <si>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</si>
  <si>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</si>
  <si>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</si>
  <si>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</si>
  <si>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</si>
  <si>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</si>
  <si>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</si>
  <si>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</si>
  <si>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</si>
  <si>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</si>
  <si>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</si>
  <si>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</si>
  <si>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</si>
  <si>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</si>
  <si>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</si>
  <si>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</si>
  <si>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</si>
  <si>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</si>
  <si>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</si>
  <si>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</si>
  <si>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</si>
  <si>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</si>
  <si>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</si>
  <si>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</si>
  <si>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</si>
  <si>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</si>
  <si>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</si>
  <si>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</si>
  <si>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</si>
  <si>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</si>
  <si>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</si>
  <si>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</si>
  <si>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</si>
  <si>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</si>
  <si>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</si>
  <si>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</si>
  <si>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</si>
  <si>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</si>
  <si>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</si>
  <si>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</si>
  <si>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</si>
  <si>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</si>
  <si>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</si>
  <si>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</si>
  <si>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</si>
  <si>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</si>
  <si>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</si>
  <si>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</si>
  <si>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</si>
  <si>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</si>
  <si>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</si>
  <si>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</si>
  <si>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</si>
  <si>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</si>
  <si>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</si>
  <si>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</si>
  <si>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</si>
  <si>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</si>
  <si>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</si>
  <si>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</si>
  <si>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</si>
  <si>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</si>
  <si>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</si>
  <si>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</si>
  <si>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</si>
  <si>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</si>
  <si>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</si>
  <si>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</si>
  <si>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</si>
  <si>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</si>
  <si>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</si>
  <si>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</si>
  <si>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</si>
  <si>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</si>
  <si>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</si>
  <si>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</si>
  <si>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</si>
  <si>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</si>
  <si>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</si>
  <si>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</si>
  <si>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</si>
  <si>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</si>
  <si>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</si>
  <si>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</si>
  <si>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</si>
  <si>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</si>
  <si>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</si>
  <si>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</si>
  <si>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</si>
  <si>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</si>
  <si>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</si>
  <si>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</si>
  <si>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</si>
  <si>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</si>
  <si>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</si>
  <si>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</si>
  <si>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</si>
  <si>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</si>
  <si>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</si>
  <si>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</si>
  <si>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</si>
  <si>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</si>
  <si>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</si>
  <si>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</si>
  <si>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</si>
  <si>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</si>
  <si>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</si>
  <si>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</si>
  <si>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</si>
  <si>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</si>
  <si>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</si>
  <si>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</si>
  <si>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</si>
  <si>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</si>
  <si>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</si>
  <si>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</si>
  <si>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</si>
  <si>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</si>
  <si>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</si>
  <si>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</si>
  <si>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</si>
  <si>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</si>
  <si>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</si>
  <si>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</si>
  <si>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</si>
  <si>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</si>
  <si>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</si>
  <si>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</si>
  <si>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</si>
  <si>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</si>
  <si>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</si>
  <si>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</si>
  <si>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</si>
  <si>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</si>
  <si>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</si>
  <si>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</si>
  <si>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</si>
  <si>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</si>
  <si>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</si>
  <si>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</si>
  <si>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</si>
  <si>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</si>
  <si>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</si>
  <si>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</si>
  <si>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</si>
  <si>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</si>
  <si>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</si>
  <si>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</si>
  <si>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</si>
  <si>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</si>
  <si>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</si>
  <si>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</si>
  <si>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</si>
  <si>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</si>
  <si>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</si>
  <si>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</si>
  <si>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</si>
  <si>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</si>
  <si>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</si>
  <si>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</si>
  <si>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</si>
  <si>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</si>
  <si>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</si>
  <si>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</si>
  <si>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</si>
  <si>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</si>
  <si>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</si>
  <si>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</si>
  <si>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</si>
  <si>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</si>
  <si>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</si>
  <si>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</si>
  <si>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</si>
  <si>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</si>
  <si>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</si>
  <si>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</si>
  <si>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</si>
  <si>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</si>
  <si>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</si>
  <si>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</si>
  <si>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</si>
  <si>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</si>
  <si>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</si>
  <si>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</si>
  <si>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</si>
  <si>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</si>
  <si>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</si>
  <si>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</si>
  <si>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</si>
  <si>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</si>
  <si>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</si>
  <si>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</si>
  <si>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</si>
  <si>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</si>
  <si>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</si>
  <si>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</si>
  <si>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</si>
  <si>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</si>
  <si>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</si>
  <si>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</si>
  <si>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</si>
  <si>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</si>
  <si>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</si>
  <si>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</si>
  <si>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</si>
  <si>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</si>
  <si>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</si>
  <si>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</si>
  <si>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</si>
  <si>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</si>
  <si>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</si>
  <si>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</si>
  <si>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</si>
  <si>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</si>
  <si>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</si>
  <si>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</si>
  <si>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</si>
  <si>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</si>
  <si>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</si>
  <si>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</si>
  <si>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</si>
  <si>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</si>
  <si>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</si>
  <si>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</si>
  <si>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</si>
  <si>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</si>
  <si>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</si>
  <si>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</si>
  <si>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</si>
  <si>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</si>
  <si>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</si>
  <si>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</si>
  <si>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</si>
  <si>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</si>
  <si>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</si>
  <si>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</si>
  <si>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</si>
  <si>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</si>
  <si>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</si>
  <si>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</si>
  <si>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</si>
  <si>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</si>
  <si>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</si>
  <si>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</si>
  <si>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</si>
  <si>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</si>
  <si>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</si>
  <si>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</si>
  <si>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</si>
  <si>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</si>
  <si>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</si>
  <si>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</si>
  <si>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</si>
  <si>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</si>
  <si>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</si>
  <si>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</si>
  <si>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</si>
  <si>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</si>
  <si>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</si>
  <si>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</si>
  <si>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</si>
  <si>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</si>
  <si>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</si>
  <si>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</si>
  <si>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</si>
  <si>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</si>
  <si>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</si>
  <si>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</si>
  <si>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</si>
  <si>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</si>
  <si>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</si>
  <si>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</si>
  <si>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</si>
  <si>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</si>
  <si>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</si>
  <si>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</si>
  <si>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</si>
  <si>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</si>
  <si>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</si>
  <si>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</si>
  <si>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</si>
  <si>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</si>
  <si>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</si>
  <si>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</si>
  <si>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</si>
  <si>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</si>
  <si>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</si>
  <si>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</si>
  <si>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</si>
  <si>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</si>
  <si>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</si>
  <si>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</si>
  <si>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</si>
  <si>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</si>
  <si>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</si>
  <si>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</si>
  <si>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</si>
  <si>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</si>
  <si>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</si>
  <si>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</si>
  <si>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</si>
  <si>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</si>
  <si>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</si>
  <si>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</si>
  <si>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</si>
  <si>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</si>
  <si>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</si>
  <si>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</si>
  <si>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</si>
  <si>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</si>
  <si>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</si>
  <si>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</si>
  <si>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</si>
  <si>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</si>
  <si>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</si>
  <si>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</si>
  <si>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</si>
  <si>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</si>
  <si>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</si>
  <si>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</si>
  <si>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</si>
  <si>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</si>
  <si>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</si>
  <si>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</si>
  <si>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</si>
  <si>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</si>
  <si>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</si>
  <si>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</si>
  <si>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</si>
  <si>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</si>
  <si>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</si>
  <si>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</si>
  <si>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</si>
  <si>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</si>
  <si>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</si>
  <si>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</si>
  <si>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</si>
  <si>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</si>
  <si>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</si>
  <si>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</si>
  <si>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</si>
  <si>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</si>
  <si>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</si>
  <si>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</si>
  <si>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</si>
  <si>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</si>
  <si>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</si>
  <si>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</si>
  <si>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</si>
  <si>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</si>
  <si>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</si>
  <si>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</si>
  <si>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</si>
  <si>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</si>
  <si>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</si>
  <si>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</si>
  <si>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</si>
  <si>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</si>
  <si>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</si>
  <si>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</si>
  <si>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</si>
  <si>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</si>
  <si>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</si>
  <si>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</si>
  <si>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</si>
  <si>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</si>
  <si>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</si>
  <si>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</si>
  <si>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</si>
  <si>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</si>
  <si>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</si>
  <si>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</si>
  <si>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</si>
  <si>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</si>
  <si>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</si>
  <si>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</si>
  <si>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</si>
  <si>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</si>
  <si>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</si>
  <si>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</si>
  <si>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</si>
  <si>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</si>
  <si>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</si>
  <si>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</si>
  <si>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</si>
  <si>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</si>
  <si>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</si>
  <si>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</si>
  <si>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</si>
  <si>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</si>
  <si>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</si>
  <si>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</si>
  <si>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</si>
  <si>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</si>
  <si>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</si>
  <si>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</si>
  <si>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</si>
  <si>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</si>
  <si>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</si>
  <si>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</si>
  <si>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</si>
  <si>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</si>
  <si>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</si>
  <si>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</si>
  <si>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</si>
  <si>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</si>
  <si>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</si>
  <si>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</si>
  <si>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</si>
  <si>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</si>
  <si>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</si>
  <si>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</si>
  <si>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</si>
  <si>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</si>
  <si>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</si>
  <si>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</si>
  <si>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</si>
  <si>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</si>
  <si>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</si>
  <si>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</si>
  <si>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</si>
  <si>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</si>
  <si>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</si>
  <si>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</si>
  <si>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</si>
  <si>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</si>
  <si>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</si>
  <si>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</si>
  <si>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</si>
  <si>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</si>
  <si>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</si>
  <si>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</si>
  <si>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</si>
  <si>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</si>
  <si>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</si>
  <si>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</si>
  <si>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</si>
  <si>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</si>
  <si>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</si>
  <si>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</si>
  <si>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</si>
  <si>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</si>
  <si>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</si>
  <si>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</si>
  <si>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</si>
  <si>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</si>
  <si>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</si>
  <si>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</si>
  <si>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</si>
  <si>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</si>
  <si>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</si>
  <si>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</si>
  <si>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</si>
  <si>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</si>
  <si>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</si>
  <si>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</si>
  <si>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</si>
  <si>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</si>
  <si>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</si>
  <si>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</si>
  <si>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</si>
  <si>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</si>
  <si>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</si>
  <si>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</si>
  <si>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</si>
  <si>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</si>
  <si>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</si>
  <si>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</si>
  <si>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</si>
  <si>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</si>
  <si>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</si>
  <si>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</si>
  <si>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</si>
  <si>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</si>
  <si>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</si>
  <si>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</si>
  <si>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</si>
  <si>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</si>
  <si>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</si>
  <si>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</si>
  <si>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</si>
  <si>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</si>
  <si>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</si>
  <si>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</si>
  <si>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</si>
  <si>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</si>
  <si>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</si>
  <si>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</si>
  <si>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</si>
  <si>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</si>
  <si>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</si>
  <si>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</si>
  <si>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</si>
  <si>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</si>
  <si>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</si>
  <si>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</si>
  <si>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</si>
  <si>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</si>
  <si>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</si>
  <si>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</si>
  <si>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</si>
  <si>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</si>
  <si>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</si>
  <si>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</si>
  <si>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</si>
  <si>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</si>
  <si>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</si>
  <si>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</si>
  <si>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</si>
  <si>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</si>
  <si>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</si>
  <si>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</si>
  <si>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</si>
  <si>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</si>
  <si>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</si>
  <si>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</si>
  <si>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</si>
  <si>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</si>
  <si>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</si>
  <si>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</si>
  <si>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</si>
  <si>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</si>
  <si>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</si>
  <si>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</si>
  <si>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</si>
  <si>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</si>
  <si>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</si>
  <si>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</si>
  <si>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</si>
  <si>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</si>
  <si>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</si>
  <si>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</si>
  <si>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</si>
  <si>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</si>
  <si>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</si>
  <si>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</si>
  <si>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</si>
  <si>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</si>
  <si>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</si>
  <si>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</si>
  <si>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</si>
  <si>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</si>
  <si>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</si>
  <si>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</si>
  <si>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</si>
  <si>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</si>
  <si>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</si>
  <si>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</si>
  <si>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</si>
  <si>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</si>
  <si>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</si>
  <si>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</si>
  <si>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</si>
  <si>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</si>
  <si>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</si>
  <si>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</si>
  <si>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</si>
  <si>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</si>
  <si>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</si>
  <si>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</si>
  <si>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</si>
  <si>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</si>
  <si>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</si>
  <si>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</si>
  <si>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</si>
  <si>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</si>
  <si>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</si>
  <si>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</si>
  <si>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</si>
  <si>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</si>
  <si>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</si>
  <si>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</si>
  <si>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</si>
  <si>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</si>
  <si>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</si>
  <si>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</si>
  <si>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</si>
  <si>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</si>
  <si>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</si>
  <si>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</si>
  <si>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</si>
  <si>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</si>
  <si>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</si>
  <si>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</si>
  <si>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</si>
  <si>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</si>
  <si>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</si>
  <si>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</si>
  <si>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</si>
  <si>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</si>
  <si>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</si>
  <si>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</si>
  <si>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</si>
  <si>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</si>
  <si>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</si>
  <si>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</si>
  <si>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</si>
  <si>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</si>
  <si>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</si>
  <si>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</si>
  <si>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</si>
  <si>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</si>
  <si>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</si>
  <si>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</si>
  <si>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</si>
  <si>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</si>
  <si>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</si>
  <si>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</si>
  <si>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</si>
  <si>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</si>
  <si>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</si>
  <si>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</si>
  <si>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</si>
  <si>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</si>
  <si>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</si>
  <si>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</si>
  <si>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</si>
  <si>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</si>
  <si>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</si>
  <si>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</si>
  <si>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</si>
  <si>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</si>
  <si>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</si>
  <si>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</si>
  <si>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</si>
  <si>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</si>
  <si>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</si>
  <si>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</si>
  <si>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</si>
  <si>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</si>
  <si>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</si>
  <si>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</si>
  <si>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</si>
  <si>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</si>
  <si>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</si>
  <si>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</si>
  <si>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</si>
  <si>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</si>
  <si>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</si>
  <si>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</si>
  <si>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</si>
  <si>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</si>
  <si>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</si>
  <si>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</si>
  <si>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</si>
  <si>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</si>
  <si>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</si>
  <si>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</si>
  <si>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</si>
  <si>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</si>
  <si>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</si>
  <si>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</si>
  <si>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</si>
  <si>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</si>
  <si>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</si>
  <si>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</si>
  <si>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</si>
  <si>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</si>
  <si>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</si>
  <si>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</si>
  <si>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</si>
  <si>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</si>
  <si>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</si>
  <si>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</si>
  <si>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</si>
  <si>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</si>
  <si>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</si>
  <si>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</si>
  <si>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</si>
  <si>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</si>
  <si>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</si>
  <si>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</si>
  <si>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</si>
  <si>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</si>
  <si>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</si>
  <si>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</si>
  <si>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</si>
  <si>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</si>
  <si>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</si>
  <si>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</si>
  <si>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</si>
  <si>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</si>
  <si>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</si>
  <si>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</si>
  <si>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</si>
  <si>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</si>
  <si>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</si>
  <si>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</si>
  <si>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</si>
  <si>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</si>
  <si>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</si>
  <si>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</si>
  <si>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</si>
  <si>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</si>
  <si>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</si>
  <si>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</si>
  <si>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</si>
  <si>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</si>
  <si>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</si>
  <si>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</si>
  <si>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</si>
  <si>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</si>
  <si>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</si>
  <si>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</si>
  <si>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</si>
  <si>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</si>
  <si>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</si>
  <si>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</si>
  <si>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</si>
  <si>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</si>
  <si>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</si>
  <si>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</si>
  <si>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</si>
  <si>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</si>
  <si>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</si>
  <si>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</si>
  <si>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</si>
  <si>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</si>
  <si>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</si>
  <si>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</si>
  <si>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</si>
  <si>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</si>
  <si>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</si>
  <si>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</si>
  <si>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</si>
  <si>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</si>
  <si>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</si>
  <si>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</si>
  <si>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</si>
  <si>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</si>
  <si>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</si>
  <si>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</si>
  <si>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</si>
  <si>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</si>
  <si>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</si>
  <si>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</si>
  <si>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</si>
  <si>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</si>
  <si>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</si>
  <si>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</si>
  <si>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</si>
  <si>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</si>
  <si>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</si>
  <si>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</si>
  <si>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</si>
  <si>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</si>
  <si>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</si>
  <si>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</si>
  <si>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</si>
  <si>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</si>
  <si>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</si>
  <si>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</si>
  <si>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</si>
  <si>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</si>
  <si>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</si>
  <si>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</si>
  <si>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</si>
  <si>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</si>
  <si>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</si>
  <si>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</si>
  <si>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</si>
  <si>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</si>
  <si>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</si>
  <si>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</si>
  <si>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</si>
  <si>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</si>
  <si>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</si>
  <si>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</si>
  <si>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</si>
  <si>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</si>
  <si>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</si>
  <si>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</si>
  <si>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</si>
  <si>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</si>
  <si>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</si>
  <si>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</si>
  <si>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</si>
  <si>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</si>
  <si>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</si>
  <si>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</si>
  <si>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</si>
  <si>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</si>
  <si>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</si>
  <si>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</si>
  <si>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</si>
  <si>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</si>
  <si>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</si>
  <si>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</si>
  <si>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</si>
  <si>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</si>
  <si>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</si>
  <si>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</si>
  <si>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</si>
  <si>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</si>
  <si>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</si>
  <si>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</si>
  <si>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</si>
  <si>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</si>
  <si>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</si>
  <si>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</si>
  <si>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</si>
  <si>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</si>
  <si>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</si>
  <si>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</si>
  <si>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</si>
  <si>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</si>
  <si>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</si>
  <si>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</si>
  <si>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</si>
  <si>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</si>
  <si>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</si>
  <si>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</si>
  <si>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</si>
  <si>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</si>
  <si>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</si>
  <si>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</si>
  <si>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</si>
  <si>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</si>
  <si>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</si>
  <si>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</si>
  <si>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</si>
  <si>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</si>
  <si>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</si>
  <si>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</si>
  <si>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</si>
  <si>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</si>
  <si>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</si>
  <si>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</si>
  <si>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</si>
  <si>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</si>
  <si>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</si>
  <si>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</si>
  <si>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</si>
  <si>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</si>
  <si>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</si>
  <si>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</si>
  <si>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</si>
  <si>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</si>
  <si>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</si>
  <si>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</si>
  <si>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</si>
  <si>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</si>
  <si>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</si>
  <si>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</si>
  <si>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</si>
  <si>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</si>
  <si>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</si>
  <si>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</si>
  <si>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</si>
  <si>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</si>
  <si>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</si>
  <si>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</si>
  <si>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</si>
  <si>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</si>
  <si>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</si>
  <si>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</si>
  <si>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</si>
  <si>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</si>
  <si>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</si>
  <si>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</si>
  <si>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</si>
  <si>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</si>
  <si>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</si>
  <si>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</si>
  <si>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</si>
  <si>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</si>
  <si>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</si>
  <si>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</si>
  <si>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</si>
  <si>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</si>
  <si>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</si>
  <si>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</si>
  <si>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</si>
  <si>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</si>
  <si>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</si>
  <si>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</si>
  <si>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</si>
  <si>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</si>
  <si>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</si>
  <si>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</si>
  <si>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</si>
  <si>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</si>
  <si>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</si>
  <si>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</si>
  <si>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</si>
  <si>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</si>
  <si>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</si>
  <si>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</si>
  <si>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</si>
  <si>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</si>
  <si>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</si>
  <si>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</si>
  <si>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</si>
  <si>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</si>
  <si>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</si>
  <si>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</si>
  <si>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</si>
  <si>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</si>
  <si>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</si>
  <si>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</si>
  <si>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</si>
  <si>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</si>
  <si>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</si>
  <si>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</si>
  <si>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</si>
  <si>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</si>
  <si>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</si>
  <si>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</si>
  <si>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</si>
  <si>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</si>
  <si>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</si>
  <si>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</si>
  <si>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</si>
  <si>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</si>
  <si>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</si>
  <si>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</si>
  <si>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</si>
  <si>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</si>
  <si>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</si>
  <si>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</si>
  <si>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</si>
  <si>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</si>
  <si>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</si>
  <si>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</si>
  <si>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</si>
  <si>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</si>
  <si>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</si>
  <si>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</si>
  <si>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</si>
  <si>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</si>
  <si>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</si>
  <si>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</si>
  <si>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</si>
  <si>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</si>
  <si>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</si>
  <si>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</si>
  <si>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</si>
  <si>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</si>
  <si>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</si>
  <si>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</si>
  <si>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</si>
  <si>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</si>
  <si>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</si>
  <si>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</si>
  <si>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</si>
  <si>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</si>
  <si>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</si>
  <si>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</si>
  <si>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</si>
  <si>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</si>
  <si>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</si>
  <si>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</si>
  <si>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</si>
  <si>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</si>
  <si>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</si>
  <si>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</si>
  <si>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</si>
  <si>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</si>
  <si>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</si>
  <si>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</si>
  <si>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</si>
  <si>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</si>
  <si>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</si>
  <si>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</si>
  <si>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</si>
  <si>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</si>
  <si>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</si>
  <si>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</si>
  <si>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</si>
  <si>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</si>
  <si>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</si>
  <si>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</si>
  <si>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</si>
  <si>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</si>
  <si>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</si>
  <si>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</si>
  <si>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</si>
  <si>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</si>
  <si>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</si>
  <si>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</si>
  <si>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</si>
  <si>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</si>
  <si>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</si>
  <si>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</si>
  <si>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</si>
  <si>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</si>
  <si>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</si>
  <si>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</si>
  <si>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</si>
  <si>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</si>
  <si>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</si>
  <si>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</si>
  <si>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</si>
  <si>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</si>
  <si>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</si>
  <si>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</si>
  <si>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</si>
  <si>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</si>
  <si>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</si>
  <si>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</si>
  <si>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</si>
  <si>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</si>
  <si>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</si>
  <si>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</si>
  <si>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</si>
  <si>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</si>
  <si>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</si>
  <si>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</si>
  <si>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</si>
  <si>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</si>
  <si>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</si>
  <si>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</si>
  <si>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</si>
  <si>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</si>
  <si>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</si>
  <si>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</si>
  <si>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</si>
  <si>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</si>
  <si>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</si>
  <si>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</si>
  <si>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</si>
  <si>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</si>
  <si>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</si>
  <si>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</si>
  <si>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</si>
  <si>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</si>
  <si>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</si>
  <si>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</si>
  <si>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</si>
  <si>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</si>
  <si>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</si>
  <si>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</si>
  <si>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</si>
  <si>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</si>
  <si>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</si>
  <si>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</si>
  <si>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</si>
  <si>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</si>
  <si>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</si>
  <si>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</si>
  <si>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</si>
  <si>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</si>
  <si>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</si>
  <si>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</si>
  <si>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</si>
  <si>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</si>
  <si>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</si>
  <si>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</si>
  <si>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</si>
  <si>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</si>
  <si>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</si>
  <si>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</si>
  <si>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</si>
  <si>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</si>
  <si>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</si>
  <si>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</si>
  <si>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</si>
  <si>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</si>
  <si>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</si>
  <si>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</si>
  <si>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</si>
  <si>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</si>
  <si>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</si>
  <si>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</si>
  <si>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</si>
  <si>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</si>
  <si>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</si>
  <si>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</si>
  <si>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</si>
  <si>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</si>
  <si>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</si>
  <si>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</si>
  <si>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</si>
  <si>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</si>
  <si>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</si>
  <si>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</si>
  <si>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</si>
  <si>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</si>
  <si>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</si>
  <si>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</si>
  <si>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</si>
  <si>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</si>
  <si>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</si>
  <si>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</si>
  <si>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</si>
  <si>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</si>
  <si>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</si>
  <si>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</si>
  <si>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</si>
  <si>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</si>
  <si>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</si>
  <si>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</si>
  <si>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</si>
  <si>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</si>
  <si>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</si>
  <si>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</si>
  <si>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</si>
  <si>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</si>
  <si>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</si>
  <si>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</si>
  <si>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</si>
  <si>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</si>
  <si>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</si>
  <si>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</si>
  <si>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</si>
  <si>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</si>
  <si>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</si>
  <si>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</si>
  <si>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</si>
  <si>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</si>
  <si>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</si>
  <si>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</si>
  <si>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</si>
  <si>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</si>
  <si>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</si>
  <si>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</si>
  <si>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</si>
  <si>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</si>
  <si>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</si>
  <si>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</si>
  <si>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</si>
  <si>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</si>
  <si>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</si>
  <si>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</si>
  <si>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</si>
  <si>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</si>
  <si>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</si>
  <si>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</si>
  <si>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</si>
  <si>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</si>
  <si>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</si>
  <si>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</si>
  <si>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</si>
  <si>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</si>
  <si>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</si>
  <si>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</si>
  <si>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</si>
  <si>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</si>
  <si>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</si>
  <si>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</si>
  <si>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</si>
  <si>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</si>
  <si>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</si>
  <si>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</si>
  <si>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</si>
  <si>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</si>
  <si>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</si>
  <si>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</si>
  <si>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</si>
  <si>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</si>
  <si>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</si>
  <si>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</si>
  <si>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</si>
  <si>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</si>
  <si>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</si>
  <si>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</si>
  <si>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</si>
  <si>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</si>
  <si>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</si>
  <si>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</si>
  <si>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</si>
  <si>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</si>
  <si>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</si>
  <si>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</si>
  <si>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</si>
  <si>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</si>
  <si>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</si>
  <si>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</si>
  <si>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</si>
  <si>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</si>
  <si>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</si>
  <si>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</si>
  <si>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</si>
  <si>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</si>
  <si>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</si>
  <si>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</si>
  <si>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</si>
  <si>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</si>
  <si>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</si>
  <si>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</si>
  <si>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</si>
  <si>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</si>
  <si>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</si>
  <si>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</si>
  <si>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</si>
  <si>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</si>
  <si>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</si>
  <si>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</si>
  <si>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</si>
  <si>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</si>
  <si>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</si>
  <si>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</si>
  <si>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</si>
  <si>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</si>
  <si>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</si>
  <si>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</si>
  <si>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</si>
  <si>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</si>
  <si>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</si>
  <si>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</si>
  <si>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</si>
  <si>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</si>
  <si>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</si>
  <si>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</si>
  <si>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</si>
  <si>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</si>
  <si>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</si>
  <si>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</si>
  <si>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</si>
  <si>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</si>
  <si>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</si>
  <si>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</si>
  <si>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</si>
  <si>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</si>
  <si>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</si>
  <si>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</si>
  <si>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</si>
  <si>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</si>
  <si>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</si>
  <si>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</si>
  <si>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</si>
  <si>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</si>
  <si>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</si>
  <si>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</si>
  <si>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</si>
  <si>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</si>
  <si>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</si>
  <si>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</si>
  <si>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</si>
  <si>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</si>
  <si>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</si>
  <si>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</si>
  <si>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</si>
  <si>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</si>
  <si>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</si>
  <si>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</si>
  <si>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</si>
  <si>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</si>
  <si>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</si>
  <si>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</si>
  <si>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</si>
  <si>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</si>
  <si>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</si>
  <si>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</si>
  <si>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</si>
  <si>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</si>
  <si>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</si>
  <si>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</si>
  <si>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</si>
  <si>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</si>
  <si>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</si>
  <si>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</si>
  <si>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</si>
  <si>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</si>
  <si>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</si>
  <si>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</si>
  <si>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</si>
  <si>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</si>
  <si>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</si>
  <si>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</si>
  <si>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</si>
  <si>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</si>
  <si>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</si>
  <si>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</si>
  <si>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</si>
  <si>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</si>
  <si>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</si>
  <si>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</si>
  <si>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</si>
  <si>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</si>
  <si>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</si>
  <si>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</si>
  <si>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</si>
  <si>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</si>
  <si>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</si>
  <si>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</si>
  <si>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</si>
  <si>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</si>
  <si>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</si>
  <si>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</si>
  <si>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</si>
  <si>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</si>
  <si>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</si>
  <si>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</si>
  <si>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</si>
  <si>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</si>
  <si>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</si>
  <si>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</si>
  <si>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</si>
  <si>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</si>
  <si>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</si>
  <si>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</si>
  <si>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</si>
  <si>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</si>
  <si>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</si>
  <si>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</si>
  <si>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</si>
  <si>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</si>
  <si>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</si>
  <si>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</si>
  <si>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</si>
  <si>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</si>
  <si>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</si>
  <si>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</si>
  <si>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</si>
  <si>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</si>
  <si>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</si>
  <si>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</si>
  <si>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</si>
  <si>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</si>
  <si>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</si>
  <si>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</si>
  <si>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</si>
  <si>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</si>
  <si>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</si>
  <si>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</si>
  <si>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</si>
  <si>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</si>
  <si>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</si>
  <si>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</si>
  <si>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</si>
  <si>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</si>
  <si>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</si>
  <si>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</si>
  <si>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</si>
  <si>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</si>
  <si>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</si>
  <si>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</si>
  <si>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</si>
  <si>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</si>
  <si>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</si>
  <si>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</si>
  <si>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</si>
  <si>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</si>
  <si>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</si>
  <si>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</si>
  <si>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</si>
  <si>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</si>
  <si>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</si>
  <si>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</si>
  <si>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</si>
  <si>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</si>
  <si>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</si>
  <si>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</si>
  <si>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</si>
  <si>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</si>
  <si>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</si>
  <si>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</si>
  <si>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</si>
  <si>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</si>
  <si>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</si>
  <si>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</si>
  <si>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</si>
  <si>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</si>
  <si>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</si>
  <si>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</si>
  <si>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</si>
  <si>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</si>
  <si>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</si>
  <si>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</si>
  <si>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</si>
  <si>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</si>
  <si>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</si>
  <si>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</si>
  <si>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</si>
  <si>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</si>
  <si>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</si>
  <si>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</si>
  <si>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</si>
  <si>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</si>
  <si>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</si>
  <si>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</si>
  <si>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</si>
  <si>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</si>
  <si>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</si>
  <si>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</si>
  <si>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</si>
  <si>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</si>
  <si>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</si>
  <si>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</si>
  <si>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</si>
  <si>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</si>
  <si>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</si>
  <si>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</si>
  <si>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</si>
  <si>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</si>
  <si>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</si>
  <si>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</si>
  <si>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</si>
  <si>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</si>
  <si>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</si>
  <si>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</si>
  <si>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</si>
  <si>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</si>
  <si>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</si>
  <si>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</si>
  <si>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</si>
  <si>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</si>
  <si>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</si>
  <si>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</si>
  <si>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</si>
  <si>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</si>
  <si>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</si>
  <si>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</si>
  <si>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</si>
  <si>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</si>
  <si>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</si>
  <si>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</si>
  <si>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</si>
  <si>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</si>
  <si>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</si>
  <si>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</si>
  <si>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</si>
  <si>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</si>
  <si>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</si>
  <si>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</si>
  <si>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</si>
  <si>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</si>
  <si>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</si>
  <si>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</si>
  <si>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</si>
  <si>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</si>
  <si>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</si>
  <si>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</si>
  <si>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</si>
  <si>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</si>
  <si>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</si>
  <si>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</si>
  <si>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</si>
  <si>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Zubair mehboob</t>
  </si>
  <si>
    <t>Online to Nawaz</t>
  </si>
  <si>
    <t>Online to Fakhri brothers</t>
  </si>
  <si>
    <t>Online to Shaheer care off INTEQ</t>
  </si>
  <si>
    <t>Online to Saqib insulation in 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</si>
</sst>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73" workbookViewId="0">
      <selection activeCell="B2685" sqref="B2685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4"/>
      <c r="B1" s="724"/>
      <c r="C1" s="724"/>
      <c r="D1" s="724"/>
      <c r="E1" s="725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6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7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7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7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8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9" t="s">
        <v>3255</v>
      </c>
      <c r="F1120" s="729"/>
      <c r="G1120" s="729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30" t="s">
        <v>4176</v>
      </c>
      <c r="B1490" s="732"/>
      <c r="C1490" s="734" t="s">
        <v>4177</v>
      </c>
      <c r="D1490" s="736"/>
      <c r="E1490" s="736"/>
    </row>
    <row r="1491" spans="1:5" ht="26.45" customHeight="1" x14ac:dyDescent="0.25">
      <c r="A1491" s="731"/>
      <c r="B1491" s="733"/>
      <c r="C1491" s="735"/>
      <c r="D1491" s="737"/>
      <c r="E1491" s="737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8" t="s">
        <v>4984</v>
      </c>
      <c r="D1803" s="738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9" t="s">
        <v>5223</v>
      </c>
      <c r="I1893" s="739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40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40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1" t="s">
        <v>5540</v>
      </c>
      <c r="E2010" s="742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3" t="s">
        <v>5632</v>
      </c>
      <c r="G2048" s="743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3" t="s">
        <v>5963</v>
      </c>
      <c r="D2183" s="723"/>
      <c r="E2183" s="723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4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5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5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6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7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7"/>
      <c r="B2303" s="72" t="s">
        <v>6252</v>
      </c>
      <c r="C2303" s="250"/>
      <c r="D2303" s="298"/>
      <c r="E2303" s="209"/>
    </row>
    <row r="2304" spans="1:5" ht="20.25" customHeight="1" x14ac:dyDescent="0.3">
      <c r="A2304" s="747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8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8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9" t="s">
        <v>6575</v>
      </c>
      <c r="E2443" s="749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50" t="s">
        <v>6583</v>
      </c>
      <c r="C2446" s="750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>
      <c r="A2685" s="52" t="s">
        <v>7920</v>
      </c>
      <c r="B2685" s="53" t="s">
        <v>7921</v>
      </c>
    </row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51" t="s">
        <v>7617</v>
      </c>
      <c r="B1" s="752"/>
      <c r="C1" s="624"/>
      <c r="D1" s="751" t="s">
        <v>7616</v>
      </c>
      <c r="E1" s="752"/>
      <c r="F1" s="624"/>
      <c r="G1" s="751" t="s">
        <v>7607</v>
      </c>
      <c r="H1" s="752"/>
      <c r="I1" s="624"/>
      <c r="J1" s="751" t="s">
        <v>7601</v>
      </c>
      <c r="K1" s="752"/>
      <c r="L1" s="624"/>
      <c r="M1" s="751" t="s">
        <v>7588</v>
      </c>
      <c r="N1" s="752"/>
      <c r="O1" s="624"/>
      <c r="P1" s="751" t="s">
        <v>7585</v>
      </c>
      <c r="Q1" s="752"/>
      <c r="R1" s="624"/>
      <c r="S1" s="751" t="s">
        <v>7569</v>
      </c>
      <c r="T1" s="752"/>
      <c r="U1" s="624"/>
      <c r="V1" s="751" t="s">
        <v>7535</v>
      </c>
      <c r="W1" s="752"/>
      <c r="X1" s="624"/>
      <c r="Y1" s="751" t="s">
        <v>7518</v>
      </c>
      <c r="Z1" s="752"/>
      <c r="AA1" s="624"/>
      <c r="AB1" s="751" t="s">
        <v>7509</v>
      </c>
      <c r="AC1" s="752"/>
      <c r="AD1" s="624"/>
      <c r="AE1" s="751" t="s">
        <v>7506</v>
      </c>
      <c r="AF1" s="752"/>
      <c r="AG1" s="624"/>
      <c r="AH1" s="751" t="s">
        <v>7470</v>
      </c>
      <c r="AI1" s="752"/>
      <c r="AJ1" s="624"/>
      <c r="AK1" s="751" t="s">
        <v>7433</v>
      </c>
      <c r="AL1" s="752"/>
      <c r="AM1" s="624"/>
      <c r="AN1" s="751" t="s">
        <v>7429</v>
      </c>
      <c r="AO1" s="752"/>
      <c r="AP1" s="624"/>
      <c r="AQ1" s="751" t="s">
        <v>7410</v>
      </c>
      <c r="AR1" s="752"/>
      <c r="AS1" s="624"/>
      <c r="AT1" s="751" t="s">
        <v>7340</v>
      </c>
      <c r="AU1" s="752"/>
      <c r="AV1" s="624"/>
      <c r="AW1" s="751" t="s">
        <v>7341</v>
      </c>
      <c r="AX1" s="752"/>
      <c r="AY1" s="625"/>
      <c r="AZ1" s="751" t="s">
        <v>7342</v>
      </c>
      <c r="BA1" s="752"/>
      <c r="BC1" s="751" t="s">
        <v>7343</v>
      </c>
      <c r="BD1" s="752"/>
      <c r="BE1" s="625"/>
      <c r="BF1" s="751" t="s">
        <v>7344</v>
      </c>
      <c r="BG1" s="752"/>
      <c r="BI1" s="751" t="s">
        <v>7345</v>
      </c>
      <c r="BJ1" s="752"/>
      <c r="BK1" s="626"/>
      <c r="BL1" s="755" t="s">
        <v>7346</v>
      </c>
      <c r="BM1" s="756"/>
      <c r="BN1" s="626"/>
      <c r="BO1" s="626"/>
      <c r="BP1" s="755" t="s">
        <v>7346</v>
      </c>
      <c r="BQ1" s="756"/>
      <c r="BS1" s="755" t="s">
        <v>7347</v>
      </c>
      <c r="BT1" s="756"/>
      <c r="BV1" s="755" t="s">
        <v>7347</v>
      </c>
      <c r="BW1" s="756"/>
      <c r="BY1" s="755" t="s">
        <v>7347</v>
      </c>
      <c r="BZ1" s="756"/>
    </row>
    <row r="2" spans="1:78" s="493" customFormat="1" ht="18" customHeight="1" x14ac:dyDescent="0.35">
      <c r="A2" s="753"/>
      <c r="B2" s="754"/>
      <c r="C2" s="627"/>
      <c r="D2" s="753"/>
      <c r="E2" s="754"/>
      <c r="F2" s="627"/>
      <c r="G2" s="753"/>
      <c r="H2" s="754"/>
      <c r="I2" s="627"/>
      <c r="J2" s="753"/>
      <c r="K2" s="754"/>
      <c r="L2" s="627"/>
      <c r="M2" s="753"/>
      <c r="N2" s="754"/>
      <c r="O2" s="627"/>
      <c r="P2" s="753"/>
      <c r="Q2" s="754"/>
      <c r="R2" s="627"/>
      <c r="S2" s="753"/>
      <c r="T2" s="754"/>
      <c r="U2" s="627"/>
      <c r="V2" s="753"/>
      <c r="W2" s="754"/>
      <c r="X2" s="627"/>
      <c r="Y2" s="753"/>
      <c r="Z2" s="754"/>
      <c r="AA2" s="627"/>
      <c r="AB2" s="753"/>
      <c r="AC2" s="754"/>
      <c r="AD2" s="627"/>
      <c r="AE2" s="753"/>
      <c r="AF2" s="754"/>
      <c r="AG2" s="627"/>
      <c r="AH2" s="753"/>
      <c r="AI2" s="754"/>
      <c r="AJ2" s="627"/>
      <c r="AK2" s="753"/>
      <c r="AL2" s="754"/>
      <c r="AM2" s="627"/>
      <c r="AN2" s="753"/>
      <c r="AO2" s="754"/>
      <c r="AP2" s="627"/>
      <c r="AQ2" s="753"/>
      <c r="AR2" s="754"/>
      <c r="AS2" s="627"/>
      <c r="AT2" s="753"/>
      <c r="AU2" s="754"/>
      <c r="AV2" s="627"/>
      <c r="AW2" s="753"/>
      <c r="AX2" s="754"/>
      <c r="AY2" s="628"/>
      <c r="AZ2" s="753"/>
      <c r="BA2" s="754"/>
      <c r="BC2" s="753"/>
      <c r="BD2" s="754"/>
      <c r="BE2" s="628"/>
      <c r="BF2" s="753"/>
      <c r="BG2" s="754"/>
      <c r="BI2" s="753"/>
      <c r="BJ2" s="754"/>
      <c r="BK2" s="629"/>
      <c r="BL2" s="757"/>
      <c r="BM2" s="758"/>
      <c r="BN2" s="629"/>
      <c r="BO2" s="629"/>
      <c r="BP2" s="757"/>
      <c r="BQ2" s="758"/>
      <c r="BS2" s="757"/>
      <c r="BT2" s="758"/>
      <c r="BV2" s="757"/>
      <c r="BW2" s="758"/>
      <c r="BY2" s="757"/>
      <c r="BZ2" s="758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9" t="s">
        <v>7782</v>
      </c>
      <c r="B1" s="759"/>
      <c r="C1" s="759"/>
      <c r="D1" s="759"/>
      <c r="E1" s="759"/>
      <c r="G1" s="759" t="s">
        <v>7788</v>
      </c>
      <c r="H1" s="759"/>
      <c r="I1" s="759"/>
      <c r="J1" s="759"/>
      <c r="K1" s="759"/>
      <c r="M1" s="759" t="s">
        <v>7790</v>
      </c>
      <c r="N1" s="759"/>
      <c r="O1" s="759"/>
      <c r="P1" s="759"/>
      <c r="Q1" s="759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150" activePane="bottomLeft" state="frozen"/>
      <selection pane="bottomLeft" activeCell="C170" sqref="C170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60" t="s">
        <v>7624</v>
      </c>
      <c r="B1" s="760"/>
      <c r="C1" s="760"/>
      <c r="D1" s="760"/>
      <c r="E1" s="760"/>
      <c r="G1" s="761" t="s">
        <v>7726</v>
      </c>
      <c r="H1" s="761"/>
      <c r="I1" s="761"/>
      <c r="J1" s="761"/>
      <c r="K1" s="761"/>
      <c r="N1" s="762" t="s">
        <v>7768</v>
      </c>
      <c r="O1" s="762"/>
      <c r="P1" s="762"/>
      <c r="Q1" s="762"/>
      <c r="R1" s="762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8982580</v>
      </c>
      <c r="M4" s="382">
        <f>L4+L5+L6</f>
        <v>17616180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SUM(I205:I1001)</f>
        <v>6383600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7893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7893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7893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5">
        <v>45322</v>
      </c>
      <c r="B158" s="337" t="s">
        <v>7896</v>
      </c>
      <c r="C158" s="659">
        <v>300000</v>
      </c>
      <c r="D158" s="660"/>
      <c r="E158" s="349">
        <f t="shared" si="7"/>
        <v>7138821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ht="30" x14ac:dyDescent="0.25">
      <c r="A159" s="655">
        <v>45322</v>
      </c>
      <c r="B159" s="337" t="s">
        <v>7897</v>
      </c>
      <c r="C159" s="348">
        <v>90000</v>
      </c>
      <c r="D159" s="349"/>
      <c r="E159" s="349">
        <f t="shared" si="7"/>
        <v>7048821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5">
        <v>45324</v>
      </c>
      <c r="B160" s="337" t="s">
        <v>7898</v>
      </c>
      <c r="C160" s="348">
        <v>2000000</v>
      </c>
      <c r="D160" s="349"/>
      <c r="E160" s="349">
        <f t="shared" si="7"/>
        <v>5048821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5">
        <v>45328</v>
      </c>
      <c r="B161" s="656" t="s">
        <v>7898</v>
      </c>
      <c r="C161" s="348">
        <v>1500000</v>
      </c>
      <c r="D161" s="349"/>
      <c r="E161" s="349">
        <f t="shared" si="7"/>
        <v>3548821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5">
        <v>45329</v>
      </c>
      <c r="B162" s="337" t="s">
        <v>7908</v>
      </c>
      <c r="C162" s="348">
        <v>208000</v>
      </c>
      <c r="D162" s="349"/>
      <c r="E162" s="349">
        <f t="shared" si="7"/>
        <v>3340821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5">
        <v>45329</v>
      </c>
      <c r="B163" s="337" t="s">
        <v>7909</v>
      </c>
      <c r="C163" s="348">
        <v>23680</v>
      </c>
      <c r="D163" s="348"/>
      <c r="E163" s="349">
        <f t="shared" si="7"/>
        <v>3317141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5">
        <v>45334</v>
      </c>
      <c r="B164" s="656" t="s">
        <v>7913</v>
      </c>
      <c r="C164" s="348">
        <v>500000</v>
      </c>
      <c r="D164" s="348"/>
      <c r="E164" s="349">
        <f t="shared" si="7"/>
        <v>2817141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5">
        <v>45335</v>
      </c>
      <c r="B165" s="337" t="s">
        <v>7909</v>
      </c>
      <c r="C165" s="348">
        <v>10900</v>
      </c>
      <c r="D165" s="348"/>
      <c r="E165" s="349">
        <f t="shared" si="7"/>
        <v>2806241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5">
        <v>45336</v>
      </c>
      <c r="B166" s="656" t="s">
        <v>7829</v>
      </c>
      <c r="C166" s="17">
        <v>1000000</v>
      </c>
      <c r="D166" s="348"/>
      <c r="E166" s="349">
        <f t="shared" si="7"/>
        <v>1806241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5">
        <v>45336</v>
      </c>
      <c r="B167" s="337" t="s">
        <v>7774</v>
      </c>
      <c r="C167" s="348">
        <v>500000</v>
      </c>
      <c r="D167" s="348"/>
      <c r="E167" s="349">
        <f t="shared" si="7"/>
        <v>1306241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5">
        <v>45337</v>
      </c>
      <c r="B168" s="337" t="s">
        <v>7917</v>
      </c>
      <c r="C168" s="348">
        <v>500000</v>
      </c>
      <c r="D168" s="348"/>
      <c r="E168" s="349">
        <f t="shared" si="7"/>
        <v>806241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5">
        <v>45338</v>
      </c>
      <c r="B169" s="656" t="s">
        <v>7919</v>
      </c>
      <c r="C169" s="348">
        <v>50000</v>
      </c>
      <c r="D169" s="348"/>
      <c r="E169" s="349">
        <f t="shared" si="7"/>
        <v>756241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5">
        <v>45339</v>
      </c>
      <c r="B170" s="337" t="s">
        <v>7926</v>
      </c>
      <c r="C170" s="348">
        <v>100000</v>
      </c>
      <c r="D170" s="348"/>
      <c r="E170" s="349">
        <f t="shared" si="7"/>
        <v>656241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38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7894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45317</v>
      </c>
      <c r="H213" s="696" t="s">
        <v>7352</v>
      </c>
      <c r="I213" s="690">
        <v>78000</v>
      </c>
      <c r="J213" s="349"/>
      <c r="K213" s="420">
        <f t="shared" si="9"/>
        <v>11994436.67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7892</v>
      </c>
      <c r="I214" s="349">
        <v>48000</v>
      </c>
      <c r="J214" s="349"/>
      <c r="K214" s="420">
        <f t="shared" si="9"/>
        <v>11946436.67</v>
      </c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>
        <v>45318</v>
      </c>
      <c r="H215" s="656" t="s">
        <v>7856</v>
      </c>
      <c r="I215" s="349">
        <v>50000</v>
      </c>
      <c r="J215" s="349"/>
      <c r="K215" s="420">
        <f t="shared" si="9"/>
        <v>11896436.67</v>
      </c>
      <c r="N215" s="16"/>
      <c r="O215" s="656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70">
        <v>45322</v>
      </c>
      <c r="H216" s="656" t="s">
        <v>7895</v>
      </c>
      <c r="I216" s="349">
        <v>25000</v>
      </c>
      <c r="J216" s="349"/>
      <c r="K216" s="420">
        <f t="shared" si="9"/>
        <v>11871436.67</v>
      </c>
      <c r="N216" s="16"/>
      <c r="O216" s="656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70">
        <v>45323</v>
      </c>
      <c r="H217" s="719" t="s">
        <v>7899</v>
      </c>
      <c r="I217" s="720">
        <v>500000</v>
      </c>
      <c r="J217" s="349"/>
      <c r="K217" s="420">
        <f t="shared" si="9"/>
        <v>11371436.67</v>
      </c>
      <c r="N217" s="16"/>
      <c r="O217" s="656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70">
        <v>45324</v>
      </c>
      <c r="H218" s="656" t="s">
        <v>7895</v>
      </c>
      <c r="I218" s="349">
        <v>25000</v>
      </c>
      <c r="J218" s="349"/>
      <c r="K218" s="420">
        <f t="shared" si="9"/>
        <v>11346436.67</v>
      </c>
      <c r="N218" s="16"/>
      <c r="O218" s="656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70">
        <v>45325</v>
      </c>
      <c r="H219" s="656" t="s">
        <v>7900</v>
      </c>
      <c r="I219" s="348">
        <v>50000</v>
      </c>
      <c r="J219" s="349"/>
      <c r="K219" s="420">
        <f t="shared" si="9"/>
        <v>11296436.67</v>
      </c>
      <c r="N219" s="16"/>
      <c r="O219" s="656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70">
        <v>45325</v>
      </c>
      <c r="H220" s="656" t="s">
        <v>7901</v>
      </c>
      <c r="I220" s="348">
        <v>50000</v>
      </c>
      <c r="J220" s="349"/>
      <c r="K220" s="420">
        <f t="shared" si="9"/>
        <v>11246436.67</v>
      </c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70">
        <v>45328</v>
      </c>
      <c r="H221" s="656" t="s">
        <v>7902</v>
      </c>
      <c r="I221" s="348">
        <v>100000</v>
      </c>
      <c r="J221" s="349"/>
      <c r="K221" s="420">
        <f t="shared" si="9"/>
        <v>11146436.67</v>
      </c>
      <c r="N221" s="16"/>
      <c r="O221" s="656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70">
        <v>45329</v>
      </c>
      <c r="H222" s="656" t="s">
        <v>7903</v>
      </c>
      <c r="I222" s="17">
        <v>162500</v>
      </c>
      <c r="J222" s="349"/>
      <c r="K222" s="420">
        <f t="shared" si="9"/>
        <v>10983936.67</v>
      </c>
      <c r="N222" s="16"/>
      <c r="O222" s="656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70">
        <v>45329</v>
      </c>
      <c r="H223" s="656" t="s">
        <v>7904</v>
      </c>
      <c r="I223" s="17">
        <v>153500</v>
      </c>
      <c r="J223" s="349"/>
      <c r="K223" s="420">
        <f t="shared" si="9"/>
        <v>10830436.67</v>
      </c>
      <c r="N223" s="16"/>
      <c r="O223" s="656"/>
      <c r="P223" s="348"/>
      <c r="Q223" s="348"/>
      <c r="R223" s="563"/>
    </row>
    <row r="224" spans="1:18" ht="30" x14ac:dyDescent="0.25">
      <c r="A224" s="16"/>
      <c r="B224" s="337"/>
      <c r="C224" s="348"/>
      <c r="D224" s="348"/>
      <c r="E224" s="349"/>
      <c r="G224" s="670">
        <v>45329</v>
      </c>
      <c r="H224" s="656" t="s">
        <v>7905</v>
      </c>
      <c r="I224" s="17">
        <v>88800</v>
      </c>
      <c r="J224" s="349"/>
      <c r="K224" s="420">
        <f t="shared" si="9"/>
        <v>10741636.67</v>
      </c>
      <c r="N224" s="16"/>
      <c r="O224" s="656"/>
      <c r="P224" s="348"/>
      <c r="Q224" s="348"/>
      <c r="R224" s="563"/>
    </row>
    <row r="225" spans="1:18" ht="30" x14ac:dyDescent="0.25">
      <c r="A225" s="16"/>
      <c r="B225" s="337"/>
      <c r="C225" s="348"/>
      <c r="D225" s="348"/>
      <c r="E225" s="349"/>
      <c r="G225" s="670">
        <v>45329</v>
      </c>
      <c r="H225" s="656" t="s">
        <v>7907</v>
      </c>
      <c r="I225" s="17">
        <v>164000</v>
      </c>
      <c r="J225" s="349"/>
      <c r="K225" s="420">
        <f t="shared" si="9"/>
        <v>10577636.67</v>
      </c>
      <c r="N225" s="16"/>
      <c r="O225" s="656"/>
      <c r="P225" s="348"/>
      <c r="Q225" s="348"/>
      <c r="R225" s="563"/>
    </row>
    <row r="226" spans="1:18" ht="30" x14ac:dyDescent="0.25">
      <c r="A226" s="16"/>
      <c r="B226" s="337"/>
      <c r="C226" s="348"/>
      <c r="D226" s="348"/>
      <c r="E226" s="349"/>
      <c r="G226" s="670">
        <v>45329</v>
      </c>
      <c r="H226" s="656" t="s">
        <v>7906</v>
      </c>
      <c r="I226" s="17">
        <v>140000</v>
      </c>
      <c r="J226" s="349"/>
      <c r="K226" s="420">
        <f t="shared" si="9"/>
        <v>10437636.67</v>
      </c>
      <c r="N226" s="16"/>
      <c r="O226" s="656"/>
      <c r="P226" s="348"/>
      <c r="Q226" s="348"/>
      <c r="R226" s="563"/>
    </row>
    <row r="227" spans="1:18" ht="30" x14ac:dyDescent="0.25">
      <c r="A227" s="16"/>
      <c r="B227" s="337"/>
      <c r="C227" s="348"/>
      <c r="D227" s="348"/>
      <c r="E227" s="349"/>
      <c r="G227" s="670">
        <v>45332</v>
      </c>
      <c r="H227" s="656" t="s">
        <v>7911</v>
      </c>
      <c r="I227" s="17">
        <v>85000</v>
      </c>
      <c r="J227" s="349"/>
      <c r="K227" s="420">
        <f t="shared" si="9"/>
        <v>10352636.67</v>
      </c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70">
        <v>45332</v>
      </c>
      <c r="H228" s="656" t="s">
        <v>7910</v>
      </c>
      <c r="I228" s="17">
        <v>500000</v>
      </c>
      <c r="J228" s="349"/>
      <c r="K228" s="420">
        <f t="shared" si="9"/>
        <v>9852636.6699999999</v>
      </c>
      <c r="N228" s="16"/>
      <c r="O228" s="656"/>
      <c r="P228" s="348"/>
      <c r="Q228" s="348"/>
      <c r="R228" s="563"/>
    </row>
    <row r="229" spans="1:18" ht="30" x14ac:dyDescent="0.25">
      <c r="A229" s="16"/>
      <c r="B229" s="337"/>
      <c r="C229" s="348"/>
      <c r="D229" s="348"/>
      <c r="E229" s="349"/>
      <c r="G229" s="670">
        <v>45334</v>
      </c>
      <c r="H229" s="656" t="s">
        <v>7912</v>
      </c>
      <c r="I229" s="348">
        <v>60000</v>
      </c>
      <c r="J229" s="349"/>
      <c r="K229" s="420">
        <f t="shared" si="9"/>
        <v>9792636.6699999999</v>
      </c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70">
        <v>45334</v>
      </c>
      <c r="H230" s="656" t="s">
        <v>7878</v>
      </c>
      <c r="I230" s="348">
        <v>100000</v>
      </c>
      <c r="J230" s="349"/>
      <c r="K230" s="420">
        <f t="shared" si="9"/>
        <v>9692636.6699999999</v>
      </c>
      <c r="N230" s="16"/>
      <c r="O230" s="656"/>
      <c r="P230" s="348"/>
      <c r="Q230" s="348"/>
      <c r="R230" s="563"/>
    </row>
    <row r="231" spans="1:18" ht="30" x14ac:dyDescent="0.25">
      <c r="A231" s="16"/>
      <c r="B231" s="337"/>
      <c r="C231" s="348"/>
      <c r="D231" s="348"/>
      <c r="E231" s="349"/>
      <c r="G231" s="670">
        <v>45338</v>
      </c>
      <c r="H231" s="337" t="s">
        <v>7918</v>
      </c>
      <c r="I231" s="348">
        <v>50000</v>
      </c>
      <c r="J231" s="349"/>
      <c r="K231" s="420">
        <f t="shared" si="9"/>
        <v>9642636.6699999999</v>
      </c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70">
        <v>45339</v>
      </c>
      <c r="H232" s="337" t="s">
        <v>7922</v>
      </c>
      <c r="I232" s="348">
        <v>250000</v>
      </c>
      <c r="J232" s="349"/>
      <c r="K232" s="420">
        <f t="shared" si="9"/>
        <v>9392636.6699999999</v>
      </c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70">
        <v>45339</v>
      </c>
      <c r="H233" s="337" t="s">
        <v>7923</v>
      </c>
      <c r="I233" s="348">
        <v>108000</v>
      </c>
      <c r="J233" s="349"/>
      <c r="K233" s="420">
        <f t="shared" si="9"/>
        <v>9284636.6699999999</v>
      </c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70">
        <v>45340</v>
      </c>
      <c r="H234" s="337" t="s">
        <v>7924</v>
      </c>
      <c r="I234" s="348">
        <v>200000</v>
      </c>
      <c r="J234" s="349"/>
      <c r="K234" s="420">
        <f t="shared" si="9"/>
        <v>9084636.6699999999</v>
      </c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70">
        <v>45340</v>
      </c>
      <c r="H235" s="337" t="s">
        <v>7924</v>
      </c>
      <c r="I235" s="348">
        <v>104800</v>
      </c>
      <c r="J235" s="349"/>
      <c r="K235" s="420">
        <f t="shared" si="9"/>
        <v>8979836.6699999999</v>
      </c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70">
        <v>45340</v>
      </c>
      <c r="H236" s="337" t="s">
        <v>7924</v>
      </c>
      <c r="I236" s="348">
        <v>200000</v>
      </c>
      <c r="J236" s="349"/>
      <c r="K236" s="420">
        <f t="shared" si="9"/>
        <v>8779836.6699999999</v>
      </c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70">
        <v>45340</v>
      </c>
      <c r="H237" s="337" t="s">
        <v>7924</v>
      </c>
      <c r="I237" s="348">
        <v>200000</v>
      </c>
      <c r="J237" s="349"/>
      <c r="K237" s="420">
        <f t="shared" si="9"/>
        <v>8579836.6699999999</v>
      </c>
      <c r="N237" s="16"/>
      <c r="O237" s="656"/>
      <c r="P237" s="348"/>
      <c r="Q237" s="348"/>
      <c r="R237" s="563"/>
    </row>
    <row r="238" spans="1:18" ht="30" x14ac:dyDescent="0.25">
      <c r="A238" s="16"/>
      <c r="B238" s="337"/>
      <c r="C238" s="348"/>
      <c r="D238" s="348"/>
      <c r="E238" s="349"/>
      <c r="G238" s="670">
        <v>45340</v>
      </c>
      <c r="H238" s="337" t="s">
        <v>7925</v>
      </c>
      <c r="I238" s="348">
        <v>40000</v>
      </c>
      <c r="J238" s="349"/>
      <c r="K238" s="420">
        <f t="shared" si="9"/>
        <v>8539836.6699999999</v>
      </c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656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348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17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337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656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337"/>
      <c r="I245" s="348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656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337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656"/>
      <c r="I250" s="17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337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656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349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337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5"/>
      <c r="H256" s="656"/>
      <c r="I256" s="348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660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659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9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/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337"/>
      <c r="I270" s="348"/>
      <c r="J270" s="348"/>
      <c r="K270" s="563">
        <f>K269+J270-I272</f>
        <v>0</v>
      </c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656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658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63" t="s">
        <v>7442</v>
      </c>
      <c r="B1" s="764"/>
      <c r="C1" s="764"/>
      <c r="D1" s="764"/>
      <c r="E1" s="764"/>
      <c r="F1" s="764"/>
      <c r="G1" s="764"/>
      <c r="H1" s="764"/>
      <c r="I1" s="764"/>
      <c r="J1" s="764"/>
      <c r="K1" s="764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5" t="s">
        <v>7413</v>
      </c>
      <c r="C5" s="765"/>
      <c r="D5" s="765"/>
      <c r="E5" s="765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8" t="s">
        <v>94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28"/>
      <c r="N1" s="29"/>
    </row>
    <row r="2" spans="1:14" ht="30.75" customHeight="1" x14ac:dyDescent="0.25">
      <c r="A2" s="770" t="s">
        <v>95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6" t="s">
        <v>7116</v>
      </c>
      <c r="B62" s="767"/>
      <c r="C62" s="767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72" t="s">
        <v>94</v>
      </c>
      <c r="B1" s="773"/>
      <c r="C1" s="773"/>
      <c r="D1" s="773"/>
      <c r="E1" s="773"/>
      <c r="F1" s="773"/>
      <c r="G1" s="773"/>
    </row>
    <row r="2" spans="1:9" ht="30.75" customHeight="1" x14ac:dyDescent="0.25">
      <c r="A2" s="772" t="s">
        <v>95</v>
      </c>
      <c r="B2" s="773"/>
      <c r="C2" s="773"/>
      <c r="D2" s="773"/>
      <c r="E2" s="773"/>
      <c r="F2" s="773"/>
      <c r="G2" s="773"/>
    </row>
    <row r="3" spans="1:9" ht="18.75" customHeight="1" x14ac:dyDescent="0.25">
      <c r="A3" s="777" t="s">
        <v>103</v>
      </c>
      <c r="B3" s="777" t="s">
        <v>7126</v>
      </c>
      <c r="C3" s="779" t="s">
        <v>7140</v>
      </c>
      <c r="D3" s="775" t="s">
        <v>7124</v>
      </c>
      <c r="E3" s="775" t="s">
        <v>7141</v>
      </c>
      <c r="F3" s="775" t="s">
        <v>7277</v>
      </c>
      <c r="G3" s="775" t="s">
        <v>7142</v>
      </c>
    </row>
    <row r="4" spans="1:9" ht="59.25" customHeight="1" x14ac:dyDescent="0.25">
      <c r="A4" s="778"/>
      <c r="B4" s="778"/>
      <c r="C4" s="780"/>
      <c r="D4" s="776"/>
      <c r="E4" s="776"/>
      <c r="F4" s="776"/>
      <c r="G4" s="776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81" t="s">
        <v>7276</v>
      </c>
      <c r="B26" s="782"/>
      <c r="C26" s="782"/>
      <c r="D26" s="782"/>
      <c r="E26" s="782"/>
      <c r="F26" s="783"/>
      <c r="G26" s="492">
        <f>SUM(G7:G25)</f>
        <v>45222819.086999997</v>
      </c>
    </row>
    <row r="27" spans="1:9" s="15" customFormat="1" ht="23.25" x14ac:dyDescent="0.35">
      <c r="A27" s="774"/>
      <c r="B27" s="774"/>
      <c r="C27" s="774"/>
      <c r="D27" s="774"/>
      <c r="E27" s="774"/>
      <c r="F27" s="774"/>
      <c r="G27" s="774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4" t="s">
        <v>7486</v>
      </c>
      <c r="B1" s="784"/>
      <c r="D1" s="787" t="s">
        <v>7473</v>
      </c>
      <c r="E1" s="787"/>
      <c r="G1" s="787" t="s">
        <v>7439</v>
      </c>
      <c r="H1" s="787"/>
      <c r="J1" s="787" t="s">
        <v>7434</v>
      </c>
      <c r="K1" s="787"/>
      <c r="M1" s="787" t="s">
        <v>7335</v>
      </c>
      <c r="N1" s="787"/>
      <c r="P1" s="787" t="s">
        <v>7336</v>
      </c>
      <c r="Q1" s="787"/>
      <c r="S1" s="787" t="s">
        <v>7332</v>
      </c>
      <c r="T1" s="787"/>
      <c r="V1" s="787" t="s">
        <v>7313</v>
      </c>
      <c r="W1" s="787"/>
      <c r="Y1" s="787" t="s">
        <v>7468</v>
      </c>
      <c r="Z1" s="787"/>
      <c r="AB1" s="787" t="s">
        <v>7314</v>
      </c>
      <c r="AC1" s="787"/>
      <c r="AE1" s="787" t="s">
        <v>7147</v>
      </c>
      <c r="AF1" s="787"/>
      <c r="AH1" s="787" t="s">
        <v>7121</v>
      </c>
      <c r="AI1" s="787"/>
      <c r="AK1" s="784" t="s">
        <v>7218</v>
      </c>
      <c r="AL1" s="784"/>
      <c r="AN1" s="789" t="s">
        <v>7220</v>
      </c>
      <c r="AO1" s="789"/>
      <c r="AP1" s="789"/>
      <c r="AR1" s="787" t="s">
        <v>7235</v>
      </c>
      <c r="AS1" s="787"/>
      <c r="AU1" s="787" t="s">
        <v>7230</v>
      </c>
      <c r="AV1" s="787"/>
      <c r="AX1" s="787" t="s">
        <v>7238</v>
      </c>
      <c r="AY1" s="787"/>
      <c r="BA1" s="787" t="s">
        <v>7252</v>
      </c>
      <c r="BB1" s="787"/>
      <c r="BD1" s="789" t="s">
        <v>87</v>
      </c>
      <c r="BE1" s="789"/>
      <c r="BF1" s="789"/>
      <c r="BH1" s="787" t="s">
        <v>7273</v>
      </c>
      <c r="BI1" s="787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5" t="s">
        <v>7161</v>
      </c>
      <c r="AV12" s="786"/>
      <c r="AW12" s="332"/>
      <c r="AX12" s="785" t="s">
        <v>7161</v>
      </c>
      <c r="AY12" s="786"/>
      <c r="AZ12" s="332"/>
      <c r="BA12" s="785" t="s">
        <v>7161</v>
      </c>
      <c r="BB12" s="786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5" t="s">
        <v>7161</v>
      </c>
      <c r="BI12" s="786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5" t="s">
        <v>7161</v>
      </c>
      <c r="AS13" s="786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5" t="s">
        <v>7161</v>
      </c>
      <c r="B15" s="786"/>
      <c r="C15" s="332"/>
      <c r="D15" s="785" t="s">
        <v>7161</v>
      </c>
      <c r="E15" s="786"/>
      <c r="F15" s="332"/>
      <c r="G15" s="785" t="s">
        <v>7161</v>
      </c>
      <c r="H15" s="786"/>
      <c r="I15" s="332"/>
      <c r="J15" s="785" t="s">
        <v>7161</v>
      </c>
      <c r="K15" s="786"/>
      <c r="L15" s="332"/>
      <c r="M15" s="785" t="s">
        <v>7161</v>
      </c>
      <c r="N15" s="786"/>
      <c r="O15" s="332"/>
      <c r="P15" s="785" t="s">
        <v>7161</v>
      </c>
      <c r="Q15" s="786"/>
      <c r="R15" s="332"/>
      <c r="S15" s="785" t="s">
        <v>7161</v>
      </c>
      <c r="T15" s="786"/>
      <c r="U15" s="332"/>
      <c r="V15" s="785" t="s">
        <v>7161</v>
      </c>
      <c r="W15" s="786"/>
      <c r="X15" s="332"/>
      <c r="Y15" s="785" t="s">
        <v>7161</v>
      </c>
      <c r="Z15" s="786"/>
      <c r="AA15" s="332"/>
      <c r="AB15" s="785" t="s">
        <v>7161</v>
      </c>
      <c r="AC15" s="786"/>
      <c r="AD15" s="332"/>
      <c r="AE15" s="785" t="s">
        <v>7161</v>
      </c>
      <c r="AF15" s="786"/>
      <c r="AG15" s="332"/>
      <c r="AH15" s="785" t="s">
        <v>7161</v>
      </c>
      <c r="AI15" s="786"/>
      <c r="AJ15" s="332"/>
      <c r="AK15" s="785" t="s">
        <v>7161</v>
      </c>
      <c r="AL15" s="786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8"/>
      <c r="BE18" s="788"/>
      <c r="BF18" s="788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8"/>
      <c r="AO20" s="788"/>
      <c r="AP20" s="788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11" activePane="bottomLeft" state="frozen"/>
      <selection pane="bottomLeft" activeCell="F364" sqref="F36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90" t="s">
        <v>122</v>
      </c>
      <c r="C4" s="791"/>
      <c r="D4" s="791"/>
      <c r="E4" s="791"/>
      <c r="F4" s="792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90" t="s">
        <v>122</v>
      </c>
      <c r="C7" s="791"/>
      <c r="D7" s="791"/>
      <c r="E7" s="791"/>
      <c r="F7" s="792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90" t="s">
        <v>122</v>
      </c>
      <c r="C9" s="791"/>
      <c r="D9" s="791"/>
      <c r="E9" s="791"/>
      <c r="F9" s="792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90" t="s">
        <v>122</v>
      </c>
      <c r="C10" s="791"/>
      <c r="D10" s="791"/>
      <c r="E10" s="791"/>
      <c r="F10" s="792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90" t="s">
        <v>122</v>
      </c>
      <c r="C11" s="791"/>
      <c r="D11" s="791"/>
      <c r="E11" s="791"/>
      <c r="F11" s="792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90" t="s">
        <v>122</v>
      </c>
      <c r="C18" s="791"/>
      <c r="D18" s="791"/>
      <c r="E18" s="791"/>
      <c r="F18" s="792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90" t="s">
        <v>122</v>
      </c>
      <c r="C19" s="791"/>
      <c r="D19" s="791"/>
      <c r="E19" s="791"/>
      <c r="F19" s="792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90" t="s">
        <v>122</v>
      </c>
      <c r="C20" s="791"/>
      <c r="D20" s="791"/>
      <c r="E20" s="791"/>
      <c r="F20" s="792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90" t="s">
        <v>122</v>
      </c>
      <c r="C26" s="791"/>
      <c r="D26" s="791"/>
      <c r="E26" s="791"/>
      <c r="F26" s="792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90" t="s">
        <v>122</v>
      </c>
      <c r="C31" s="791"/>
      <c r="D31" s="791"/>
      <c r="E31" s="791"/>
      <c r="F31" s="792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90" t="s">
        <v>122</v>
      </c>
      <c r="C36" s="791"/>
      <c r="D36" s="791"/>
      <c r="E36" s="791"/>
      <c r="F36" s="792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90" t="s">
        <v>122</v>
      </c>
      <c r="C37" s="791"/>
      <c r="D37" s="791"/>
      <c r="E37" s="791"/>
      <c r="F37" s="792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90" t="s">
        <v>122</v>
      </c>
      <c r="C43" s="791"/>
      <c r="D43" s="791"/>
      <c r="E43" s="791"/>
      <c r="F43" s="792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90" t="s">
        <v>122</v>
      </c>
      <c r="C44" s="791"/>
      <c r="D44" s="791"/>
      <c r="E44" s="791"/>
      <c r="F44" s="792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90" t="s">
        <v>122</v>
      </c>
      <c r="C46" s="791"/>
      <c r="D46" s="791"/>
      <c r="E46" s="791"/>
      <c r="F46" s="792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90" t="s">
        <v>122</v>
      </c>
      <c r="C49" s="791"/>
      <c r="D49" s="791"/>
      <c r="E49" s="791"/>
      <c r="F49" s="792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90" t="s">
        <v>122</v>
      </c>
      <c r="C50" s="791"/>
      <c r="D50" s="791"/>
      <c r="E50" s="791"/>
      <c r="F50" s="792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90" t="s">
        <v>122</v>
      </c>
      <c r="C69" s="791"/>
      <c r="D69" s="791"/>
      <c r="E69" s="791"/>
      <c r="F69" s="792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90" t="s">
        <v>122</v>
      </c>
      <c r="C82" s="791"/>
      <c r="D82" s="791"/>
      <c r="E82" s="791"/>
      <c r="F82" s="792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/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5"/>
      <c r="L320" s="5" t="s">
        <v>7828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5"/>
      <c r="L321" s="5" t="s">
        <v>7840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5"/>
      <c r="L322" s="5" t="s">
        <v>7841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5"/>
      <c r="L323" s="5" t="s">
        <v>7842</v>
      </c>
    </row>
    <row r="324" spans="1:13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/>
      <c r="K324" s="5"/>
      <c r="L324" s="5" t="s">
        <v>7837</v>
      </c>
    </row>
    <row r="325" spans="1:13" s="7" customFormat="1" ht="15.75" x14ac:dyDescent="0.25">
      <c r="A325" s="701"/>
      <c r="B325" s="5" t="s">
        <v>7888</v>
      </c>
      <c r="C325" s="717"/>
      <c r="D325" s="644"/>
      <c r="E325" s="645"/>
      <c r="F325" s="717"/>
      <c r="H325" s="667"/>
      <c r="I325" s="669"/>
      <c r="J325" s="692"/>
    </row>
    <row r="326" spans="1:13" s="7" customFormat="1" ht="15.75" x14ac:dyDescent="0.25">
      <c r="A326" s="701"/>
      <c r="C326" s="717"/>
      <c r="D326" s="644"/>
      <c r="E326" s="645"/>
      <c r="F326" s="717"/>
      <c r="H326" s="667"/>
      <c r="I326" s="669"/>
      <c r="J326" s="692"/>
    </row>
    <row r="327" spans="1:13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  <c r="K327" s="688"/>
    </row>
    <row r="328" spans="1:13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721"/>
      <c r="K328" s="718">
        <f>K327*80%</f>
        <v>0</v>
      </c>
    </row>
    <row r="329" spans="1:13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721"/>
    </row>
    <row r="330" spans="1:13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721"/>
    </row>
    <row r="331" spans="1:13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721"/>
      <c r="K331" s="688">
        <f>E324+E323+E322+E321+E320+E319+E318</f>
        <v>1584194.1700000002</v>
      </c>
    </row>
    <row r="332" spans="1:13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721"/>
      <c r="K332" s="718">
        <f>K331*80%</f>
        <v>1267355.3360000001</v>
      </c>
    </row>
    <row r="333" spans="1:13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  <c r="K333" s="718">
        <f>K332-F339</f>
        <v>437748.54890000005</v>
      </c>
    </row>
    <row r="334" spans="1:13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722"/>
      <c r="M334" s="645"/>
    </row>
    <row r="335" spans="1:13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  <c r="M335" s="645"/>
    </row>
    <row r="336" spans="1:13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  <c r="M336" s="645"/>
    </row>
    <row r="337" spans="1:13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  <c r="M337" s="645"/>
    </row>
    <row r="338" spans="1:13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  <c r="M338" s="645"/>
    </row>
    <row r="339" spans="1:13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  <c r="M339" s="645"/>
    </row>
    <row r="340" spans="1:13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  <c r="M340" s="645"/>
    </row>
    <row r="341" spans="1:13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3" s="7" customFormat="1" ht="21" x14ac:dyDescent="0.25">
      <c r="A342" s="793" t="s">
        <v>7816</v>
      </c>
      <c r="B342" s="794"/>
      <c r="C342" s="794"/>
      <c r="D342" s="794"/>
      <c r="E342" s="794"/>
      <c r="F342" s="794"/>
      <c r="G342" s="794"/>
      <c r="H342" s="794"/>
      <c r="I342" s="794"/>
      <c r="J342" s="794"/>
      <c r="K342" s="794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3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3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7312</v>
      </c>
      <c r="I345" s="432"/>
      <c r="J345" s="554">
        <v>45323</v>
      </c>
      <c r="K345" s="5"/>
      <c r="L345" s="5" t="s">
        <v>7866</v>
      </c>
    </row>
    <row r="346" spans="1:13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7312</v>
      </c>
      <c r="I346" s="614"/>
      <c r="J346" s="554">
        <v>45323</v>
      </c>
      <c r="K346" s="5"/>
      <c r="L346" s="5"/>
    </row>
    <row r="347" spans="1:13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7312</v>
      </c>
      <c r="I347" s="614"/>
      <c r="J347" s="554">
        <v>45323</v>
      </c>
      <c r="K347" s="5"/>
      <c r="L347" s="5"/>
    </row>
    <row r="348" spans="1:13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7312</v>
      </c>
      <c r="I348" s="614"/>
      <c r="J348" s="554">
        <v>45323</v>
      </c>
      <c r="K348" s="5"/>
      <c r="L348" s="5"/>
    </row>
    <row r="349" spans="1:13" s="7" customFormat="1" ht="15.75" x14ac:dyDescent="0.25">
      <c r="A349" s="6">
        <v>1025</v>
      </c>
      <c r="B349" s="5" t="s">
        <v>156</v>
      </c>
      <c r="C349" s="11">
        <v>256608</v>
      </c>
      <c r="D349" s="34">
        <v>0.1</v>
      </c>
      <c r="E349" s="11">
        <f>D349*C349</f>
        <v>25660.800000000003</v>
      </c>
      <c r="F349" s="11">
        <v>213840</v>
      </c>
      <c r="G349" s="554">
        <v>45292</v>
      </c>
      <c r="H349" s="494" t="s">
        <v>7312</v>
      </c>
      <c r="I349" s="614"/>
      <c r="J349" s="554">
        <v>45323</v>
      </c>
      <c r="K349" s="5"/>
      <c r="L349" s="5"/>
    </row>
    <row r="350" spans="1:13" s="7" customFormat="1" ht="15.75" x14ac:dyDescent="0.25">
      <c r="A350" s="6">
        <v>1026</v>
      </c>
      <c r="B350" s="5" t="s">
        <v>171</v>
      </c>
      <c r="C350" s="11">
        <v>315000</v>
      </c>
      <c r="D350" s="34">
        <v>0.13</v>
      </c>
      <c r="E350" s="11">
        <f t="shared" ref="E350:E351" si="47">D350*C350</f>
        <v>40950</v>
      </c>
      <c r="F350" s="11">
        <f t="shared" ref="F350:F351" si="48">E350+C350</f>
        <v>355950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">
        <v>1027</v>
      </c>
      <c r="B351" s="5" t="s">
        <v>176</v>
      </c>
      <c r="C351" s="11">
        <v>340000</v>
      </c>
      <c r="D351" s="34">
        <v>0.13</v>
      </c>
      <c r="E351" s="11">
        <f t="shared" si="47"/>
        <v>44200</v>
      </c>
      <c r="F351" s="11">
        <f t="shared" si="48"/>
        <v>384200</v>
      </c>
      <c r="G351" s="554">
        <v>45292</v>
      </c>
      <c r="H351" s="494" t="s">
        <v>7312</v>
      </c>
      <c r="I351" s="433"/>
      <c r="J351" s="554">
        <v>45323</v>
      </c>
    </row>
    <row r="352" spans="1:13" s="7" customFormat="1" ht="15.75" x14ac:dyDescent="0.25">
      <c r="A352" s="700"/>
      <c r="B352" s="5"/>
      <c r="C352" s="11"/>
      <c r="D352" s="34"/>
      <c r="E352" s="11"/>
      <c r="F352" s="11"/>
      <c r="G352" s="554"/>
      <c r="H352" s="494"/>
      <c r="I352" s="433"/>
      <c r="J352" s="554"/>
    </row>
    <row r="353" spans="1:10" s="7" customFormat="1" ht="15.75" x14ac:dyDescent="0.25">
      <c r="A353" s="700"/>
      <c r="B353" s="5"/>
      <c r="C353" s="11"/>
      <c r="D353" s="34"/>
      <c r="E353" s="11"/>
      <c r="F353" s="11"/>
      <c r="G353" s="554"/>
      <c r="H353" s="494"/>
      <c r="I353" s="433"/>
      <c r="J353" s="554"/>
    </row>
    <row r="354" spans="1:10" s="7" customFormat="1" ht="15.75" x14ac:dyDescent="0.25">
      <c r="A354" s="700"/>
      <c r="C354" s="645">
        <f>SUM(C345:C353)</f>
        <v>1868056</v>
      </c>
      <c r="D354" s="34"/>
      <c r="E354" s="712" t="s">
        <v>7870</v>
      </c>
      <c r="F354" s="712" t="s">
        <v>7915</v>
      </c>
      <c r="G354" s="554"/>
      <c r="H354" s="494"/>
      <c r="I354" s="433"/>
      <c r="J354" s="554"/>
    </row>
    <row r="355" spans="1:10" s="7" customFormat="1" ht="15.75" x14ac:dyDescent="0.25">
      <c r="A355" s="700"/>
      <c r="B355" s="710">
        <v>0.7</v>
      </c>
      <c r="C355" s="645">
        <f>C354*70%</f>
        <v>1307639.2</v>
      </c>
      <c r="D355" s="34"/>
      <c r="E355" s="645"/>
      <c r="F355" s="645"/>
      <c r="G355" s="554"/>
      <c r="H355" s="494"/>
      <c r="I355" s="433"/>
      <c r="J355" s="554"/>
    </row>
    <row r="356" spans="1:10" s="7" customFormat="1" ht="15.75" x14ac:dyDescent="0.25">
      <c r="A356" s="700"/>
      <c r="B356" s="711" t="s">
        <v>7867</v>
      </c>
      <c r="C356" s="645">
        <f>C355*10%</f>
        <v>130763.92</v>
      </c>
      <c r="D356" s="34"/>
      <c r="E356" s="713"/>
      <c r="F356" s="713">
        <f>C358</f>
        <v>535977</v>
      </c>
      <c r="G356" s="554"/>
      <c r="H356" s="494"/>
      <c r="I356" s="433"/>
      <c r="J356" s="554"/>
    </row>
    <row r="357" spans="1:10" s="7" customFormat="1" ht="15.75" x14ac:dyDescent="0.25">
      <c r="A357" s="700"/>
      <c r="B357" s="711" t="s">
        <v>7916</v>
      </c>
      <c r="C357" s="645">
        <f>C355-C356</f>
        <v>1176875.28</v>
      </c>
      <c r="D357" s="34"/>
      <c r="E357" s="713"/>
      <c r="F357" s="713"/>
      <c r="G357" s="554"/>
      <c r="H357" s="494"/>
      <c r="I357" s="433"/>
      <c r="J357" s="554"/>
    </row>
    <row r="358" spans="1:10" s="7" customFormat="1" ht="15.75" x14ac:dyDescent="0.25">
      <c r="A358" s="700"/>
      <c r="B358" s="711" t="s">
        <v>7873</v>
      </c>
      <c r="C358" s="645">
        <v>535977</v>
      </c>
      <c r="D358" s="34"/>
      <c r="E358" s="714">
        <v>0.13</v>
      </c>
      <c r="F358" s="713">
        <f>F356*13%</f>
        <v>69677.010000000009</v>
      </c>
      <c r="G358" s="554"/>
      <c r="H358" s="494"/>
      <c r="I358" s="433"/>
      <c r="J358" s="554"/>
    </row>
    <row r="359" spans="1:10" s="7" customFormat="1" ht="15.75" x14ac:dyDescent="0.25">
      <c r="A359" s="700"/>
      <c r="B359" s="710">
        <v>0.22</v>
      </c>
      <c r="C359" s="645">
        <f>C358*22%</f>
        <v>117914.94</v>
      </c>
      <c r="D359" s="34"/>
      <c r="E359" s="714" t="s">
        <v>7914</v>
      </c>
      <c r="F359" s="713">
        <v>206455.6</v>
      </c>
      <c r="G359" s="554"/>
      <c r="H359" s="494"/>
      <c r="I359" s="433"/>
      <c r="J359" s="554"/>
    </row>
    <row r="360" spans="1:10" s="7" customFormat="1" ht="15.75" x14ac:dyDescent="0.25">
      <c r="A360" s="700"/>
      <c r="B360" s="711" t="s">
        <v>7869</v>
      </c>
      <c r="C360" s="645">
        <f>C358+C359</f>
        <v>653891.93999999994</v>
      </c>
      <c r="D360" s="34"/>
      <c r="E360" s="714">
        <v>0.8</v>
      </c>
      <c r="F360" s="713">
        <f>F359*80%</f>
        <v>165164.48000000001</v>
      </c>
      <c r="G360" s="554"/>
      <c r="H360" s="494"/>
      <c r="I360" s="433"/>
      <c r="J360" s="554"/>
    </row>
    <row r="361" spans="1:10" s="7" customFormat="1" ht="15.75" x14ac:dyDescent="0.25">
      <c r="A361" s="700"/>
      <c r="B361" s="711"/>
      <c r="C361" s="645"/>
      <c r="D361" s="34"/>
      <c r="E361" s="713" t="s">
        <v>7871</v>
      </c>
      <c r="F361" s="713">
        <f>F358</f>
        <v>69677.010000000009</v>
      </c>
      <c r="G361" s="554"/>
      <c r="H361" s="494"/>
      <c r="I361" s="433"/>
      <c r="J361" s="554"/>
    </row>
    <row r="362" spans="1:10" s="7" customFormat="1" ht="15.75" x14ac:dyDescent="0.25">
      <c r="A362" s="700"/>
      <c r="B362" s="711"/>
      <c r="C362" s="645"/>
      <c r="D362" s="34"/>
      <c r="E362" s="713" t="s">
        <v>7872</v>
      </c>
      <c r="F362" s="713">
        <f>F360-F361</f>
        <v>95487.47</v>
      </c>
      <c r="G362" s="554"/>
      <c r="H362" s="494"/>
      <c r="I362" s="433"/>
      <c r="J362" s="554"/>
    </row>
    <row r="363" spans="1:10" s="7" customFormat="1" ht="15.75" x14ac:dyDescent="0.25">
      <c r="A363" s="700"/>
      <c r="B363" s="5"/>
      <c r="C363" s="11"/>
      <c r="D363" s="34"/>
      <c r="E363" s="11"/>
      <c r="F363" s="11"/>
      <c r="G363" s="554"/>
      <c r="H363" s="494"/>
      <c r="I363" s="433"/>
      <c r="J363" s="554"/>
    </row>
    <row r="364" spans="1:10" s="7" customFormat="1" ht="15.75" x14ac:dyDescent="0.25">
      <c r="A364" s="700"/>
      <c r="B364" s="5"/>
      <c r="C364" s="11"/>
      <c r="D364" s="34"/>
      <c r="E364" s="11"/>
      <c r="F364" s="11"/>
      <c r="G364" s="554"/>
      <c r="H364" s="494"/>
      <c r="I364" s="433"/>
      <c r="J364" s="554"/>
    </row>
    <row r="365" spans="1:10" s="7" customFormat="1" ht="15.75" x14ac:dyDescent="0.25">
      <c r="A365" s="700"/>
      <c r="B365" s="5"/>
      <c r="C365" s="11"/>
      <c r="D365" s="34"/>
      <c r="E365" s="11"/>
      <c r="F365" s="11"/>
      <c r="G365" s="554"/>
      <c r="H365" s="494"/>
      <c r="I365" s="433"/>
      <c r="J365" s="554"/>
    </row>
    <row r="366" spans="1:10" s="7" customFormat="1" ht="15.75" x14ac:dyDescent="0.25">
      <c r="A366" s="700"/>
      <c r="B366" s="5"/>
      <c r="C366" s="11"/>
      <c r="D366" s="34"/>
      <c r="E366" s="11"/>
      <c r="F366" s="11"/>
      <c r="G366" s="554"/>
      <c r="H366" s="494"/>
      <c r="I366" s="433"/>
      <c r="J366" s="554"/>
    </row>
    <row r="367" spans="1:10" s="7" customFormat="1" ht="15.75" x14ac:dyDescent="0.25">
      <c r="A367" s="700"/>
      <c r="B367" s="5"/>
      <c r="C367" s="11"/>
      <c r="D367" s="34"/>
      <c r="E367" s="11"/>
      <c r="F367" s="11"/>
      <c r="G367" s="554"/>
      <c r="H367" s="494"/>
      <c r="I367" s="433"/>
      <c r="J367" s="554"/>
    </row>
    <row r="368" spans="1:10" s="7" customFormat="1" ht="15.75" x14ac:dyDescent="0.25">
      <c r="A368" s="700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700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700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40"/>
      <c r="C375" s="643"/>
      <c r="D375" s="644"/>
      <c r="E375" s="645"/>
      <c r="F375" s="645"/>
      <c r="H375" s="40"/>
      <c r="I375" s="433"/>
      <c r="J375" s="40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42:K342"/>
    <mergeCell ref="B82:F82"/>
  </mergeCells>
  <conditionalFormatting sqref="H1:H341 H343:H371 H373 H37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6" t="s">
        <v>7042</v>
      </c>
      <c r="B1" s="797"/>
      <c r="C1" s="797"/>
      <c r="D1" s="797"/>
      <c r="E1" s="798"/>
      <c r="G1" s="803" t="s">
        <v>7043</v>
      </c>
      <c r="H1" s="803"/>
      <c r="I1" s="803"/>
      <c r="J1" s="803"/>
      <c r="K1" s="333"/>
      <c r="L1" s="795" t="s">
        <v>7501</v>
      </c>
      <c r="M1" s="795"/>
      <c r="N1" s="795"/>
      <c r="O1" s="795"/>
      <c r="P1" s="795"/>
      <c r="R1" s="795" t="s">
        <v>7045</v>
      </c>
      <c r="S1" s="795"/>
      <c r="T1" s="795"/>
      <c r="U1" s="795"/>
    </row>
    <row r="2" spans="1:28" ht="28.15" customHeight="1" x14ac:dyDescent="0.25">
      <c r="A2" s="799"/>
      <c r="B2" s="800"/>
      <c r="C2" s="800"/>
      <c r="D2" s="800"/>
      <c r="E2" s="801"/>
      <c r="G2" s="803"/>
      <c r="H2" s="803"/>
      <c r="I2" s="803"/>
      <c r="J2" s="803"/>
      <c r="K2" s="333"/>
      <c r="L2" s="795"/>
      <c r="M2" s="795"/>
      <c r="N2" s="795"/>
      <c r="O2" s="795"/>
      <c r="P2" s="795"/>
      <c r="R2" s="795"/>
      <c r="S2" s="795"/>
      <c r="T2" s="795"/>
      <c r="U2" s="79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5" t="s">
        <v>7044</v>
      </c>
      <c r="M35" s="795"/>
      <c r="N35" s="795"/>
      <c r="O35" s="795"/>
      <c r="P35" s="795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796" t="s">
        <v>7042</v>
      </c>
      <c r="B36" s="797"/>
      <c r="C36" s="797"/>
      <c r="D36" s="797"/>
      <c r="E36" s="798"/>
      <c r="L36" s="795"/>
      <c r="M36" s="795"/>
      <c r="N36" s="795"/>
      <c r="O36" s="795"/>
      <c r="P36" s="795"/>
      <c r="W36">
        <v>26200</v>
      </c>
    </row>
    <row r="37" spans="1:31" ht="31.5" x14ac:dyDescent="0.25">
      <c r="A37" s="799"/>
      <c r="B37" s="800"/>
      <c r="C37" s="800"/>
      <c r="D37" s="800"/>
      <c r="E37" s="801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5" t="s">
        <v>7045</v>
      </c>
      <c r="S38" s="795"/>
      <c r="T38" s="795"/>
      <c r="U38" s="795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5"/>
      <c r="S39" s="795"/>
      <c r="T39" s="795"/>
      <c r="U39" s="795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5" t="s">
        <v>7081</v>
      </c>
      <c r="H44" s="795"/>
      <c r="I44" s="795"/>
      <c r="J44" s="795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5"/>
      <c r="H45" s="795"/>
      <c r="I45" s="795"/>
      <c r="J45" s="795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02" t="s">
        <v>7090</v>
      </c>
      <c r="H51" s="802"/>
      <c r="I51" s="802"/>
      <c r="J51" s="416">
        <f>J49+I48</f>
        <v>73164</v>
      </c>
      <c r="K51" s="415"/>
      <c r="L51" s="804" t="s">
        <v>7044</v>
      </c>
      <c r="M51" s="804"/>
      <c r="N51" s="804"/>
      <c r="O51" s="804"/>
      <c r="P51" s="80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5"/>
      <c r="M52" s="795"/>
      <c r="N52" s="795"/>
      <c r="O52" s="795"/>
      <c r="P52" s="795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96" t="s">
        <v>7068</v>
      </c>
      <c r="B53" s="797"/>
      <c r="C53" s="797"/>
      <c r="D53" s="797"/>
      <c r="E53" s="798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799"/>
      <c r="B54" s="800"/>
      <c r="C54" s="800"/>
      <c r="D54" s="800"/>
      <c r="E54" s="801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05" t="s">
        <v>7077</v>
      </c>
      <c r="B69" s="806"/>
      <c r="C69" s="806"/>
      <c r="D69" s="806"/>
      <c r="E69" s="807"/>
      <c r="R69" s="375"/>
      <c r="S69" s="395"/>
      <c r="U69" s="396"/>
    </row>
    <row r="70" spans="1:21" x14ac:dyDescent="0.25">
      <c r="A70" s="808"/>
      <c r="B70" s="809"/>
      <c r="C70" s="809"/>
      <c r="D70" s="809"/>
      <c r="E70" s="810"/>
      <c r="R70" s="795" t="s">
        <v>7045</v>
      </c>
      <c r="S70" s="795"/>
      <c r="T70" s="795"/>
      <c r="U70" s="79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5"/>
      <c r="S71" s="795"/>
      <c r="T71" s="795"/>
      <c r="U71" s="79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11">
        <v>30000</v>
      </c>
      <c r="U74" s="814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12"/>
      <c r="U75" s="815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13"/>
      <c r="U76" s="816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5" t="s">
        <v>7081</v>
      </c>
      <c r="M94" s="795"/>
      <c r="N94" s="795"/>
      <c r="O94" s="795"/>
      <c r="P94" s="795"/>
    </row>
    <row r="95" spans="1:21" x14ac:dyDescent="0.25">
      <c r="L95" s="795"/>
      <c r="M95" s="795"/>
      <c r="N95" s="795"/>
      <c r="O95" s="795"/>
      <c r="P95" s="795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02" t="s">
        <v>7090</v>
      </c>
      <c r="M101" s="802"/>
      <c r="N101" s="802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2024-02-17T12:34:07Z</dcterms:modified>
</cp:coreProperties>
</file>