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F3C64101-C137-46A8-8278-26EFC34569B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Record'!$A$263:$L$276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I659" i="2" l="1"/>
  <c r="V598" i="2"/>
  <c r="Q124" i="1" l="1"/>
  <c r="I839" i="2"/>
  <c r="I434" i="2" l="1"/>
  <c r="I794" i="2"/>
  <c r="I884" i="2"/>
  <c r="I1005" i="2"/>
  <c r="I1095" i="2"/>
  <c r="I944" i="2"/>
  <c r="I899" i="2"/>
  <c r="I914" i="2"/>
  <c r="I254" i="2"/>
  <c r="I779" i="2"/>
  <c r="I673" i="2"/>
  <c r="I644" i="2"/>
  <c r="I1201" i="2"/>
  <c r="I764" i="2"/>
  <c r="I629" i="2"/>
  <c r="I749" i="2"/>
  <c r="I389" i="2"/>
  <c r="I194" i="2" l="1"/>
  <c r="I734" i="2"/>
  <c r="U778" i="2"/>
  <c r="U777" i="2"/>
  <c r="U776" i="2"/>
  <c r="B76" i="1" l="1"/>
  <c r="V883" i="2"/>
  <c r="U583" i="2"/>
  <c r="U582" i="2"/>
  <c r="U581" i="2"/>
  <c r="V958" i="2"/>
  <c r="V718" i="2"/>
  <c r="V118" i="2"/>
  <c r="U1139" i="2"/>
  <c r="U1094" i="2"/>
  <c r="U1064" i="2"/>
  <c r="U1049" i="2"/>
  <c r="U1019" i="2"/>
  <c r="U958" i="2"/>
  <c r="U943" i="2"/>
  <c r="U928" i="2"/>
  <c r="U883" i="2"/>
  <c r="U853" i="2"/>
  <c r="U763" i="2"/>
  <c r="U733" i="2"/>
  <c r="U703" i="2"/>
  <c r="U643" i="2"/>
  <c r="U628" i="2"/>
  <c r="U598" i="2"/>
  <c r="U553" i="2"/>
  <c r="U538" i="2"/>
  <c r="U523" i="2"/>
  <c r="U508" i="2"/>
  <c r="U373" i="2"/>
  <c r="U343" i="2"/>
  <c r="U313" i="2"/>
  <c r="U253" i="2"/>
  <c r="U208" i="2"/>
  <c r="U178" i="2"/>
  <c r="U148" i="2"/>
  <c r="U118" i="2"/>
  <c r="U88" i="2"/>
  <c r="U73" i="2"/>
  <c r="U58" i="2"/>
  <c r="U42" i="2"/>
  <c r="F101" i="4" l="1"/>
  <c r="K265" i="2"/>
  <c r="U133" i="2" l="1"/>
  <c r="R627" i="2" l="1"/>
  <c r="G92" i="2" l="1"/>
  <c r="O17" i="1" s="1"/>
  <c r="U666" i="2" l="1"/>
  <c r="W666" i="2" s="1"/>
  <c r="Y666" i="2" s="1"/>
  <c r="R666" i="2"/>
  <c r="U665" i="2"/>
  <c r="W665" i="2" s="1"/>
  <c r="Y665" i="2" s="1"/>
  <c r="U664" i="2"/>
  <c r="W664" i="2" s="1"/>
  <c r="Y664" i="2" s="1"/>
  <c r="U663" i="2"/>
  <c r="W663" i="2" s="1"/>
  <c r="Y663" i="2" s="1"/>
  <c r="C663" i="2"/>
  <c r="U662" i="2"/>
  <c r="W662" i="2" s="1"/>
  <c r="Y662" i="2" s="1"/>
  <c r="G662" i="2"/>
  <c r="K662" i="2" s="1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K659" i="2" l="1"/>
  <c r="K661" i="2" s="1"/>
  <c r="K663" i="2" s="1"/>
  <c r="W657" i="2"/>
  <c r="Y657" i="2" l="1"/>
  <c r="U658" i="2" l="1"/>
  <c r="W658" i="2" l="1"/>
  <c r="G659" i="2"/>
  <c r="Y658" i="2" l="1"/>
  <c r="G661" i="2"/>
  <c r="V72" i="2"/>
  <c r="W659" i="2" l="1"/>
  <c r="Y659" i="2" s="1"/>
  <c r="U660" i="2" s="1"/>
  <c r="W660" i="2" s="1"/>
  <c r="Y660" i="2" s="1"/>
  <c r="U661" i="2" s="1"/>
  <c r="W661" i="2" s="1"/>
  <c r="Y661" i="2" s="1"/>
  <c r="G663" i="2"/>
  <c r="K1096" i="2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40" i="1"/>
  <c r="H140" i="1"/>
  <c r="E140" i="1"/>
  <c r="B140" i="1"/>
  <c r="U1191" i="2"/>
  <c r="W1191" i="2" s="1"/>
  <c r="Y1191" i="2" s="1"/>
  <c r="U1190" i="2"/>
  <c r="W1190" i="2" s="1"/>
  <c r="Y1190" i="2" s="1"/>
  <c r="G1190" i="2"/>
  <c r="P140" i="1" s="1"/>
  <c r="C1190" i="2"/>
  <c r="G1189" i="2"/>
  <c r="K1189" i="2" s="1"/>
  <c r="C1189" i="2"/>
  <c r="G140" i="1" s="1"/>
  <c r="G1188" i="2"/>
  <c r="N140" i="1" s="1"/>
  <c r="C1188" i="2"/>
  <c r="F140" i="1" s="1"/>
  <c r="U1187" i="2"/>
  <c r="W1187" i="2" s="1"/>
  <c r="Y1187" i="2" s="1"/>
  <c r="K1187" i="2"/>
  <c r="J140" i="1" s="1"/>
  <c r="G1187" i="2"/>
  <c r="M140" i="1" s="1"/>
  <c r="K1186" i="2"/>
  <c r="G1186" i="2"/>
  <c r="L140" i="1" s="1"/>
  <c r="H1181" i="2"/>
  <c r="G1181" i="2"/>
  <c r="K284" i="2"/>
  <c r="K669" i="2"/>
  <c r="F95" i="4"/>
  <c r="G104" i="1" l="1"/>
  <c r="I824" i="2"/>
  <c r="G824" i="2"/>
  <c r="L104" i="1" s="1"/>
  <c r="C1099" i="2"/>
  <c r="K1095" i="2" s="1"/>
  <c r="C828" i="2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40" i="1"/>
  <c r="K1188" i="2"/>
  <c r="K140" i="1" s="1"/>
  <c r="H67" i="1"/>
  <c r="E67" i="1"/>
  <c r="B67" i="1"/>
  <c r="I104" i="1" l="1"/>
  <c r="K1097" i="2"/>
  <c r="K1099" i="2" s="1"/>
  <c r="Q95" i="1" s="1"/>
  <c r="I95" i="1"/>
  <c r="K824" i="2"/>
  <c r="K826" i="2" s="1"/>
  <c r="K828" i="2" s="1"/>
  <c r="Q104" i="1" s="1"/>
  <c r="Q140" i="1"/>
  <c r="K27" i="6"/>
  <c r="K26" i="6"/>
  <c r="K25" i="6"/>
  <c r="K24" i="6"/>
  <c r="L28" i="6"/>
  <c r="K95" i="1" l="1"/>
  <c r="K104" i="1"/>
  <c r="K1061" i="2"/>
  <c r="F94" i="4"/>
  <c r="H43" i="1" l="1"/>
  <c r="E43" i="1"/>
  <c r="B43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K884" i="2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5" i="1"/>
  <c r="E65" i="1"/>
  <c r="B65" i="1"/>
  <c r="R861" i="2"/>
  <c r="R859" i="2"/>
  <c r="R858" i="2"/>
  <c r="R857" i="2"/>
  <c r="G857" i="2"/>
  <c r="K857" i="2" s="1"/>
  <c r="C857" i="2"/>
  <c r="G65" i="1" s="1"/>
  <c r="R856" i="2"/>
  <c r="C856" i="2"/>
  <c r="F65" i="1" s="1"/>
  <c r="R855" i="2"/>
  <c r="K855" i="2"/>
  <c r="J65" i="1" s="1"/>
  <c r="G855" i="2"/>
  <c r="M65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W1064" i="2" s="1"/>
  <c r="Y1064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W1049" i="2" s="1"/>
  <c r="Y1049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5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5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5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5" i="1" l="1"/>
  <c r="U1072" i="2"/>
  <c r="U1057" i="2"/>
  <c r="K145" i="2"/>
  <c r="F89" i="4"/>
  <c r="Q123" i="1" l="1"/>
  <c r="W1072" i="2"/>
  <c r="G1065" i="2"/>
  <c r="L88" i="1" s="1"/>
  <c r="W861" i="2"/>
  <c r="G854" i="2"/>
  <c r="L65" i="1" s="1"/>
  <c r="W1057" i="2"/>
  <c r="G1050" i="2"/>
  <c r="L86" i="1" s="1"/>
  <c r="W903" i="2"/>
  <c r="Y861" i="2" l="1"/>
  <c r="G858" i="2" s="1"/>
  <c r="P65" i="1" s="1"/>
  <c r="G856" i="2"/>
  <c r="N65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1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1" i="1" s="1"/>
  <c r="C557" i="2"/>
  <c r="G81" i="1" s="1"/>
  <c r="C122" i="2"/>
  <c r="G69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7" i="1" s="1"/>
  <c r="C1142" i="2"/>
  <c r="C212" i="2"/>
  <c r="G60" i="1" s="1"/>
  <c r="C211" i="2"/>
  <c r="F60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69" i="1" s="1"/>
  <c r="F78" i="4"/>
  <c r="F77" i="4"/>
  <c r="F76" i="4"/>
  <c r="F75" i="4"/>
  <c r="C632" i="2"/>
  <c r="G67" i="1" s="1"/>
  <c r="C631" i="2"/>
  <c r="F67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6" i="1"/>
  <c r="B136" i="1"/>
  <c r="G1128" i="2"/>
  <c r="G136" i="1"/>
  <c r="R1123" i="2"/>
  <c r="F136" i="1"/>
  <c r="R1122" i="2"/>
  <c r="G1126" i="2"/>
  <c r="M136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1" i="1" s="1"/>
  <c r="W405" i="2"/>
  <c r="Y405" i="2" s="1"/>
  <c r="C406" i="2"/>
  <c r="F51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7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3" i="1" s="1"/>
  <c r="C197" i="2"/>
  <c r="G43" i="1" s="1"/>
  <c r="R196" i="2"/>
  <c r="C196" i="2"/>
  <c r="F43" i="1" s="1"/>
  <c r="Y195" i="2"/>
  <c r="U196" i="2" s="1"/>
  <c r="W196" i="2" s="1"/>
  <c r="Y196" i="2" s="1"/>
  <c r="U197" i="2" s="1"/>
  <c r="W197" i="2" s="1"/>
  <c r="Y197" i="2" s="1"/>
  <c r="U198" i="2" s="1"/>
  <c r="K195" i="2"/>
  <c r="J43" i="1" s="1"/>
  <c r="G195" i="2"/>
  <c r="M43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6" i="1"/>
  <c r="K750" i="2"/>
  <c r="J66" i="1" s="1"/>
  <c r="G750" i="2"/>
  <c r="M66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9" i="1" s="1"/>
  <c r="C1172" i="2"/>
  <c r="F139" i="1" s="1"/>
  <c r="K1171" i="2"/>
  <c r="J139" i="1" s="1"/>
  <c r="G1171" i="2"/>
  <c r="M139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59" i="1" s="1"/>
  <c r="C736" i="2"/>
  <c r="F59" i="1" s="1"/>
  <c r="R735" i="2"/>
  <c r="R736" i="2" s="1"/>
  <c r="R737" i="2" s="1"/>
  <c r="R738" i="2" s="1"/>
  <c r="K735" i="2"/>
  <c r="J59" i="1" s="1"/>
  <c r="G735" i="2"/>
  <c r="M59" i="1" s="1"/>
  <c r="W730" i="2"/>
  <c r="Y730" i="2" s="1"/>
  <c r="H729" i="2"/>
  <c r="G729" i="2"/>
  <c r="C723" i="2"/>
  <c r="G722" i="2"/>
  <c r="O70" i="1" s="1"/>
  <c r="C722" i="2"/>
  <c r="C721" i="2"/>
  <c r="K720" i="2"/>
  <c r="J70" i="1" s="1"/>
  <c r="G720" i="2"/>
  <c r="M70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8" i="1" s="1"/>
  <c r="K420" i="2"/>
  <c r="J48" i="1" s="1"/>
  <c r="G420" i="2"/>
  <c r="M48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5" i="1" s="1"/>
  <c r="C1113" i="2"/>
  <c r="G135" i="1" s="1"/>
  <c r="C1112" i="2"/>
  <c r="F135" i="1" s="1"/>
  <c r="K1111" i="2"/>
  <c r="J135" i="1" s="1"/>
  <c r="G1111" i="2"/>
  <c r="M135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7" i="1" s="1"/>
  <c r="C616" i="2"/>
  <c r="F57" i="1" s="1"/>
  <c r="K615" i="2"/>
  <c r="J57" i="1" s="1"/>
  <c r="G615" i="2"/>
  <c r="M57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1" i="1" s="1"/>
  <c r="C227" i="2"/>
  <c r="G61" i="1" s="1"/>
  <c r="C226" i="2"/>
  <c r="F61" i="1" s="1"/>
  <c r="G225" i="2"/>
  <c r="M61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W943" i="2" s="1"/>
  <c r="Y943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2" i="1" s="1"/>
  <c r="C392" i="2"/>
  <c r="G52" i="1" s="1"/>
  <c r="C391" i="2"/>
  <c r="F52" i="1" s="1"/>
  <c r="K390" i="2"/>
  <c r="J52" i="1" s="1"/>
  <c r="G390" i="2"/>
  <c r="M52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7" i="1" s="1"/>
  <c r="C376" i="2"/>
  <c r="F47" i="1" s="1"/>
  <c r="G375" i="2"/>
  <c r="M47" i="1" s="1"/>
  <c r="W370" i="2"/>
  <c r="Y370" i="2" s="1"/>
  <c r="K375" i="2"/>
  <c r="J47" i="1" s="1"/>
  <c r="H369" i="2"/>
  <c r="G369" i="2"/>
  <c r="G362" i="2"/>
  <c r="O50" i="1" s="1"/>
  <c r="C362" i="2"/>
  <c r="G50" i="1" s="1"/>
  <c r="C361" i="2"/>
  <c r="F50" i="1" s="1"/>
  <c r="G360" i="2"/>
  <c r="M50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0" i="1" s="1"/>
  <c r="H354" i="2"/>
  <c r="G354" i="2"/>
  <c r="W351" i="2"/>
  <c r="Y351" i="2" s="1"/>
  <c r="G347" i="2"/>
  <c r="O49" i="1" s="1"/>
  <c r="C347" i="2"/>
  <c r="G49" i="1" s="1"/>
  <c r="C346" i="2"/>
  <c r="F49" i="1" s="1"/>
  <c r="G345" i="2"/>
  <c r="M49" i="1" s="1"/>
  <c r="W341" i="2"/>
  <c r="Y341" i="2" s="1"/>
  <c r="K345" i="2"/>
  <c r="J49" i="1" s="1"/>
  <c r="H339" i="2"/>
  <c r="G339" i="2"/>
  <c r="W1162" i="2"/>
  <c r="Y1162" i="2" s="1"/>
  <c r="G1158" i="2"/>
  <c r="C1158" i="2"/>
  <c r="G138" i="1" s="1"/>
  <c r="C1157" i="2"/>
  <c r="F138" i="1" s="1"/>
  <c r="G1156" i="2"/>
  <c r="M138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8" i="1" s="1"/>
  <c r="H1150" i="2"/>
  <c r="G1150" i="2"/>
  <c r="G212" i="2"/>
  <c r="K212" i="2" s="1"/>
  <c r="G210" i="2"/>
  <c r="M60" i="1" s="1"/>
  <c r="W205" i="2"/>
  <c r="Y205" i="2" s="1"/>
  <c r="K205" i="2"/>
  <c r="K210" i="2" s="1"/>
  <c r="J60" i="1" s="1"/>
  <c r="H204" i="2"/>
  <c r="G204" i="2"/>
  <c r="G1141" i="2"/>
  <c r="M137" i="1" s="1"/>
  <c r="W1136" i="2"/>
  <c r="Y1136" i="2" s="1"/>
  <c r="K1136" i="2"/>
  <c r="E137" i="1" s="1"/>
  <c r="H1135" i="2"/>
  <c r="G1135" i="2"/>
  <c r="G317" i="2"/>
  <c r="C317" i="2"/>
  <c r="G58" i="1" s="1"/>
  <c r="C316" i="2"/>
  <c r="F58" i="1" s="1"/>
  <c r="G315" i="2"/>
  <c r="M58" i="1" s="1"/>
  <c r="W310" i="2"/>
  <c r="Y310" i="2" s="1"/>
  <c r="K310" i="2"/>
  <c r="E58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70" i="2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8" i="1" s="1"/>
  <c r="C136" i="2"/>
  <c r="F68" i="1" s="1"/>
  <c r="G135" i="2"/>
  <c r="M68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90" i="1"/>
  <c r="B90" i="1"/>
  <c r="H85" i="1"/>
  <c r="B85" i="1"/>
  <c r="H68" i="1"/>
  <c r="B68" i="1"/>
  <c r="H66" i="1"/>
  <c r="E66" i="1"/>
  <c r="B66" i="1"/>
  <c r="H101" i="1"/>
  <c r="B101" i="1"/>
  <c r="H51" i="1"/>
  <c r="E51" i="1"/>
  <c r="B51" i="1"/>
  <c r="H103" i="1"/>
  <c r="E103" i="1"/>
  <c r="B103" i="1"/>
  <c r="B114" i="1"/>
  <c r="H80" i="1"/>
  <c r="H139" i="1"/>
  <c r="E139" i="1"/>
  <c r="B139" i="1"/>
  <c r="H135" i="1"/>
  <c r="E135" i="1"/>
  <c r="B135" i="1"/>
  <c r="H61" i="1"/>
  <c r="B61" i="1"/>
  <c r="H70" i="1"/>
  <c r="E70" i="1"/>
  <c r="B70" i="1"/>
  <c r="H77" i="1"/>
  <c r="B77" i="1"/>
  <c r="H94" i="1"/>
  <c r="B94" i="1"/>
  <c r="H60" i="1"/>
  <c r="B60" i="1"/>
  <c r="H59" i="1"/>
  <c r="E59" i="1"/>
  <c r="B59" i="1"/>
  <c r="H110" i="1"/>
  <c r="B110" i="1"/>
  <c r="H26" i="1"/>
  <c r="E26" i="1"/>
  <c r="B26" i="1"/>
  <c r="H27" i="1"/>
  <c r="B27" i="1"/>
  <c r="H58" i="1"/>
  <c r="B58" i="1"/>
  <c r="H137" i="1"/>
  <c r="B137" i="1"/>
  <c r="H57" i="1"/>
  <c r="E57" i="1"/>
  <c r="B57" i="1"/>
  <c r="H138" i="1"/>
  <c r="B138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6" i="1"/>
  <c r="E49" i="1"/>
  <c r="E50" i="1"/>
  <c r="O94" i="1"/>
  <c r="I66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M117" i="1" l="1"/>
  <c r="I94" i="1"/>
  <c r="F74" i="1"/>
  <c r="K1201" i="2"/>
  <c r="K1203" i="2" s="1"/>
  <c r="U342" i="2"/>
  <c r="G344" i="2" s="1"/>
  <c r="L49" i="1" s="1"/>
  <c r="C1129" i="2"/>
  <c r="I136" i="1" s="1"/>
  <c r="U252" i="2"/>
  <c r="W252" i="2" s="1"/>
  <c r="Y252" i="2" s="1"/>
  <c r="W253" i="2" s="1"/>
  <c r="Y253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91" i="1"/>
  <c r="U10" i="2"/>
  <c r="W10" i="2" s="1"/>
  <c r="Y10" i="2" s="1"/>
  <c r="U11" i="2" s="1"/>
  <c r="W11" i="2" s="1"/>
  <c r="Y11" i="2" s="1"/>
  <c r="U12" i="2" s="1"/>
  <c r="W12" i="2" s="1"/>
  <c r="Y12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7" i="1"/>
  <c r="O28" i="1"/>
  <c r="C32" i="2"/>
  <c r="I74" i="2"/>
  <c r="I14" i="1" s="1"/>
  <c r="E77" i="1"/>
  <c r="K632" i="2"/>
  <c r="O67" i="1"/>
  <c r="C17" i="2"/>
  <c r="C708" i="2"/>
  <c r="I704" i="2" s="1"/>
  <c r="K704" i="2" s="1"/>
  <c r="K706" i="2" s="1"/>
  <c r="K101" i="1" s="1"/>
  <c r="G94" i="1"/>
  <c r="C438" i="2"/>
  <c r="I109" i="1" s="1"/>
  <c r="C783" i="2"/>
  <c r="K779" i="2" s="1"/>
  <c r="K781" i="2" s="1"/>
  <c r="F15" i="1"/>
  <c r="O109" i="1"/>
  <c r="K437" i="2"/>
  <c r="E14" i="1"/>
  <c r="E69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U917" i="2"/>
  <c r="W917" i="2" s="1"/>
  <c r="Y917" i="2" s="1"/>
  <c r="U918" i="2" s="1"/>
  <c r="W918" i="2" s="1"/>
  <c r="C843" i="2"/>
  <c r="K839" i="2" s="1"/>
  <c r="K841" i="2" s="1"/>
  <c r="R1116" i="2"/>
  <c r="C1114" i="2" s="1"/>
  <c r="I135" i="1" s="1"/>
  <c r="C768" i="2"/>
  <c r="I73" i="1" s="1"/>
  <c r="U904" i="2"/>
  <c r="W904" i="2" s="1"/>
  <c r="Y904" i="2" s="1"/>
  <c r="U905" i="2" s="1"/>
  <c r="F137" i="1"/>
  <c r="K917" i="2"/>
  <c r="O87" i="1"/>
  <c r="I599" i="2"/>
  <c r="I84" i="1" s="1"/>
  <c r="E109" i="1"/>
  <c r="O90" i="1"/>
  <c r="K691" i="2"/>
  <c r="E25" i="1"/>
  <c r="K600" i="2"/>
  <c r="J84" i="1" s="1"/>
  <c r="E61" i="1"/>
  <c r="K525" i="2"/>
  <c r="J32" i="1" s="1"/>
  <c r="I959" i="2"/>
  <c r="I89" i="1" s="1"/>
  <c r="K1125" i="2"/>
  <c r="K240" i="2"/>
  <c r="J42" i="1" s="1"/>
  <c r="O48" i="1"/>
  <c r="E33" i="1"/>
  <c r="K347" i="2"/>
  <c r="I299" i="2"/>
  <c r="K299" i="2" s="1"/>
  <c r="K301" i="2" s="1"/>
  <c r="K26" i="1" s="1"/>
  <c r="E90" i="1"/>
  <c r="O66" i="1"/>
  <c r="K315" i="2"/>
  <c r="J58" i="1" s="1"/>
  <c r="K570" i="2"/>
  <c r="J27" i="1" s="1"/>
  <c r="C63" i="2"/>
  <c r="I59" i="2" s="1"/>
  <c r="C918" i="2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K1005" i="2" s="1"/>
  <c r="K1007" i="2" s="1"/>
  <c r="C633" i="2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70" i="1"/>
  <c r="I719" i="2"/>
  <c r="I70" i="1" s="1"/>
  <c r="J53" i="1"/>
  <c r="G48" i="1"/>
  <c r="I419" i="2"/>
  <c r="G51" i="1"/>
  <c r="I404" i="2"/>
  <c r="K404" i="2" s="1"/>
  <c r="K406" i="2" s="1"/>
  <c r="C378" i="2"/>
  <c r="I374" i="2" s="1"/>
  <c r="C348" i="2"/>
  <c r="G84" i="1"/>
  <c r="C183" i="2"/>
  <c r="I179" i="2" s="1"/>
  <c r="C798" i="2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F70" i="1"/>
  <c r="O139" i="1"/>
  <c r="O108" i="1"/>
  <c r="K540" i="2"/>
  <c r="J36" i="1" s="1"/>
  <c r="K482" i="2"/>
  <c r="K1141" i="2"/>
  <c r="J137" i="1" s="1"/>
  <c r="E80" i="1"/>
  <c r="W44" i="2"/>
  <c r="Y44" i="2" s="1"/>
  <c r="W45" i="2" s="1"/>
  <c r="Y45" i="2" s="1"/>
  <c r="W46" i="2" s="1"/>
  <c r="Y46" i="2" s="1"/>
  <c r="W47" i="2" s="1"/>
  <c r="Y588" i="2"/>
  <c r="O51" i="1"/>
  <c r="E81" i="1"/>
  <c r="I509" i="2"/>
  <c r="I33" i="1" s="1"/>
  <c r="W541" i="2"/>
  <c r="Y541" i="2" s="1"/>
  <c r="W542" i="2" s="1"/>
  <c r="Y542" i="2" s="1"/>
  <c r="W543" i="2" s="1"/>
  <c r="O59" i="1"/>
  <c r="E18" i="1"/>
  <c r="K362" i="2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7" i="1"/>
  <c r="E40" i="1"/>
  <c r="O27" i="1"/>
  <c r="O42" i="1"/>
  <c r="K1113" i="2"/>
  <c r="E24" i="1"/>
  <c r="O110" i="1"/>
  <c r="E60" i="1"/>
  <c r="G781" i="2"/>
  <c r="N77" i="1" s="1"/>
  <c r="O101" i="1"/>
  <c r="I224" i="2"/>
  <c r="K224" i="2" s="1"/>
  <c r="K226" i="2" s="1"/>
  <c r="K61" i="1" s="1"/>
  <c r="W708" i="2"/>
  <c r="Y708" i="2" s="1"/>
  <c r="W32" i="2"/>
  <c r="O57" i="1"/>
  <c r="O20" i="1"/>
  <c r="E83" i="1"/>
  <c r="K14" i="2"/>
  <c r="J16" i="1" s="1"/>
  <c r="N16" i="1"/>
  <c r="I43" i="2"/>
  <c r="K43" i="2" s="1"/>
  <c r="K45" i="2" s="1"/>
  <c r="E71" i="1"/>
  <c r="K644" i="2"/>
  <c r="K646" i="2" s="1"/>
  <c r="K75" i="1" s="1"/>
  <c r="Y1114" i="2"/>
  <c r="Y348" i="2"/>
  <c r="I329" i="2"/>
  <c r="K329" i="2" s="1"/>
  <c r="K331" i="2" s="1"/>
  <c r="K78" i="1" s="1"/>
  <c r="K673" i="2"/>
  <c r="K675" i="2" s="1"/>
  <c r="K76" i="1" s="1"/>
  <c r="I110" i="1"/>
  <c r="I464" i="2"/>
  <c r="I28" i="1" s="1"/>
  <c r="K945" i="2"/>
  <c r="J94" i="1" s="1"/>
  <c r="O69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7" i="1"/>
  <c r="E53" i="1" s="1"/>
  <c r="K135" i="2"/>
  <c r="J68" i="1" s="1"/>
  <c r="E68" i="1"/>
  <c r="O60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8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6" i="1"/>
  <c r="K1126" i="2"/>
  <c r="J136" i="1" s="1"/>
  <c r="K495" i="2"/>
  <c r="J34" i="1" s="1"/>
  <c r="O47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69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8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8" i="1"/>
  <c r="K257" i="2"/>
  <c r="O79" i="1"/>
  <c r="W198" i="2"/>
  <c r="K107" i="2"/>
  <c r="O18" i="1"/>
  <c r="K452" i="2"/>
  <c r="O25" i="1"/>
  <c r="O96" i="1"/>
  <c r="K1008" i="2"/>
  <c r="W692" i="2"/>
  <c r="K317" i="2"/>
  <c r="O58" i="1"/>
  <c r="O85" i="1"/>
  <c r="K152" i="2"/>
  <c r="O78" i="1"/>
  <c r="K332" i="2"/>
  <c r="O41" i="1"/>
  <c r="K647" i="2"/>
  <c r="O75" i="1"/>
  <c r="O136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Q103" i="1" s="1"/>
  <c r="E111" i="1"/>
  <c r="E117" i="1" s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2" i="1"/>
  <c r="J62" i="1"/>
  <c r="I43" i="1"/>
  <c r="K1009" i="2"/>
  <c r="Q96" i="1" s="1"/>
  <c r="K179" i="2"/>
  <c r="K181" i="2" s="1"/>
  <c r="K41" i="1" s="1"/>
  <c r="C93" i="2"/>
  <c r="I89" i="2" s="1"/>
  <c r="I67" i="1"/>
  <c r="K629" i="2"/>
  <c r="K631" i="2" s="1"/>
  <c r="K633" i="2" s="1"/>
  <c r="J44" i="1"/>
  <c r="E44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7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6" i="1"/>
  <c r="K554" i="2"/>
  <c r="K556" i="2" s="1"/>
  <c r="K558" i="2" s="1"/>
  <c r="Q81" i="1" s="1"/>
  <c r="I68" i="1"/>
  <c r="I42" i="1"/>
  <c r="K374" i="2"/>
  <c r="K376" i="2" s="1"/>
  <c r="K47" i="1" s="1"/>
  <c r="I344" i="2"/>
  <c r="I49" i="1" s="1"/>
  <c r="K1155" i="2"/>
  <c r="K1157" i="2" s="1"/>
  <c r="K1110" i="2"/>
  <c r="K1112" i="2" s="1"/>
  <c r="K135" i="1" s="1"/>
  <c r="K719" i="2"/>
  <c r="K721" i="2" s="1"/>
  <c r="K70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8" i="1" s="1"/>
  <c r="J37" i="1"/>
  <c r="U1115" i="2"/>
  <c r="I139" i="1"/>
  <c r="U289" i="2"/>
  <c r="U33" i="2"/>
  <c r="I51" i="1"/>
  <c r="K333" i="2"/>
  <c r="Q78" i="1" s="1"/>
  <c r="Y78" i="2"/>
  <c r="I96" i="1"/>
  <c r="I24" i="1"/>
  <c r="I76" i="1"/>
  <c r="K15" i="2"/>
  <c r="W603" i="2"/>
  <c r="K69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1" i="1"/>
  <c r="J21" i="1"/>
  <c r="E21" i="1"/>
  <c r="K764" i="2"/>
  <c r="K766" i="2" s="1"/>
  <c r="K73" i="1" s="1"/>
  <c r="K1127" i="2"/>
  <c r="K136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69" i="1"/>
  <c r="Y303" i="2"/>
  <c r="Y948" i="2"/>
  <c r="Y273" i="2"/>
  <c r="Y1024" i="2"/>
  <c r="Y378" i="2"/>
  <c r="Y108" i="2"/>
  <c r="Y318" i="2"/>
  <c r="K228" i="2"/>
  <c r="Q61" i="1" s="1"/>
  <c r="Y558" i="2"/>
  <c r="K648" i="2"/>
  <c r="Q75" i="1" s="1"/>
  <c r="K798" i="2"/>
  <c r="Q102" i="1" s="1"/>
  <c r="K453" i="2"/>
  <c r="Q25" i="1" s="1"/>
  <c r="K408" i="2"/>
  <c r="Q51" i="1" s="1"/>
  <c r="K51" i="1"/>
  <c r="K269" i="2"/>
  <c r="K271" i="2" s="1"/>
  <c r="I40" i="1"/>
  <c r="O117" i="1"/>
  <c r="I77" i="1"/>
  <c r="K303" i="2"/>
  <c r="Q26" i="1" s="1"/>
  <c r="I57" i="1"/>
  <c r="I101" i="1"/>
  <c r="K708" i="2"/>
  <c r="Q101" i="1" s="1"/>
  <c r="I36" i="1"/>
  <c r="K483" i="2"/>
  <c r="Q24" i="1" s="1"/>
  <c r="K57" i="1"/>
  <c r="K618" i="2"/>
  <c r="Q57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8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9" i="1"/>
  <c r="K139" i="1"/>
  <c r="Y198" i="2"/>
  <c r="Y843" i="2"/>
  <c r="Y1205" i="2"/>
  <c r="Y798" i="2"/>
  <c r="Y738" i="2"/>
  <c r="K77" i="1"/>
  <c r="K783" i="2"/>
  <c r="Y918" i="2"/>
  <c r="U919" i="2" s="1"/>
  <c r="Q66" i="1"/>
  <c r="Q77" i="1" l="1"/>
  <c r="W646" i="2"/>
  <c r="Y646" i="2" s="1"/>
  <c r="U647" i="2" s="1"/>
  <c r="W647" i="2" s="1"/>
  <c r="Y647" i="2" s="1"/>
  <c r="U648" i="2" s="1"/>
  <c r="W648" i="2" s="1"/>
  <c r="Y648" i="2" s="1"/>
  <c r="Y342" i="2"/>
  <c r="Q125" i="1"/>
  <c r="Q105" i="1"/>
  <c r="Q121" i="1" s="1"/>
  <c r="W177" i="2"/>
  <c r="Q115" i="1"/>
  <c r="K194" i="2"/>
  <c r="K196" i="2" s="1"/>
  <c r="I41" i="1"/>
  <c r="Q33" i="1"/>
  <c r="K89" i="2"/>
  <c r="K91" i="2" s="1"/>
  <c r="C258" i="2"/>
  <c r="C1024" i="2"/>
  <c r="I1020" i="2" s="1"/>
  <c r="C393" i="2"/>
  <c r="C153" i="2"/>
  <c r="I149" i="2" s="1"/>
  <c r="R741" i="2"/>
  <c r="C738" i="2" s="1"/>
  <c r="K67" i="1"/>
  <c r="Q67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K87" i="1"/>
  <c r="K918" i="2"/>
  <c r="Q87" i="1" s="1"/>
  <c r="K543" i="2"/>
  <c r="Q36" i="1" s="1"/>
  <c r="K59" i="2"/>
  <c r="K61" i="2" s="1"/>
  <c r="K15" i="1" s="1"/>
  <c r="I50" i="1"/>
  <c r="Y65" i="2"/>
  <c r="G59" i="2" s="1"/>
  <c r="L15" i="1" s="1"/>
  <c r="K50" i="1"/>
  <c r="K363" i="2"/>
  <c r="Q50" i="1" s="1"/>
  <c r="W125" i="2"/>
  <c r="Y905" i="2"/>
  <c r="G903" i="2" s="1"/>
  <c r="P91" i="1" s="1"/>
  <c r="G901" i="2"/>
  <c r="N91" i="1" s="1"/>
  <c r="I137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7" i="1" s="1"/>
  <c r="K68" i="1"/>
  <c r="K963" i="2"/>
  <c r="Q89" i="1" s="1"/>
  <c r="K1035" i="2"/>
  <c r="K1037" i="2" s="1"/>
  <c r="K1039" i="2" s="1"/>
  <c r="Q82" i="1" s="1"/>
  <c r="K108" i="2"/>
  <c r="Q18" i="1" s="1"/>
  <c r="K378" i="2"/>
  <c r="Q47" i="1" s="1"/>
  <c r="I60" i="1"/>
  <c r="K183" i="2"/>
  <c r="Q41" i="1" s="1"/>
  <c r="K1114" i="2"/>
  <c r="Q135" i="1" s="1"/>
  <c r="K168" i="2"/>
  <c r="I138" i="1"/>
  <c r="K110" i="1"/>
  <c r="K81" i="1"/>
  <c r="K723" i="2"/>
  <c r="K138" i="1"/>
  <c r="K1159" i="2"/>
  <c r="Q138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8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6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0" i="1"/>
  <c r="K213" i="2"/>
  <c r="K573" i="2"/>
  <c r="Q27" i="1" s="1"/>
  <c r="Q29" i="1" s="1"/>
  <c r="K27" i="1"/>
  <c r="K29" i="1" s="1"/>
  <c r="U454" i="2"/>
  <c r="K48" i="1"/>
  <c r="K423" i="2"/>
  <c r="Q20" i="1"/>
  <c r="U439" i="2"/>
  <c r="L36" i="6" l="1"/>
  <c r="L37" i="6" s="1"/>
  <c r="L39" i="6" s="1"/>
  <c r="Q122" i="1"/>
  <c r="K93" i="2"/>
  <c r="Q17" i="1" s="1"/>
  <c r="Q90" i="1"/>
  <c r="K890" i="2"/>
  <c r="K785" i="2"/>
  <c r="Q60" i="1"/>
  <c r="K230" i="2"/>
  <c r="W343" i="2"/>
  <c r="Y177" i="2"/>
  <c r="R127" i="1"/>
  <c r="Q111" i="1"/>
  <c r="K111" i="1"/>
  <c r="Q48" i="1"/>
  <c r="K17" i="1"/>
  <c r="K21" i="1" s="1"/>
  <c r="K198" i="2"/>
  <c r="Q43" i="1" s="1"/>
  <c r="K43" i="1"/>
  <c r="K44" i="1" s="1"/>
  <c r="Q94" i="1"/>
  <c r="G13" i="2"/>
  <c r="I85" i="1"/>
  <c r="K149" i="2"/>
  <c r="K151" i="2" s="1"/>
  <c r="K85" i="1" s="1"/>
  <c r="G15" i="2"/>
  <c r="K389" i="2"/>
  <c r="K391" i="2" s="1"/>
  <c r="K52" i="1" s="1"/>
  <c r="I52" i="1"/>
  <c r="K734" i="2"/>
  <c r="K736" i="2" s="1"/>
  <c r="K59" i="1" s="1"/>
  <c r="I59" i="1"/>
  <c r="K1020" i="2"/>
  <c r="K1022" i="2" s="1"/>
  <c r="K72" i="1" s="1"/>
  <c r="I72" i="1"/>
  <c r="K254" i="2"/>
  <c r="K256" i="2" s="1"/>
  <c r="K258" i="2" s="1"/>
  <c r="Q79" i="1" s="1"/>
  <c r="I79" i="1"/>
  <c r="I17" i="1"/>
  <c r="Q70" i="1"/>
  <c r="Q120" i="1"/>
  <c r="Q80" i="1"/>
  <c r="K63" i="2"/>
  <c r="Q15" i="1" s="1"/>
  <c r="Y125" i="2"/>
  <c r="W66" i="2"/>
  <c r="K137" i="1"/>
  <c r="AB103" i="2"/>
  <c r="Q37" i="1"/>
  <c r="K82" i="1"/>
  <c r="Q71" i="1"/>
  <c r="K49" i="1"/>
  <c r="K348" i="2"/>
  <c r="I58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8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7" i="1" s="1"/>
  <c r="Y289" i="2"/>
  <c r="G288" i="2" s="1"/>
  <c r="P110" i="1" s="1"/>
  <c r="G286" i="2"/>
  <c r="N110" i="1" s="1"/>
  <c r="Y343" i="2" l="1"/>
  <c r="G346" i="2"/>
  <c r="N49" i="1" s="1"/>
  <c r="Q21" i="1"/>
  <c r="W178" i="2"/>
  <c r="K62" i="1"/>
  <c r="Q44" i="1"/>
  <c r="Q49" i="1"/>
  <c r="D49" i="1" s="1"/>
  <c r="K393" i="2"/>
  <c r="Q52" i="1" s="1"/>
  <c r="K153" i="2"/>
  <c r="Q85" i="1" s="1"/>
  <c r="K738" i="2"/>
  <c r="Q59" i="1" s="1"/>
  <c r="K1024" i="2"/>
  <c r="Q72" i="1" s="1"/>
  <c r="K79" i="1"/>
  <c r="K98" i="1" s="1"/>
  <c r="AB253" i="2"/>
  <c r="Y66" i="2"/>
  <c r="G63" i="2" s="1"/>
  <c r="P15" i="1" s="1"/>
  <c r="G61" i="2"/>
  <c r="N15" i="1" s="1"/>
  <c r="K53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7" i="1" s="1"/>
  <c r="G616" i="2"/>
  <c r="N57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W344" i="2" l="1"/>
  <c r="Y344" i="2" s="1"/>
  <c r="U345" i="2" s="1"/>
  <c r="W345" i="2" s="1"/>
  <c r="Y345" i="2" s="1"/>
  <c r="U346" i="2" s="1"/>
  <c r="W346" i="2" s="1"/>
  <c r="Y346" i="2" s="1"/>
  <c r="G348" i="2"/>
  <c r="P49" i="1" s="1"/>
  <c r="Y178" i="2"/>
  <c r="G181" i="2"/>
  <c r="N41" i="1" s="1"/>
  <c r="Q98" i="1"/>
  <c r="Q62" i="1"/>
  <c r="R131" i="1"/>
  <c r="Q129" i="1"/>
  <c r="R4" i="2"/>
  <c r="AA5" i="2" s="1"/>
  <c r="Q53" i="1"/>
  <c r="W126" i="2"/>
  <c r="G119" i="2"/>
  <c r="L69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5" i="1" s="1"/>
  <c r="U755" i="2"/>
  <c r="U395" i="2"/>
  <c r="U410" i="2"/>
  <c r="U800" i="2"/>
  <c r="G629" i="2"/>
  <c r="L67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W179" i="2" l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Q117" i="1"/>
  <c r="Y126" i="2"/>
  <c r="G123" i="2" s="1"/>
  <c r="P69" i="1" s="1"/>
  <c r="G121" i="2"/>
  <c r="N69" i="1" s="1"/>
  <c r="W1161" i="2"/>
  <c r="G1155" i="2"/>
  <c r="L138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1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6" i="1" s="1"/>
  <c r="W335" i="2"/>
  <c r="U650" i="2"/>
  <c r="W455" i="2"/>
  <c r="G449" i="2"/>
  <c r="L25" i="1" s="1"/>
  <c r="G1170" i="2"/>
  <c r="L139" i="1" s="1"/>
  <c r="W1207" i="2"/>
  <c r="G1201" i="2"/>
  <c r="L74" i="1" s="1"/>
  <c r="W740" i="2"/>
  <c r="G1005" i="2"/>
  <c r="L96" i="1" s="1"/>
  <c r="W410" i="2"/>
  <c r="G404" i="2"/>
  <c r="L51" i="1" s="1"/>
  <c r="W395" i="2"/>
  <c r="G389" i="2"/>
  <c r="L52" i="1" s="1"/>
  <c r="W694" i="2"/>
  <c r="W200" i="2"/>
  <c r="G194" i="2"/>
  <c r="L43" i="1" s="1"/>
  <c r="W965" i="2"/>
  <c r="G959" i="2"/>
  <c r="L89" i="1" s="1"/>
  <c r="G633" i="2"/>
  <c r="P67" i="1" s="1"/>
  <c r="G631" i="2"/>
  <c r="N67" i="1" s="1"/>
  <c r="Y1116" i="2"/>
  <c r="G1114" i="2" s="1"/>
  <c r="P135" i="1" s="1"/>
  <c r="G1112" i="2"/>
  <c r="N135" i="1" s="1"/>
  <c r="U366" i="2" l="1"/>
  <c r="Y711" i="2"/>
  <c r="G708" i="2" s="1"/>
  <c r="P101" i="1" s="1"/>
  <c r="G706" i="2"/>
  <c r="N101" i="1" s="1"/>
  <c r="Y1161" i="2"/>
  <c r="G1159" i="2" s="1"/>
  <c r="P138" i="1" s="1"/>
  <c r="G1157" i="2"/>
  <c r="N138" i="1" s="1"/>
  <c r="W605" i="2"/>
  <c r="Y305" i="2"/>
  <c r="Y560" i="2"/>
  <c r="Y80" i="2"/>
  <c r="G226" i="2"/>
  <c r="N61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3" i="1" s="1"/>
  <c r="G196" i="2"/>
  <c r="N43" i="1" s="1"/>
  <c r="Y395" i="2"/>
  <c r="G393" i="2" s="1"/>
  <c r="P52" i="1" s="1"/>
  <c r="G391" i="2"/>
  <c r="N52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1" i="1" s="1"/>
  <c r="G406" i="2"/>
  <c r="N51" i="1" s="1"/>
  <c r="Y740" i="2"/>
  <c r="G1174" i="2"/>
  <c r="P139" i="1" s="1"/>
  <c r="G1172" i="2"/>
  <c r="N139" i="1" s="1"/>
  <c r="Y755" i="2"/>
  <c r="G753" i="2" s="1"/>
  <c r="P66" i="1" s="1"/>
  <c r="G751" i="2"/>
  <c r="N66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6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0" i="1" s="1"/>
  <c r="W591" i="2"/>
  <c r="G584" i="2"/>
  <c r="L83" i="1" s="1"/>
  <c r="U951" i="2"/>
  <c r="U921" i="2"/>
  <c r="W426" i="2"/>
  <c r="G419" i="2"/>
  <c r="L48" i="1" s="1"/>
  <c r="U306" i="2"/>
  <c r="G228" i="2"/>
  <c r="P61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7" i="1" s="1"/>
  <c r="Y366" i="2"/>
  <c r="G363" i="2" s="1"/>
  <c r="P50" i="1" s="1"/>
  <c r="G361" i="2"/>
  <c r="N50" i="1" s="1"/>
  <c r="Y156" i="2"/>
  <c r="G153" i="2" s="1"/>
  <c r="P85" i="1" s="1"/>
  <c r="G151" i="2"/>
  <c r="N85" i="1" s="1"/>
  <c r="W741" i="2"/>
  <c r="G734" i="2"/>
  <c r="L59" i="1" s="1"/>
  <c r="W951" i="2"/>
  <c r="G944" i="2"/>
  <c r="L94" i="1" s="1"/>
  <c r="W141" i="2"/>
  <c r="G134" i="2"/>
  <c r="L68" i="1" s="1"/>
  <c r="W216" i="2"/>
  <c r="G209" i="2"/>
  <c r="L60" i="1" s="1"/>
  <c r="W96" i="2"/>
  <c r="G89" i="2"/>
  <c r="L17" i="1" s="1"/>
  <c r="W381" i="2"/>
  <c r="G374" i="2"/>
  <c r="L47" i="1" s="1"/>
  <c r="W321" i="2"/>
  <c r="G314" i="2"/>
  <c r="L58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6" i="1" s="1"/>
  <c r="G1127" i="2"/>
  <c r="N136" i="1" s="1"/>
  <c r="W921" i="2"/>
  <c r="G914" i="2"/>
  <c r="L87" i="1" s="1"/>
  <c r="W771" i="2"/>
  <c r="G764" i="2"/>
  <c r="L73" i="1" s="1"/>
  <c r="W726" i="2"/>
  <c r="G719" i="2"/>
  <c r="L70" i="1" s="1"/>
  <c r="W336" i="2"/>
  <c r="G329" i="2"/>
  <c r="W695" i="2"/>
  <c r="G688" i="2"/>
  <c r="L114" i="1" s="1"/>
  <c r="W501" i="2"/>
  <c r="G494" i="2"/>
  <c r="L34" i="1" s="1"/>
  <c r="Y426" i="2"/>
  <c r="G423" i="2" s="1"/>
  <c r="P48" i="1" s="1"/>
  <c r="G421" i="2"/>
  <c r="N48" i="1" s="1"/>
  <c r="Y441" i="2" l="1"/>
  <c r="G438" i="2" s="1"/>
  <c r="P109" i="1" s="1"/>
  <c r="G436" i="2"/>
  <c r="N109" i="1" s="1"/>
  <c r="Y321" i="2"/>
  <c r="G318" i="2" s="1"/>
  <c r="P58" i="1" s="1"/>
  <c r="G316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1" i="2"/>
  <c r="G738" i="2" s="1"/>
  <c r="P59" i="1" s="1"/>
  <c r="G736" i="2"/>
  <c r="N59" i="1" s="1"/>
  <c r="Y1147" i="2"/>
  <c r="G1144" i="2" s="1"/>
  <c r="P137" i="1" s="1"/>
  <c r="G1142" i="2"/>
  <c r="N137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7" i="1" s="1"/>
  <c r="G376" i="2"/>
  <c r="N47" i="1" s="1"/>
  <c r="Y216" i="2"/>
  <c r="G213" i="2" s="1"/>
  <c r="P60" i="1" s="1"/>
  <c r="G211" i="2"/>
  <c r="N60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70" i="1" s="1"/>
  <c r="G721" i="2"/>
  <c r="N70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D114" i="1" l="1"/>
  <c r="Q127" i="1"/>
  <c r="D61" i="1" l="1"/>
  <c r="Q1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<sst xmlns="http://schemas.openxmlformats.org/spreadsheetml/2006/main" count="5114" uniqueCount="290">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</sst>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 vertical="center"/>
    </xf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2" fillId="0" borderId="32" xfId="0" applyFont="1" applyBorder="1"/>
    <xf numFmtId="0" fontId="2" fillId="0" borderId="33" xfId="0" applyFont="1" applyBorder="1"/>
    <xf numFmtId="0" fontId="13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15" xfId="0" applyFont="1" applyBorder="1" applyAlignment="1">
      <alignment horizontal="center" vertical="center"/>
    </xf>
    <xf numFmtId="0" fontId="48" fillId="0" borderId="66" xfId="0" applyFont="1" applyBorder="1"/>
    <xf numFmtId="0" fontId="13" fillId="0" borderId="15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0" fillId="0" borderId="66" xfId="0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8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zoomScale="120" zoomScaleNormal="120" zoomScaleSheetLayoutView="120" workbookViewId="0">
      <pane ySplit="3" topLeftCell="A8" activePane="bottomLeft" state="frozen"/>
      <selection activeCell="J576" sqref="J576"/>
      <selection pane="bottomLeft" activeCell="R11" sqref="R11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</cols>
  <sheetData>
    <row r="1" spans="1:26" ht="12.75" customHeight="1" x14ac:dyDescent="0.2">
      <c r="A1" s="524" t="s">
        <v>0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6"/>
      <c r="N1" s="530" t="str">
        <f>'Salary Record'!J1</f>
        <v>April</v>
      </c>
      <c r="O1" s="526"/>
      <c r="P1" s="532">
        <f>'Salary Record'!K1</f>
        <v>2025</v>
      </c>
      <c r="Q1" s="1"/>
    </row>
    <row r="2" spans="1:26" ht="15" customHeight="1" x14ac:dyDescent="0.2">
      <c r="A2" s="527"/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9"/>
      <c r="N2" s="531"/>
      <c r="O2" s="529"/>
      <c r="P2" s="533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34" t="s">
        <v>16</v>
      </c>
      <c r="B6" s="535"/>
      <c r="C6" s="535"/>
      <c r="D6" s="535"/>
      <c r="E6" s="535"/>
      <c r="F6" s="535"/>
      <c r="G6" s="535"/>
      <c r="H6" s="535"/>
      <c r="I6" s="535"/>
      <c r="J6" s="535"/>
      <c r="K6" s="535"/>
      <c r="L6" s="535"/>
      <c r="M6" s="535"/>
      <c r="N6" s="535"/>
      <c r="O6" s="535"/>
      <c r="P6" s="535"/>
      <c r="Q6" s="521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20" t="s">
        <v>22</v>
      </c>
      <c r="B11" s="521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36" t="s">
        <v>23</v>
      </c>
      <c r="B13" s="535"/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  <c r="Q13" s="521"/>
    </row>
    <row r="14" spans="1:26" ht="15.6" customHeight="1" x14ac:dyDescent="0.2">
      <c r="A14" s="17">
        <v>1</v>
      </c>
      <c r="B14" s="483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0</v>
      </c>
      <c r="G14" s="18">
        <f>'Salary Record'!C77</f>
        <v>0</v>
      </c>
      <c r="H14" s="15">
        <f>'Salary Record'!I75</f>
        <v>0</v>
      </c>
      <c r="I14" s="15">
        <f>'Salary Record'!I74</f>
        <v>30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10000</v>
      </c>
      <c r="N14" s="36">
        <f>'Salary Record'!G76</f>
        <v>40000</v>
      </c>
      <c r="O14" s="35">
        <f>'Salary Record'!G77</f>
        <v>5000</v>
      </c>
      <c r="P14" s="36">
        <f>'Salary Record'!G78</f>
        <v>35000</v>
      </c>
      <c r="Q14" s="268">
        <f>'Salary Record'!K78</f>
        <v>85000</v>
      </c>
      <c r="R14" s="495" t="s">
        <v>275</v>
      </c>
      <c r="S14" s="465"/>
    </row>
    <row r="15" spans="1:26" s="197" customFormat="1" ht="15.6" customHeight="1" x14ac:dyDescent="0.2">
      <c r="A15" s="17">
        <v>2</v>
      </c>
      <c r="B15" s="483" t="str">
        <f>'Salary Record'!C56</f>
        <v>M. Kamran</v>
      </c>
      <c r="C15" s="236"/>
      <c r="D15" s="237"/>
      <c r="E15" s="223">
        <f>'Salary Record'!K55</f>
        <v>52000</v>
      </c>
      <c r="F15" s="223">
        <f>'Salary Record'!C61</f>
        <v>0</v>
      </c>
      <c r="G15" s="218">
        <f>'Salary Record'!C62</f>
        <v>0</v>
      </c>
      <c r="H15" s="223">
        <f>'Salary Record'!I60</f>
        <v>5</v>
      </c>
      <c r="I15" s="223">
        <f>'Salary Record'!I59</f>
        <v>30</v>
      </c>
      <c r="J15" s="222">
        <f>'Salary Record'!K60</f>
        <v>1083.3333333333333</v>
      </c>
      <c r="K15" s="223">
        <f>'Salary Record'!K61</f>
        <v>53083.333333333336</v>
      </c>
      <c r="L15" s="219">
        <f>'Salary Record'!G59</f>
        <v>0</v>
      </c>
      <c r="M15" s="219">
        <f>'Salary Record'!G60</f>
        <v>5000</v>
      </c>
      <c r="N15" s="219">
        <f>'Salary Record'!G61</f>
        <v>5000</v>
      </c>
      <c r="O15" s="219">
        <f>'Salary Record'!G62</f>
        <v>5000</v>
      </c>
      <c r="P15" s="219">
        <f>'Salary Record'!G63</f>
        <v>0</v>
      </c>
      <c r="Q15" s="238">
        <f>'Salary Record'!K63</f>
        <v>48083.333333333336</v>
      </c>
      <c r="R15" s="495" t="s">
        <v>275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83" t="s">
        <v>24</v>
      </c>
      <c r="C16" s="261" t="s">
        <v>25</v>
      </c>
      <c r="D16" s="262">
        <f>SUM(Q16:Q44)</f>
        <v>1719066.6666666665</v>
      </c>
      <c r="E16" s="223">
        <f>'Salary Record'!K9</f>
        <v>100000</v>
      </c>
      <c r="F16" s="223">
        <f>'Salary Record'!C15</f>
        <v>0</v>
      </c>
      <c r="G16" s="223">
        <f>'Salary Record'!C16</f>
        <v>0</v>
      </c>
      <c r="H16" s="222">
        <f>'Salary Record'!I14</f>
        <v>0</v>
      </c>
      <c r="I16" s="223">
        <f>'Salary Record'!I13</f>
        <v>30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275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83" t="str">
        <f>'Salary Record'!C86</f>
        <v>Ahsan Khan</v>
      </c>
      <c r="C17" s="220"/>
      <c r="D17" s="221"/>
      <c r="E17" s="223">
        <f>'Salary Record'!K85</f>
        <v>46000</v>
      </c>
      <c r="F17" s="223">
        <f>'Salary Record'!C91</f>
        <v>0</v>
      </c>
      <c r="G17" s="223">
        <f>'Salary Record'!C92</f>
        <v>0</v>
      </c>
      <c r="H17" s="219">
        <f>'Salary Record'!I90</f>
        <v>0</v>
      </c>
      <c r="I17" s="219">
        <f>'Salary Record'!I89</f>
        <v>30</v>
      </c>
      <c r="J17" s="222">
        <f>'Salary Record'!K90</f>
        <v>0</v>
      </c>
      <c r="K17" s="222">
        <f>'Salary Record'!K91</f>
        <v>46000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46000</v>
      </c>
      <c r="R17" s="495" t="s">
        <v>275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83" t="s">
        <v>30</v>
      </c>
      <c r="C18" s="60"/>
      <c r="D18" s="23"/>
      <c r="E18" s="15">
        <f>'Salary Record'!K100</f>
        <v>42000</v>
      </c>
      <c r="F18" s="15">
        <f>'Salary Record'!C106</f>
        <v>0</v>
      </c>
      <c r="G18" s="18">
        <f>'Salary Record'!C107</f>
        <v>0</v>
      </c>
      <c r="H18" s="15">
        <f>'Salary Record'!I105</f>
        <v>30</v>
      </c>
      <c r="I18" s="15">
        <f>'Salary Record'!I104</f>
        <v>30</v>
      </c>
      <c r="J18" s="14">
        <f>'Salary Record'!K105</f>
        <v>5250</v>
      </c>
      <c r="K18" s="15">
        <f>'Salary Record'!K106</f>
        <v>47250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47250</v>
      </c>
      <c r="R18" s="495" t="s">
        <v>275</v>
      </c>
    </row>
    <row r="19" spans="1:26" s="197" customFormat="1" ht="15.6" customHeight="1" x14ac:dyDescent="0.2">
      <c r="A19" s="17">
        <v>6</v>
      </c>
      <c r="B19" s="483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275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83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30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0</v>
      </c>
      <c r="N20" s="250">
        <f>'Salary Record'!G45</f>
        <v>6000</v>
      </c>
      <c r="O20" s="249">
        <f>'Salary Record'!G46</f>
        <v>1000</v>
      </c>
      <c r="P20" s="250">
        <f>'Salary Record'!G47</f>
        <v>5000</v>
      </c>
      <c r="Q20" s="264">
        <f>'Salary Record'!K47</f>
        <v>22000</v>
      </c>
      <c r="R20" s="495" t="s">
        <v>275</v>
      </c>
      <c r="S20"/>
      <c r="T20"/>
      <c r="U20"/>
      <c r="V20"/>
      <c r="W20"/>
      <c r="X20"/>
      <c r="Y20"/>
      <c r="Z20"/>
    </row>
    <row r="21" spans="1:26" ht="21" x14ac:dyDescent="0.2">
      <c r="A21" s="520" t="s">
        <v>22</v>
      </c>
      <c r="B21" s="521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6333.333333333333</v>
      </c>
      <c r="K21" s="39">
        <f>SUM(K14:K20)</f>
        <v>366333.33333333337</v>
      </c>
      <c r="L21" s="39"/>
      <c r="M21" s="27"/>
      <c r="N21" s="27"/>
      <c r="O21" s="27"/>
      <c r="P21" s="27"/>
      <c r="Q21" s="28">
        <f>SUM(Q14:Q20)</f>
        <v>355333.33333333337</v>
      </c>
      <c r="R21" s="495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34" t="s">
        <v>26</v>
      </c>
      <c r="B23" s="535"/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35"/>
      <c r="P23" s="535"/>
      <c r="Q23" s="521"/>
      <c r="R23" s="495"/>
    </row>
    <row r="24" spans="1:26" ht="16.899999999999999" customHeight="1" x14ac:dyDescent="0.2">
      <c r="A24" s="17">
        <v>1</v>
      </c>
      <c r="B24" s="483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0</v>
      </c>
      <c r="G24" s="18">
        <f>'Salary Record'!C482</f>
        <v>0</v>
      </c>
      <c r="H24" s="15">
        <f>'Salary Record'!I480</f>
        <v>10</v>
      </c>
      <c r="I24" s="15">
        <f>'Salary Record'!I479</f>
        <v>30</v>
      </c>
      <c r="J24" s="14">
        <f>'Salary Record'!K480</f>
        <v>1437.5</v>
      </c>
      <c r="K24" s="15">
        <f>'Salary Record'!K481</f>
        <v>35937.5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35937.5</v>
      </c>
      <c r="R24" s="495" t="s">
        <v>276</v>
      </c>
    </row>
    <row r="25" spans="1:26" ht="16.899999999999999" customHeight="1" x14ac:dyDescent="0.2">
      <c r="A25" s="42">
        <v>2</v>
      </c>
      <c r="B25" s="483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0</v>
      </c>
      <c r="G25" s="46">
        <f>'Salary Record'!C452</f>
        <v>0</v>
      </c>
      <c r="H25" s="45">
        <f>'Salary Record'!I450</f>
        <v>21</v>
      </c>
      <c r="I25" s="45">
        <f>'Salary Record'!I449</f>
        <v>30</v>
      </c>
      <c r="J25" s="46">
        <f>'Salary Record'!K450</f>
        <v>2625</v>
      </c>
      <c r="K25" s="47">
        <f>'Salary Record'!K451</f>
        <v>32625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32625</v>
      </c>
      <c r="R25" s="495" t="s">
        <v>276</v>
      </c>
    </row>
    <row r="26" spans="1:26" s="197" customFormat="1" ht="15" customHeight="1" x14ac:dyDescent="0.2">
      <c r="A26" s="17">
        <v>3</v>
      </c>
      <c r="B26" s="483" t="str">
        <f>'Salary Record'!C296</f>
        <v>M. Arif</v>
      </c>
      <c r="C26" s="224"/>
      <c r="D26" s="225"/>
      <c r="E26" s="217">
        <f>'Salary Record'!K295</f>
        <v>35000</v>
      </c>
      <c r="F26" s="218">
        <f>'Salary Record'!C301</f>
        <v>0</v>
      </c>
      <c r="G26" s="218">
        <f>'Salary Record'!C302</f>
        <v>0</v>
      </c>
      <c r="H26" s="218">
        <f>'Salary Record'!I300</f>
        <v>8</v>
      </c>
      <c r="I26" s="218">
        <f>'Salary Record'!I299</f>
        <v>30</v>
      </c>
      <c r="J26" s="222">
        <f>'Salary Record'!K300</f>
        <v>1166.6666666666667</v>
      </c>
      <c r="K26" s="222">
        <f>'Salary Record'!K301</f>
        <v>36166.666666666664</v>
      </c>
      <c r="L26" s="219">
        <f>'Salary Record'!G299</f>
        <v>0</v>
      </c>
      <c r="M26" s="223">
        <f>'Salary Record'!G300</f>
        <v>0</v>
      </c>
      <c r="N26" s="221">
        <f>'Salary Record'!G301</f>
        <v>0</v>
      </c>
      <c r="O26" s="223">
        <f>'Salary Record'!G302</f>
        <v>0</v>
      </c>
      <c r="P26" s="221">
        <f>'Salary Record'!G303</f>
        <v>0</v>
      </c>
      <c r="Q26" s="219">
        <f>'Salary Record'!K303</f>
        <v>36166.666666666664</v>
      </c>
      <c r="R26" s="495" t="s">
        <v>276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83" t="str">
        <f>'Salary Record'!C566</f>
        <v>Mohib uz Zaman</v>
      </c>
      <c r="C27" s="224"/>
      <c r="D27" s="225"/>
      <c r="E27" s="217">
        <f>'Salary Record'!K565</f>
        <v>45000</v>
      </c>
      <c r="F27" s="218">
        <f>'Salary Record'!C571</f>
        <v>0</v>
      </c>
      <c r="G27" s="218">
        <f>'Salary Record'!C572</f>
        <v>0</v>
      </c>
      <c r="H27" s="218">
        <f>'Salary Record'!I570</f>
        <v>8</v>
      </c>
      <c r="I27" s="218">
        <f>'Salary Record'!I569</f>
        <v>30</v>
      </c>
      <c r="J27" s="222">
        <f>'Salary Record'!K570</f>
        <v>1500</v>
      </c>
      <c r="K27" s="222">
        <f>'Salary Record'!K571</f>
        <v>46500</v>
      </c>
      <c r="L27" s="219">
        <f>'Salary Record'!G569</f>
        <v>0</v>
      </c>
      <c r="M27" s="223">
        <f>'Salary Record'!G570</f>
        <v>0</v>
      </c>
      <c r="N27" s="221">
        <f>'Salary Record'!G571</f>
        <v>0</v>
      </c>
      <c r="O27" s="223">
        <f>'Salary Record'!G572</f>
        <v>0</v>
      </c>
      <c r="P27" s="221">
        <f>'Salary Record'!G573</f>
        <v>0</v>
      </c>
      <c r="Q27" s="219">
        <f>'Salary Record'!K573</f>
        <v>46500</v>
      </c>
      <c r="R27" s="495" t="s">
        <v>276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83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0</v>
      </c>
      <c r="G28" s="18">
        <f>'Salary Record'!C467</f>
        <v>0</v>
      </c>
      <c r="H28" s="15">
        <f>'Salary Record'!I465</f>
        <v>12</v>
      </c>
      <c r="I28" s="15">
        <f>'Salary Record'!I464</f>
        <v>30</v>
      </c>
      <c r="J28" s="18">
        <f>'Salary Record'!K465</f>
        <v>1600</v>
      </c>
      <c r="K28" s="14">
        <f>'Salary Record'!K466</f>
        <v>33600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33600</v>
      </c>
      <c r="R28" s="495" t="s">
        <v>276</v>
      </c>
      <c r="S28" s="465"/>
    </row>
    <row r="29" spans="1:26" ht="21" x14ac:dyDescent="0.2">
      <c r="A29" s="520" t="s">
        <v>22</v>
      </c>
      <c r="B29" s="521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8329.1666666666679</v>
      </c>
      <c r="K29" s="28">
        <f>SUM(K24:K28)</f>
        <v>184829.16666666666</v>
      </c>
      <c r="L29" s="27"/>
      <c r="M29" s="27"/>
      <c r="N29" s="27"/>
      <c r="O29" s="27"/>
      <c r="P29" s="27"/>
      <c r="Q29" s="28">
        <f>SUM(Q24:Q28)</f>
        <v>184829.16666666666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36" t="s">
        <v>27</v>
      </c>
      <c r="B31" s="535"/>
      <c r="C31" s="535"/>
      <c r="D31" s="535"/>
      <c r="E31" s="535"/>
      <c r="F31" s="535"/>
      <c r="G31" s="535"/>
      <c r="H31" s="535"/>
      <c r="I31" s="535"/>
      <c r="J31" s="535"/>
      <c r="K31" s="535"/>
      <c r="L31" s="535"/>
      <c r="M31" s="535"/>
      <c r="N31" s="535"/>
      <c r="O31" s="535"/>
      <c r="P31" s="535"/>
      <c r="Q31" s="521"/>
      <c r="R31" s="495"/>
    </row>
    <row r="32" spans="1:26" ht="14.45" customHeight="1" x14ac:dyDescent="0.2">
      <c r="A32" s="10">
        <v>1</v>
      </c>
      <c r="B32" s="483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0</v>
      </c>
      <c r="G32" s="18">
        <f>'Salary Record'!C527</f>
        <v>0</v>
      </c>
      <c r="H32" s="15">
        <f>'Salary Record'!I525</f>
        <v>81</v>
      </c>
      <c r="I32" s="15">
        <f>'Salary Record'!I524</f>
        <v>30</v>
      </c>
      <c r="J32" s="18">
        <f>'Salary Record'!K525</f>
        <v>10631.25</v>
      </c>
      <c r="K32" s="18">
        <f>'Salary Record'!K526</f>
        <v>42131.25</v>
      </c>
      <c r="L32" s="19">
        <f>'Salary Record'!G524</f>
        <v>3000</v>
      </c>
      <c r="M32" s="15">
        <f>'Salary Record'!G525</f>
        <v>5000</v>
      </c>
      <c r="N32" s="16">
        <f>'Salary Record'!G526</f>
        <v>8000</v>
      </c>
      <c r="O32" s="15">
        <f>'Salary Record'!G527</f>
        <v>5000</v>
      </c>
      <c r="P32" s="16">
        <f>'Salary Record'!G528</f>
        <v>3000</v>
      </c>
      <c r="Q32" s="19">
        <f>'Salary Record'!K528</f>
        <v>37131.25</v>
      </c>
      <c r="R32" s="495" t="s">
        <v>275</v>
      </c>
    </row>
    <row r="33" spans="1:26" ht="14.45" customHeight="1" x14ac:dyDescent="0.2">
      <c r="A33" s="10">
        <v>2</v>
      </c>
      <c r="B33" s="483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0</v>
      </c>
      <c r="G33" s="18">
        <f>'Salary Record'!C512</f>
        <v>0</v>
      </c>
      <c r="H33" s="15">
        <f>'Salary Record'!I510</f>
        <v>20</v>
      </c>
      <c r="I33" s="15">
        <f>'Salary Record'!I509</f>
        <v>30</v>
      </c>
      <c r="J33" s="14">
        <f>'Salary Record'!K510</f>
        <v>2500</v>
      </c>
      <c r="K33" s="14">
        <f>'Salary Record'!K511</f>
        <v>32500</v>
      </c>
      <c r="L33" s="19">
        <f>'Salary Record'!G509</f>
        <v>6000</v>
      </c>
      <c r="M33" s="15">
        <f>'Salary Record'!G510</f>
        <v>2000</v>
      </c>
      <c r="N33" s="16">
        <f>'Salary Record'!G511</f>
        <v>8000</v>
      </c>
      <c r="O33" s="15">
        <f>'Salary Record'!G512</f>
        <v>3000</v>
      </c>
      <c r="P33" s="16">
        <f>'Salary Record'!G513</f>
        <v>5000</v>
      </c>
      <c r="Q33" s="19">
        <f>'Salary Record'!K513</f>
        <v>29500</v>
      </c>
      <c r="R33" s="495" t="s">
        <v>275</v>
      </c>
    </row>
    <row r="34" spans="1:26" ht="14.45" customHeight="1" x14ac:dyDescent="0.2">
      <c r="A34" s="10">
        <v>3</v>
      </c>
      <c r="B34" s="483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0</v>
      </c>
      <c r="G34" s="14">
        <f>'Salary Record'!C497</f>
        <v>0</v>
      </c>
      <c r="H34" s="51">
        <f>'Salary Record'!I495</f>
        <v>15</v>
      </c>
      <c r="I34" s="51">
        <f>'Salary Record'!I494</f>
        <v>30</v>
      </c>
      <c r="J34" s="14">
        <f>'Salary Record'!K495</f>
        <v>2656.25</v>
      </c>
      <c r="K34" s="15">
        <f>'Salary Record'!K496</f>
        <v>45156.25</v>
      </c>
      <c r="L34" s="19">
        <f>'Salary Record'!G494</f>
        <v>70000</v>
      </c>
      <c r="M34" s="15">
        <f>'Salary Record'!G495</f>
        <v>0</v>
      </c>
      <c r="N34" s="16">
        <f>'Salary Record'!G496</f>
        <v>70000</v>
      </c>
      <c r="O34" s="15">
        <f>'Salary Record'!G497</f>
        <v>5000</v>
      </c>
      <c r="P34" s="16">
        <f>'Salary Record'!G498</f>
        <v>65000</v>
      </c>
      <c r="Q34" s="19">
        <f>'Salary Record'!K498</f>
        <v>40156.25</v>
      </c>
      <c r="R34" s="495" t="s">
        <v>275</v>
      </c>
      <c r="S34" s="467"/>
    </row>
    <row r="35" spans="1:26" s="482" customFormat="1" ht="14.45" customHeight="1" x14ac:dyDescent="0.2">
      <c r="A35" s="10">
        <v>4</v>
      </c>
      <c r="B35" s="483" t="s">
        <v>271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275</v>
      </c>
    </row>
    <row r="36" spans="1:26" ht="14.45" customHeight="1" x14ac:dyDescent="0.25">
      <c r="A36" s="10">
        <v>5</v>
      </c>
      <c r="B36" s="483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0</v>
      </c>
      <c r="G36" s="55">
        <f>'Salary Record'!C542</f>
        <v>0</v>
      </c>
      <c r="H36" s="54">
        <f>'Salary Record'!I540</f>
        <v>35</v>
      </c>
      <c r="I36" s="54">
        <f>'Salary Record'!I539</f>
        <v>30</v>
      </c>
      <c r="J36" s="56">
        <f>'Salary Record'!K540</f>
        <v>4083.3333333333335</v>
      </c>
      <c r="K36" s="56">
        <f>'Salary Record'!K541</f>
        <v>32083.333333333332</v>
      </c>
      <c r="L36" s="54">
        <f>'Salary Record'!G539</f>
        <v>30000</v>
      </c>
      <c r="M36" s="54">
        <f>'Salary Record'!G540</f>
        <v>2000</v>
      </c>
      <c r="N36" s="57">
        <f>'Salary Record'!G541</f>
        <v>32000</v>
      </c>
      <c r="O36" s="54">
        <f>'Salary Record'!G542</f>
        <v>3000</v>
      </c>
      <c r="P36" s="57">
        <f>'Salary Record'!G543</f>
        <v>29000</v>
      </c>
      <c r="Q36" s="58">
        <f>'Salary Record'!K543</f>
        <v>29083.333333333332</v>
      </c>
      <c r="R36" s="495" t="s">
        <v>275</v>
      </c>
    </row>
    <row r="37" spans="1:26" ht="21" x14ac:dyDescent="0.2">
      <c r="A37" s="520" t="s">
        <v>22</v>
      </c>
      <c r="B37" s="521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19870.833333333332</v>
      </c>
      <c r="K37" s="28">
        <f t="shared" si="1"/>
        <v>151870.83333333334</v>
      </c>
      <c r="L37" s="27"/>
      <c r="M37" s="27"/>
      <c r="N37" s="27"/>
      <c r="O37" s="27"/>
      <c r="P37" s="27"/>
      <c r="Q37" s="28">
        <f>SUM(Q32:Q36)</f>
        <v>163870.83333333334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38" t="s">
        <v>263</v>
      </c>
      <c r="B39" s="535"/>
      <c r="C39" s="535"/>
      <c r="D39" s="535"/>
      <c r="E39" s="535"/>
      <c r="F39" s="535"/>
      <c r="G39" s="535"/>
      <c r="H39" s="535"/>
      <c r="I39" s="535"/>
      <c r="J39" s="535"/>
      <c r="K39" s="535"/>
      <c r="L39" s="535"/>
      <c r="M39" s="535"/>
      <c r="N39" s="535"/>
      <c r="O39" s="535"/>
      <c r="P39" s="535"/>
      <c r="Q39" s="521"/>
      <c r="R39" s="495"/>
      <c r="S39" s="465"/>
    </row>
    <row r="40" spans="1:26" s="197" customFormat="1" ht="16.149999999999999" customHeight="1" x14ac:dyDescent="0.2">
      <c r="A40" s="215">
        <v>1</v>
      </c>
      <c r="B40" s="483" t="s">
        <v>29</v>
      </c>
      <c r="C40" s="260"/>
      <c r="D40" s="254"/>
      <c r="E40" s="218">
        <f>'Salary Record'!K265</f>
        <v>80000</v>
      </c>
      <c r="F40" s="218">
        <f>'Salary Record'!C271</f>
        <v>0</v>
      </c>
      <c r="G40" s="218">
        <f>'Salary Record'!C272</f>
        <v>0</v>
      </c>
      <c r="H40" s="218">
        <f>'Salary Record'!I270</f>
        <v>18</v>
      </c>
      <c r="I40" s="218">
        <f>'Salary Record'!I269</f>
        <v>30</v>
      </c>
      <c r="J40" s="233">
        <f>'Salary Record'!K270</f>
        <v>6000</v>
      </c>
      <c r="K40" s="222">
        <f>'Salary Record'!K271</f>
        <v>86000</v>
      </c>
      <c r="L40" s="219">
        <f>'Salary Record'!G269</f>
        <v>0</v>
      </c>
      <c r="M40" s="223">
        <f>'Salary Record'!G270</f>
        <v>0</v>
      </c>
      <c r="N40" s="221" t="str">
        <f>'Salary Record'!G271</f>
        <v/>
      </c>
      <c r="O40" s="223">
        <f>'Salary Record'!G272</f>
        <v>0</v>
      </c>
      <c r="P40" s="221" t="str">
        <f>'Salary Record'!G273</f>
        <v/>
      </c>
      <c r="Q40" s="19">
        <f>'Salary Record'!K273</f>
        <v>86000</v>
      </c>
      <c r="R40" s="495" t="s">
        <v>275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83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0</v>
      </c>
      <c r="G41" s="38">
        <f>'Salary Record'!C182</f>
        <v>0</v>
      </c>
      <c r="H41" s="19">
        <f>'Salary Record'!I180</f>
        <v>10</v>
      </c>
      <c r="I41" s="19">
        <f>'Salary Record'!I179</f>
        <v>30</v>
      </c>
      <c r="J41" s="14">
        <f>'Salary Record'!K180</f>
        <v>2291.6666666666665</v>
      </c>
      <c r="K41" s="14">
        <f>'Salary Record'!K181</f>
        <v>57291.666666666664</v>
      </c>
      <c r="L41" s="19">
        <f>'Salary Record'!G179</f>
        <v>74000</v>
      </c>
      <c r="M41" s="19">
        <f>'Salary Record'!G180</f>
        <v>5000</v>
      </c>
      <c r="N41" s="16">
        <f>'Salary Record'!G181</f>
        <v>79000</v>
      </c>
      <c r="O41" s="19">
        <f>'Salary Record'!G182</f>
        <v>5000</v>
      </c>
      <c r="P41" s="16">
        <f>'Salary Record'!G183</f>
        <v>74000</v>
      </c>
      <c r="Q41" s="19">
        <f>'Salary Record'!K183</f>
        <v>52291.666666666664</v>
      </c>
      <c r="R41" s="495" t="s">
        <v>275</v>
      </c>
      <c r="S41" s="465"/>
    </row>
    <row r="42" spans="1:26" ht="16.149999999999999" customHeight="1" x14ac:dyDescent="0.25">
      <c r="A42" s="215">
        <v>3</v>
      </c>
      <c r="B42" s="483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0</v>
      </c>
      <c r="G42" s="55">
        <f>'Salary Record'!C242</f>
        <v>0</v>
      </c>
      <c r="H42" s="54">
        <f>'Salary Record'!I240</f>
        <v>14</v>
      </c>
      <c r="I42" s="54">
        <f>'Salary Record'!I239</f>
        <v>30</v>
      </c>
      <c r="J42" s="66">
        <f>'Salary Record'!K240</f>
        <v>1458.3333333333335</v>
      </c>
      <c r="K42" s="66">
        <f>'Salary Record'!K241</f>
        <v>26458.333333333332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26458.333333333332</v>
      </c>
      <c r="R42" s="495" t="s">
        <v>275</v>
      </c>
      <c r="S42" s="465"/>
    </row>
    <row r="43" spans="1:26" s="197" customFormat="1" ht="15" customHeight="1" x14ac:dyDescent="0.2">
      <c r="A43" s="215">
        <v>4</v>
      </c>
      <c r="B43" s="483" t="str">
        <f>'Salary Record'!C191</f>
        <v>M. Waseem Haider</v>
      </c>
      <c r="C43" s="471"/>
      <c r="D43" s="472"/>
      <c r="E43" s="54">
        <f>'Salary Record'!K190</f>
        <v>55000</v>
      </c>
      <c r="F43" s="195">
        <f>'Salary Record'!C196</f>
        <v>0</v>
      </c>
      <c r="G43" s="192">
        <f>'Salary Record'!C197</f>
        <v>0</v>
      </c>
      <c r="H43" s="195">
        <f>'Salary Record'!I195</f>
        <v>10</v>
      </c>
      <c r="I43" s="195">
        <f>'Salary Record'!I194</f>
        <v>30</v>
      </c>
      <c r="J43" s="473">
        <f>'Salary Record'!K195</f>
        <v>2291.6666666666665</v>
      </c>
      <c r="K43" s="474">
        <f>'Salary Record'!K196</f>
        <v>57291.666666666664</v>
      </c>
      <c r="L43" s="475">
        <f>'Salary Record'!G194</f>
        <v>0</v>
      </c>
      <c r="M43" s="474">
        <f>'Salary Record'!G195</f>
        <v>0</v>
      </c>
      <c r="N43" s="476">
        <f>'Salary Record'!G196</f>
        <v>0</v>
      </c>
      <c r="O43" s="474">
        <f>'Salary Record'!G197</f>
        <v>0</v>
      </c>
      <c r="P43" s="476">
        <f>'Salary Record'!G198</f>
        <v>0</v>
      </c>
      <c r="Q43" s="475">
        <f>'Salary Record'!K198</f>
        <v>57291.666666666664</v>
      </c>
      <c r="R43" s="495" t="s">
        <v>275</v>
      </c>
      <c r="S43" s="465"/>
      <c r="T43"/>
      <c r="U43"/>
      <c r="V43"/>
      <c r="W43"/>
      <c r="X43"/>
      <c r="Y43"/>
      <c r="Z43"/>
    </row>
    <row r="44" spans="1:26" ht="21" x14ac:dyDescent="0.2">
      <c r="A44" s="520" t="s">
        <v>22</v>
      </c>
      <c r="B44" s="521"/>
      <c r="C44" s="27"/>
      <c r="D44" s="27"/>
      <c r="E44" s="28">
        <f>SUM(E40:E43)</f>
        <v>215000</v>
      </c>
      <c r="F44" s="27"/>
      <c r="G44" s="27"/>
      <c r="H44" s="27"/>
      <c r="I44" s="27"/>
      <c r="J44" s="28">
        <f>SUM(J40:J43)</f>
        <v>12041.666666666666</v>
      </c>
      <c r="K44" s="28">
        <f>SUM(K40:K43)</f>
        <v>227041.66666666666</v>
      </c>
      <c r="L44" s="27"/>
      <c r="M44" s="27"/>
      <c r="N44" s="27"/>
      <c r="O44" s="27"/>
      <c r="P44" s="27"/>
      <c r="Q44" s="28">
        <f>SUM(Q40:Q43)</f>
        <v>222041.66666666666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39" t="s">
        <v>32</v>
      </c>
      <c r="B46" s="540"/>
      <c r="C46" s="540"/>
      <c r="D46" s="540"/>
      <c r="E46" s="540"/>
      <c r="F46" s="540"/>
      <c r="G46" s="540"/>
      <c r="H46" s="540"/>
      <c r="I46" s="540"/>
      <c r="J46" s="540"/>
      <c r="K46" s="540"/>
      <c r="L46" s="540"/>
      <c r="M46" s="540"/>
      <c r="N46" s="540"/>
      <c r="O46" s="540"/>
      <c r="P46" s="540"/>
      <c r="Q46" s="541"/>
      <c r="R46" s="495"/>
    </row>
    <row r="47" spans="1:26" s="197" customFormat="1" ht="15" customHeight="1" x14ac:dyDescent="0.2">
      <c r="A47" s="215">
        <v>1</v>
      </c>
      <c r="B47" s="483" t="s">
        <v>33</v>
      </c>
      <c r="C47" s="239"/>
      <c r="D47" s="240"/>
      <c r="E47" s="223">
        <f>'Salary Record'!K370</f>
        <v>27000</v>
      </c>
      <c r="F47" s="223">
        <f>'Salary Record'!C376</f>
        <v>0</v>
      </c>
      <c r="G47" s="218">
        <f>'Salary Record'!C377</f>
        <v>0</v>
      </c>
      <c r="H47" s="223">
        <f>'Salary Record'!I375</f>
        <v>19</v>
      </c>
      <c r="I47" s="223">
        <f>'Salary Record'!I374</f>
        <v>30</v>
      </c>
      <c r="J47" s="222">
        <f>'Salary Record'!K375</f>
        <v>2137.5</v>
      </c>
      <c r="K47" s="222">
        <f>'Salary Record'!K376</f>
        <v>29137.5</v>
      </c>
      <c r="L47" s="219">
        <f>'Salary Record'!G374</f>
        <v>20000</v>
      </c>
      <c r="M47" s="223">
        <f>'Salary Record'!G375</f>
        <v>0</v>
      </c>
      <c r="N47" s="221">
        <f>'Salary Record'!G376</f>
        <v>20000</v>
      </c>
      <c r="O47" s="223">
        <f>'Salary Record'!G377</f>
        <v>2000</v>
      </c>
      <c r="P47" s="221">
        <f>'Salary Record'!G378</f>
        <v>18000</v>
      </c>
      <c r="Q47" s="219">
        <f>'Salary Record'!K378</f>
        <v>27137.5</v>
      </c>
      <c r="R47" s="495" t="s">
        <v>275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483" t="str">
        <f>'Salary Record'!C416</f>
        <v>Adeel</v>
      </c>
      <c r="C48" s="241"/>
      <c r="D48" s="242"/>
      <c r="E48" s="243">
        <f>'Salary Record'!K415</f>
        <v>32500</v>
      </c>
      <c r="F48" s="243">
        <f>'Salary Record'!C421</f>
        <v>0</v>
      </c>
      <c r="G48" s="244">
        <f>'Salary Record'!C422</f>
        <v>0</v>
      </c>
      <c r="H48" s="243">
        <f>'Salary Record'!I420</f>
        <v>105</v>
      </c>
      <c r="I48" s="243">
        <f>'Salary Record'!I419</f>
        <v>30</v>
      </c>
      <c r="J48" s="245">
        <f>'Salary Record'!K420</f>
        <v>14218.749999999998</v>
      </c>
      <c r="K48" s="246">
        <f>'Salary Record'!K421</f>
        <v>46718.749999999993</v>
      </c>
      <c r="L48" s="243">
        <f>'Salary Record'!G419</f>
        <v>0</v>
      </c>
      <c r="M48" s="243">
        <f>'Salary Record'!G420</f>
        <v>20000</v>
      </c>
      <c r="N48" s="247">
        <f>'Salary Record'!G421</f>
        <v>20000</v>
      </c>
      <c r="O48" s="243">
        <f>'Salary Record'!G422</f>
        <v>5000</v>
      </c>
      <c r="P48" s="247">
        <f>'Salary Record'!G423</f>
        <v>15000</v>
      </c>
      <c r="Q48" s="219">
        <f>'Salary Record'!K423</f>
        <v>41718.749999999993</v>
      </c>
      <c r="R48" s="495" t="s">
        <v>275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483" t="str">
        <f>'Salary Record'!C341</f>
        <v>M. Sami</v>
      </c>
      <c r="C49" s="248" t="s">
        <v>34</v>
      </c>
      <c r="D49" s="232">
        <f>Q49</f>
        <v>43468.75</v>
      </c>
      <c r="E49" s="223">
        <f>'Salary Record'!K340</f>
        <v>37500</v>
      </c>
      <c r="F49" s="223">
        <f>'Salary Record'!C346</f>
        <v>0</v>
      </c>
      <c r="G49" s="218">
        <f>'Salary Record'!C347</f>
        <v>0</v>
      </c>
      <c r="H49" s="223">
        <f>'Salary Record'!I345</f>
        <v>51</v>
      </c>
      <c r="I49" s="223">
        <f>'Salary Record'!I344</f>
        <v>30</v>
      </c>
      <c r="J49" s="222">
        <f>'Salary Record'!K345</f>
        <v>7968.75</v>
      </c>
      <c r="K49" s="222">
        <f>'Salary Record'!K346</f>
        <v>45468.75</v>
      </c>
      <c r="L49" s="219">
        <f>'Salary Record'!G344</f>
        <v>14000</v>
      </c>
      <c r="M49" s="249">
        <f>'Salary Record'!G345</f>
        <v>0</v>
      </c>
      <c r="N49" s="250">
        <f>'Salary Record'!G346</f>
        <v>14000</v>
      </c>
      <c r="O49" s="249">
        <f>'Salary Record'!G347</f>
        <v>2000</v>
      </c>
      <c r="P49" s="250">
        <f>'Salary Record'!G348</f>
        <v>12000</v>
      </c>
      <c r="Q49" s="249">
        <f>'Salary Record'!K348</f>
        <v>43468.75</v>
      </c>
      <c r="R49" s="495" t="s">
        <v>275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83" t="str">
        <f>'Salary Record'!C356</f>
        <v>Adil (FTC)</v>
      </c>
      <c r="C50" s="231"/>
      <c r="D50" s="232"/>
      <c r="E50" s="223">
        <f>'Salary Record'!K355</f>
        <v>30000</v>
      </c>
      <c r="F50" s="223">
        <f>'Salary Record'!C361</f>
        <v>0</v>
      </c>
      <c r="G50" s="218">
        <f>'Salary Record'!C362</f>
        <v>0</v>
      </c>
      <c r="H50" s="223">
        <f>'Salary Record'!I360</f>
        <v>35</v>
      </c>
      <c r="I50" s="223">
        <f>'Salary Record'!I359</f>
        <v>30</v>
      </c>
      <c r="J50" s="222">
        <f>'Salary Record'!K360</f>
        <v>4375</v>
      </c>
      <c r="K50" s="222">
        <f>'Salary Record'!K361</f>
        <v>34375</v>
      </c>
      <c r="L50" s="219">
        <f>'Salary Record'!G359</f>
        <v>25000</v>
      </c>
      <c r="M50" s="223">
        <f>'Salary Record'!G360</f>
        <v>0</v>
      </c>
      <c r="N50" s="221">
        <f>'Salary Record'!G361</f>
        <v>25000</v>
      </c>
      <c r="O50" s="223">
        <f>'Salary Record'!G362</f>
        <v>2000</v>
      </c>
      <c r="P50" s="221">
        <f>'Salary Record'!G363</f>
        <v>23000</v>
      </c>
      <c r="Q50" s="219">
        <f>'Salary Record'!K363</f>
        <v>32375</v>
      </c>
      <c r="R50" s="495" t="s">
        <v>275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83" t="str">
        <f>'Salary Record'!C401</f>
        <v>Muhammad Shehzad (42201-9791630-5)</v>
      </c>
      <c r="C51" s="236"/>
      <c r="D51" s="237"/>
      <c r="E51" s="223">
        <f>'Salary Record'!K400</f>
        <v>37000</v>
      </c>
      <c r="F51" s="223">
        <f>'Salary Record'!C406</f>
        <v>0</v>
      </c>
      <c r="G51" s="218">
        <f>'Salary Record'!C407</f>
        <v>0</v>
      </c>
      <c r="H51" s="223">
        <f>'Salary Record'!I405</f>
        <v>31</v>
      </c>
      <c r="I51" s="223">
        <f>'Salary Record'!I404</f>
        <v>30</v>
      </c>
      <c r="J51" s="222">
        <f>'Salary Record'!K405</f>
        <v>4779.1666666666661</v>
      </c>
      <c r="K51" s="222">
        <f>'Salary Record'!K406</f>
        <v>41779.166666666664</v>
      </c>
      <c r="L51" s="219">
        <f>'Salary Record'!G404</f>
        <v>0</v>
      </c>
      <c r="M51" s="223">
        <f>'Salary Record'!G405</f>
        <v>0</v>
      </c>
      <c r="N51" s="221" t="str">
        <f>'Salary Record'!G406</f>
        <v/>
      </c>
      <c r="O51" s="223">
        <f>'Salary Record'!G407</f>
        <v>0</v>
      </c>
      <c r="P51" s="221" t="str">
        <f>'Salary Record'!G408</f>
        <v/>
      </c>
      <c r="Q51" s="219">
        <f>'Salary Record'!K408</f>
        <v>41779.166666666664</v>
      </c>
      <c r="R51" s="495" t="s">
        <v>275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483" t="str">
        <f>'Salary Record'!C386</f>
        <v>Zeeshan</v>
      </c>
      <c r="C52" s="251"/>
      <c r="D52" s="252"/>
      <c r="E52" s="219">
        <f>'Salary Record'!K385</f>
        <v>27000</v>
      </c>
      <c r="F52" s="223">
        <f>'Salary Record'!C391</f>
        <v>0</v>
      </c>
      <c r="G52" s="253">
        <f>'Salary Record'!C392</f>
        <v>0</v>
      </c>
      <c r="H52" s="219">
        <f>'Salary Record'!I390</f>
        <v>37</v>
      </c>
      <c r="I52" s="219">
        <f>'Salary Record'!I389</f>
        <v>30</v>
      </c>
      <c r="J52" s="222">
        <f>'Salary Record'!K390</f>
        <v>4162.5</v>
      </c>
      <c r="K52" s="223">
        <f>'Salary Record'!K391</f>
        <v>31162.5</v>
      </c>
      <c r="L52" s="219">
        <f>'Salary Record'!G389</f>
        <v>0</v>
      </c>
      <c r="M52" s="219">
        <f>'Salary Record'!G390</f>
        <v>0</v>
      </c>
      <c r="N52" s="221">
        <f>'Salary Record'!G391</f>
        <v>0</v>
      </c>
      <c r="O52" s="219">
        <f>'Salary Record'!G392</f>
        <v>0</v>
      </c>
      <c r="P52" s="221">
        <f>'Salary Record'!G393</f>
        <v>0</v>
      </c>
      <c r="Q52" s="219">
        <f>'Salary Record'!K393</f>
        <v>31162.5</v>
      </c>
      <c r="R52" s="495" t="s">
        <v>275</v>
      </c>
      <c r="S52"/>
      <c r="T52"/>
      <c r="U52"/>
      <c r="V52"/>
      <c r="W52"/>
      <c r="X52"/>
      <c r="Y52"/>
      <c r="Z52"/>
    </row>
    <row r="53" spans="1:26" ht="21" x14ac:dyDescent="0.2">
      <c r="A53" s="520" t="s">
        <v>22</v>
      </c>
      <c r="B53" s="521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37641.666666666664</v>
      </c>
      <c r="K53" s="28">
        <f>SUM(K47:K52)</f>
        <v>228641.66666666666</v>
      </c>
      <c r="L53" s="27"/>
      <c r="M53" s="27"/>
      <c r="N53" s="27"/>
      <c r="O53" s="27"/>
      <c r="P53" s="27"/>
      <c r="Q53" s="28">
        <f>SUM(Q47:Q52)</f>
        <v>217641.66666666666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</row>
    <row r="56" spans="1:26" ht="21" customHeight="1" x14ac:dyDescent="0.2">
      <c r="A56" s="534" t="s">
        <v>35</v>
      </c>
      <c r="B56" s="535"/>
      <c r="C56" s="535"/>
      <c r="D56" s="535"/>
      <c r="E56" s="535"/>
      <c r="F56" s="535"/>
      <c r="G56" s="535"/>
      <c r="H56" s="535"/>
      <c r="I56" s="535"/>
      <c r="J56" s="535"/>
      <c r="K56" s="535"/>
      <c r="L56" s="535"/>
      <c r="M56" s="535"/>
      <c r="N56" s="535"/>
      <c r="O56" s="535"/>
      <c r="P56" s="535"/>
      <c r="Q56" s="521"/>
      <c r="R56" s="495"/>
    </row>
    <row r="57" spans="1:26" s="197" customFormat="1" ht="15" customHeight="1" x14ac:dyDescent="0.2">
      <c r="A57" s="215">
        <v>1</v>
      </c>
      <c r="B57" s="483" t="str">
        <f>'Salary Record'!C611</f>
        <v xml:space="preserve">Engr. Israr </v>
      </c>
      <c r="C57" s="190"/>
      <c r="D57" s="191"/>
      <c r="E57" s="192">
        <f>'Salary Record'!K610</f>
        <v>187000</v>
      </c>
      <c r="F57" s="192">
        <f>'Salary Record'!C616</f>
        <v>0</v>
      </c>
      <c r="G57" s="192">
        <f>'Salary Record'!C617</f>
        <v>0</v>
      </c>
      <c r="H57" s="192">
        <f>'Salary Record'!I615</f>
        <v>0</v>
      </c>
      <c r="I57" s="192">
        <f>'Salary Record'!I614</f>
        <v>30</v>
      </c>
      <c r="J57" s="193">
        <f>'Salary Record'!K615</f>
        <v>0</v>
      </c>
      <c r="K57" s="193">
        <f>'Salary Record'!K616</f>
        <v>187000</v>
      </c>
      <c r="L57" s="194">
        <f>'Salary Record'!G614</f>
        <v>0</v>
      </c>
      <c r="M57" s="195">
        <f>'Salary Record'!G615</f>
        <v>0</v>
      </c>
      <c r="N57" s="196">
        <f>'Salary Record'!G616</f>
        <v>0</v>
      </c>
      <c r="O57" s="195">
        <f>'Salary Record'!G617</f>
        <v>0</v>
      </c>
      <c r="P57" s="196">
        <f>'Salary Record'!G618</f>
        <v>0</v>
      </c>
      <c r="Q57" s="194">
        <f>'Salary Record'!K618</f>
        <v>187000</v>
      </c>
      <c r="R57" s="495" t="s">
        <v>276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83" t="str">
        <f>'Salary Record'!C311</f>
        <v>Mukhtiar</v>
      </c>
      <c r="C58" s="220"/>
      <c r="D58" s="221"/>
      <c r="E58" s="217">
        <f>'Salary Record'!K310</f>
        <v>50000</v>
      </c>
      <c r="F58" s="217">
        <f>'Salary Record'!C316</f>
        <v>0</v>
      </c>
      <c r="G58" s="218">
        <f>'Salary Record'!C317</f>
        <v>0</v>
      </c>
      <c r="H58" s="217">
        <f>'Salary Record'!I315</f>
        <v>0</v>
      </c>
      <c r="I58" s="217">
        <f>'Salary Record'!I314</f>
        <v>30</v>
      </c>
      <c r="J58" s="222">
        <f>'Salary Record'!K315</f>
        <v>0</v>
      </c>
      <c r="K58" s="222">
        <f>'Salary Record'!K316</f>
        <v>50000</v>
      </c>
      <c r="L58" s="219">
        <f>'Salary Record'!G314</f>
        <v>116240</v>
      </c>
      <c r="M58" s="223">
        <f>'Salary Record'!G315</f>
        <v>3000</v>
      </c>
      <c r="N58" s="221">
        <f>'Salary Record'!G316</f>
        <v>119240</v>
      </c>
      <c r="O58" s="223">
        <f>'Salary Record'!G317</f>
        <v>5000</v>
      </c>
      <c r="P58" s="221">
        <f>'Salary Record'!G318</f>
        <v>114240</v>
      </c>
      <c r="Q58" s="219">
        <f>'Salary Record'!K318</f>
        <v>45000</v>
      </c>
      <c r="R58" s="495" t="s">
        <v>275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3</v>
      </c>
      <c r="B59" s="483" t="str">
        <f>'Salary Record'!C731</f>
        <v>Saad</v>
      </c>
      <c r="C59" s="226"/>
      <c r="D59" s="227"/>
      <c r="E59" s="217">
        <f>'Salary Record'!K730</f>
        <v>45000</v>
      </c>
      <c r="F59" s="192">
        <f>'Salary Record'!C736</f>
        <v>0</v>
      </c>
      <c r="G59" s="192">
        <f>'Salary Record'!C737</f>
        <v>0</v>
      </c>
      <c r="H59" s="192">
        <f>'Salary Record'!I735</f>
        <v>15</v>
      </c>
      <c r="I59" s="192">
        <f>'Salary Record'!I734</f>
        <v>30</v>
      </c>
      <c r="J59" s="193">
        <f>'Salary Record'!K735</f>
        <v>2812.5</v>
      </c>
      <c r="K59" s="193">
        <f>'Salary Record'!K736</f>
        <v>47812.5</v>
      </c>
      <c r="L59" s="194">
        <f>'Salary Record'!G734</f>
        <v>2000</v>
      </c>
      <c r="M59" s="195">
        <f>'Salary Record'!G735</f>
        <v>1000</v>
      </c>
      <c r="N59" s="196">
        <f>'Salary Record'!G736</f>
        <v>3000</v>
      </c>
      <c r="O59" s="195">
        <f>'Salary Record'!G737</f>
        <v>3000</v>
      </c>
      <c r="P59" s="196">
        <f>'Salary Record'!G738</f>
        <v>0</v>
      </c>
      <c r="Q59" s="219">
        <f>'Salary Record'!K738</f>
        <v>44812.5</v>
      </c>
      <c r="R59" s="495" t="s">
        <v>275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4</v>
      </c>
      <c r="B60" s="483" t="str">
        <f>'Salary Record'!C206</f>
        <v>Asif Hussain</v>
      </c>
      <c r="C60" s="190"/>
      <c r="D60" s="228"/>
      <c r="E60" s="217">
        <f>'Salary Record'!K205</f>
        <v>35000</v>
      </c>
      <c r="F60" s="217">
        <f>'Salary Record'!C211</f>
        <v>0</v>
      </c>
      <c r="G60" s="218">
        <f>'Salary Record'!C212</f>
        <v>0</v>
      </c>
      <c r="H60" s="217">
        <f>'Salary Record'!I210</f>
        <v>14</v>
      </c>
      <c r="I60" s="217">
        <f>'Salary Record'!I209</f>
        <v>30</v>
      </c>
      <c r="J60" s="193">
        <f>'Salary Record'!K210</f>
        <v>2041.6666666666667</v>
      </c>
      <c r="K60" s="193">
        <f>'Salary Record'!K211</f>
        <v>37041.666666666664</v>
      </c>
      <c r="L60" s="194">
        <f>'Salary Record'!G209</f>
        <v>12460</v>
      </c>
      <c r="M60" s="195">
        <f>'Salary Record'!G210</f>
        <v>10000</v>
      </c>
      <c r="N60" s="196">
        <f>'Salary Record'!G211</f>
        <v>22460</v>
      </c>
      <c r="O60" s="195">
        <f>'Salary Record'!G212</f>
        <v>3000</v>
      </c>
      <c r="P60" s="196">
        <f>'Salary Record'!G213</f>
        <v>19460</v>
      </c>
      <c r="Q60" s="219">
        <f>'Salary Record'!K213</f>
        <v>34041.666666666664</v>
      </c>
      <c r="R60" s="495" t="s">
        <v>275</v>
      </c>
      <c r="S60"/>
      <c r="T60"/>
      <c r="U60"/>
      <c r="V60"/>
      <c r="W60"/>
      <c r="X60"/>
      <c r="Y60"/>
      <c r="Z60"/>
    </row>
    <row r="61" spans="1:26" s="197" customFormat="1" ht="15" customHeight="1" x14ac:dyDescent="0.2">
      <c r="A61" s="215">
        <v>5</v>
      </c>
      <c r="B61" s="483" t="str">
        <f>'Salary Record'!C221</f>
        <v>Umair Ali</v>
      </c>
      <c r="C61" s="234" t="s">
        <v>36</v>
      </c>
      <c r="D61" s="235">
        <f>SUM(Q46:Q117)</f>
        <v>8706491.25</v>
      </c>
      <c r="E61" s="217">
        <f>'Salary Record'!K220</f>
        <v>35000</v>
      </c>
      <c r="F61" s="223">
        <f>'Salary Record'!C226</f>
        <v>0</v>
      </c>
      <c r="G61" s="218">
        <f>'Salary Record'!C227</f>
        <v>0</v>
      </c>
      <c r="H61" s="223">
        <f>'Salary Record'!I225</f>
        <v>16</v>
      </c>
      <c r="I61" s="223">
        <f>'Salary Record'!I224</f>
        <v>30</v>
      </c>
      <c r="J61" s="222">
        <f>'Salary Record'!K225</f>
        <v>2333.3333333333335</v>
      </c>
      <c r="K61" s="222">
        <f>'Salary Record'!K226</f>
        <v>37333.333333333336</v>
      </c>
      <c r="L61" s="219">
        <f>'Salary Record'!G224</f>
        <v>0</v>
      </c>
      <c r="M61" s="223">
        <f>'Salary Record'!G225</f>
        <v>2000</v>
      </c>
      <c r="N61" s="223">
        <f>'Salary Record'!G226</f>
        <v>2000</v>
      </c>
      <c r="O61" s="223">
        <f>'Salary Record'!G227</f>
        <v>2000</v>
      </c>
      <c r="P61" s="221">
        <f>'Salary Record'!G228</f>
        <v>0</v>
      </c>
      <c r="Q61" s="219">
        <f>'Salary Record'!K228</f>
        <v>35333.333333333336</v>
      </c>
      <c r="R61" s="495" t="s">
        <v>275</v>
      </c>
      <c r="S61" s="465"/>
      <c r="T61"/>
      <c r="U61"/>
      <c r="V61"/>
      <c r="W61"/>
      <c r="X61"/>
      <c r="Y61"/>
      <c r="Z61"/>
    </row>
    <row r="62" spans="1:26" ht="21" x14ac:dyDescent="0.2">
      <c r="A62" s="520" t="s">
        <v>22</v>
      </c>
      <c r="B62" s="521"/>
      <c r="C62" s="27"/>
      <c r="D62" s="27"/>
      <c r="E62" s="28">
        <f>SUM(E57:E61)</f>
        <v>352000</v>
      </c>
      <c r="F62" s="27"/>
      <c r="G62" s="27"/>
      <c r="H62" s="27"/>
      <c r="I62" s="27"/>
      <c r="J62" s="28">
        <f>SUM(J57:J61)</f>
        <v>7187.5</v>
      </c>
      <c r="K62" s="28">
        <f>SUM(K57:K61)</f>
        <v>359187.5</v>
      </c>
      <c r="L62" s="27"/>
      <c r="M62" s="27"/>
      <c r="N62" s="27"/>
      <c r="O62" s="27"/>
      <c r="P62" s="27"/>
      <c r="Q62" s="28">
        <f>SUM(Q57:Q61)</f>
        <v>346187.5</v>
      </c>
      <c r="R62" s="495"/>
    </row>
    <row r="63" spans="1:26" ht="12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30"/>
      <c r="R63" s="495"/>
    </row>
    <row r="64" spans="1:26" ht="21" customHeight="1" x14ac:dyDescent="0.2">
      <c r="A64" s="517" t="s">
        <v>245</v>
      </c>
      <c r="B64" s="518"/>
      <c r="C64" s="518"/>
      <c r="D64" s="518"/>
      <c r="E64" s="518"/>
      <c r="F64" s="518"/>
      <c r="G64" s="518"/>
      <c r="H64" s="518"/>
      <c r="I64" s="518"/>
      <c r="J64" s="518"/>
      <c r="K64" s="518"/>
      <c r="L64" s="518"/>
      <c r="M64" s="518"/>
      <c r="N64" s="518"/>
      <c r="O64" s="518"/>
      <c r="P64" s="518"/>
      <c r="Q64" s="519"/>
      <c r="R64" s="495"/>
    </row>
    <row r="65" spans="1:26" s="197" customFormat="1" ht="16.149999999999999" customHeight="1" x14ac:dyDescent="0.2">
      <c r="A65" s="357">
        <v>1</v>
      </c>
      <c r="B65" s="483" t="str">
        <f>'Salary Record'!C851</f>
        <v>Adnan Shamsi</v>
      </c>
      <c r="C65" s="358"/>
      <c r="D65" s="359"/>
      <c r="E65" s="360">
        <f>'Salary Record'!K850</f>
        <v>120000</v>
      </c>
      <c r="F65" s="360">
        <f>'Salary Record'!C856</f>
        <v>0</v>
      </c>
      <c r="G65" s="361">
        <f>'Salary Record'!C857</f>
        <v>0</v>
      </c>
      <c r="H65" s="360">
        <f>'Salary Record'!I855</f>
        <v>0</v>
      </c>
      <c r="I65" s="360">
        <f>'Salary Record'!I854</f>
        <v>30</v>
      </c>
      <c r="J65" s="362">
        <f>'Salary Record'!K855</f>
        <v>0</v>
      </c>
      <c r="K65" s="363">
        <f>'Salary Record'!K856</f>
        <v>120000</v>
      </c>
      <c r="L65" s="364">
        <f>'Salary Record'!G854</f>
        <v>70000</v>
      </c>
      <c r="M65" s="365">
        <f>'Salary Record'!G855</f>
        <v>0</v>
      </c>
      <c r="N65" s="366">
        <f>'Salary Record'!G856</f>
        <v>70000</v>
      </c>
      <c r="O65" s="365">
        <f>'Salary Record'!G857</f>
        <v>20000</v>
      </c>
      <c r="P65" s="366">
        <f>'Salary Record'!G858</f>
        <v>50000</v>
      </c>
      <c r="Q65" s="364">
        <f>'Salary Record'!K858</f>
        <v>100000</v>
      </c>
      <c r="R65" s="495" t="s">
        <v>276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2</v>
      </c>
      <c r="B66" s="483" t="str">
        <f>'Salary Record'!C746</f>
        <v>Rohail Shaikh</v>
      </c>
      <c r="C66" s="368"/>
      <c r="D66" s="369"/>
      <c r="E66" s="360">
        <f>'Salary Record'!K745</f>
        <v>90000</v>
      </c>
      <c r="F66" s="370">
        <f>'Salary Record'!C751</f>
        <v>0</v>
      </c>
      <c r="G66" s="371">
        <f>'Salary Record'!C752</f>
        <v>0</v>
      </c>
      <c r="H66" s="370">
        <f>'Salary Record'!I750</f>
        <v>0</v>
      </c>
      <c r="I66" s="370">
        <f>'Salary Record'!I749</f>
        <v>30</v>
      </c>
      <c r="J66" s="372">
        <f>'Salary Record'!K750</f>
        <v>0</v>
      </c>
      <c r="K66" s="370">
        <f>'Salary Record'!K751</f>
        <v>90000</v>
      </c>
      <c r="L66" s="373">
        <f>'Salary Record'!G749</f>
        <v>0</v>
      </c>
      <c r="M66" s="370">
        <f>'Salary Record'!G750</f>
        <v>0</v>
      </c>
      <c r="N66" s="374">
        <f>'Salary Record'!G751</f>
        <v>0</v>
      </c>
      <c r="O66" s="370">
        <f>'Salary Record'!G752</f>
        <v>0</v>
      </c>
      <c r="P66" s="374">
        <f>'Salary Record'!G753</f>
        <v>0</v>
      </c>
      <c r="Q66" s="461">
        <f>'Salary Record'!K753</f>
        <v>90000</v>
      </c>
      <c r="R66" s="495" t="s">
        <v>276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3</v>
      </c>
      <c r="B67" s="483" t="str">
        <f>'Salary Record'!C626</f>
        <v>Shahzaib</v>
      </c>
      <c r="C67" s="368"/>
      <c r="D67" s="369"/>
      <c r="E67" s="360">
        <f>'Salary Record'!K625</f>
        <v>52000</v>
      </c>
      <c r="F67" s="370">
        <f>'Salary Record'!C631</f>
        <v>0</v>
      </c>
      <c r="G67" s="371">
        <f>'Salary Record'!C632</f>
        <v>0</v>
      </c>
      <c r="H67" s="370">
        <f>'Salary Record'!I630</f>
        <v>39</v>
      </c>
      <c r="I67" s="370">
        <f>'Salary Record'!I629</f>
        <v>30</v>
      </c>
      <c r="J67" s="372">
        <f>'Salary Record'!K630</f>
        <v>8450</v>
      </c>
      <c r="K67" s="370">
        <f>'Salary Record'!K631</f>
        <v>60450</v>
      </c>
      <c r="L67" s="373">
        <f>'Salary Record'!G629</f>
        <v>15000</v>
      </c>
      <c r="M67" s="370">
        <f>'Salary Record'!G630</f>
        <v>0</v>
      </c>
      <c r="N67" s="374">
        <f>'Salary Record'!G631</f>
        <v>15000</v>
      </c>
      <c r="O67" s="370">
        <f>'Salary Record'!G632</f>
        <v>5000</v>
      </c>
      <c r="P67" s="374">
        <f>'Salary Record'!G633</f>
        <v>10000</v>
      </c>
      <c r="Q67" s="461">
        <f>'Salary Record'!K633</f>
        <v>55450</v>
      </c>
      <c r="R67" s="495" t="s">
        <v>275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4</v>
      </c>
      <c r="B68" s="483" t="str">
        <f>'Salary Record'!C131</f>
        <v>Amir (JPMC)</v>
      </c>
      <c r="C68" s="375"/>
      <c r="D68" s="376"/>
      <c r="E68" s="360">
        <f>'Salary Record'!K130</f>
        <v>60000</v>
      </c>
      <c r="F68" s="365">
        <f>'Salary Record'!C136</f>
        <v>0</v>
      </c>
      <c r="G68" s="361">
        <f>'Salary Record'!C137</f>
        <v>0</v>
      </c>
      <c r="H68" s="365">
        <f>'Salary Record'!I135</f>
        <v>0</v>
      </c>
      <c r="I68" s="365">
        <f>'Salary Record'!I134</f>
        <v>30</v>
      </c>
      <c r="J68" s="363">
        <f>'Salary Record'!K135</f>
        <v>0</v>
      </c>
      <c r="K68" s="363">
        <f>'Salary Record'!K136</f>
        <v>60000</v>
      </c>
      <c r="L68" s="364">
        <f>'Salary Record'!G134</f>
        <v>84500</v>
      </c>
      <c r="M68" s="364">
        <f>'Salary Record'!G135</f>
        <v>30000</v>
      </c>
      <c r="N68" s="366">
        <f>'Salary Record'!G136</f>
        <v>114500</v>
      </c>
      <c r="O68" s="364">
        <f>'Salary Record'!G137</f>
        <v>15000</v>
      </c>
      <c r="P68" s="366">
        <f>'Salary Record'!G138</f>
        <v>99500</v>
      </c>
      <c r="Q68" s="399">
        <f>'Salary Record'!K138</f>
        <v>45000</v>
      </c>
      <c r="R68" s="495" t="s">
        <v>275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5</v>
      </c>
      <c r="B69" s="483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0</v>
      </c>
      <c r="G69" s="253">
        <f>'Salary Record'!C122</f>
        <v>0</v>
      </c>
      <c r="H69" s="219">
        <f>'Salary Record'!I120</f>
        <v>25</v>
      </c>
      <c r="I69" s="219">
        <f>'Salary Record'!I119</f>
        <v>30</v>
      </c>
      <c r="J69" s="258">
        <f>'Salary Record'!K120</f>
        <v>3125</v>
      </c>
      <c r="K69" s="258">
        <f>'Salary Record'!K121</f>
        <v>33125</v>
      </c>
      <c r="L69" s="249">
        <f>'Salary Record'!G119</f>
        <v>25225</v>
      </c>
      <c r="M69" s="249">
        <f>'Salary Record'!G120</f>
        <v>8000</v>
      </c>
      <c r="N69" s="259">
        <f>'Salary Record'!G121</f>
        <v>33225</v>
      </c>
      <c r="O69" s="249">
        <f>'Salary Record'!G122</f>
        <v>8000</v>
      </c>
      <c r="P69" s="259">
        <f>'Salary Record'!G123</f>
        <v>25225</v>
      </c>
      <c r="Q69" s="249">
        <f>'Salary Record'!K123</f>
        <v>25125</v>
      </c>
      <c r="R69" s="495" t="s">
        <v>275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6</v>
      </c>
      <c r="B70" s="483" t="str">
        <f>'Salary Record'!C716</f>
        <v>Usman Ghani</v>
      </c>
      <c r="C70" s="229"/>
      <c r="D70" s="230"/>
      <c r="E70" s="54">
        <f>'Salary Record'!K715</f>
        <v>65000</v>
      </c>
      <c r="F70" s="195">
        <f>'Salary Record'!C721</f>
        <v>0</v>
      </c>
      <c r="G70" s="192">
        <f>'Salary Record'!C722</f>
        <v>0</v>
      </c>
      <c r="H70" s="195">
        <f>'Salary Record'!I720</f>
        <v>0</v>
      </c>
      <c r="I70" s="195">
        <f>'Salary Record'!I719</f>
        <v>30</v>
      </c>
      <c r="J70" s="193">
        <f>'Salary Record'!K720</f>
        <v>0</v>
      </c>
      <c r="K70" s="195">
        <f>'Salary Record'!K721</f>
        <v>64999.999999999993</v>
      </c>
      <c r="L70" s="194">
        <f>'Salary Record'!G719</f>
        <v>0</v>
      </c>
      <c r="M70" s="195">
        <f>'Salary Record'!G720</f>
        <v>9000</v>
      </c>
      <c r="N70" s="196">
        <f>'Salary Record'!G721</f>
        <v>9000</v>
      </c>
      <c r="O70" s="195">
        <f>'Salary Record'!G722</f>
        <v>9000</v>
      </c>
      <c r="P70" s="196">
        <f>'Salary Record'!G723</f>
        <v>0</v>
      </c>
      <c r="Q70" s="194">
        <f>'Salary Record'!K723</f>
        <v>55999.999999999993</v>
      </c>
      <c r="R70" s="495" t="s">
        <v>275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7</v>
      </c>
      <c r="B71" s="483" t="s">
        <v>39</v>
      </c>
      <c r="C71" s="358"/>
      <c r="D71" s="359"/>
      <c r="E71" s="360">
        <f>'Salary Record'!K925</f>
        <v>40000</v>
      </c>
      <c r="F71" s="360">
        <f>'Salary Record'!C931</f>
        <v>0</v>
      </c>
      <c r="G71" s="361">
        <f>'Salary Record'!C932</f>
        <v>0</v>
      </c>
      <c r="H71" s="360">
        <f>'Salary Record'!I930</f>
        <v>167</v>
      </c>
      <c r="I71" s="360">
        <f>'Salary Record'!I929</f>
        <v>30</v>
      </c>
      <c r="J71" s="362">
        <f>'Salary Record'!K930</f>
        <v>27833.333333333332</v>
      </c>
      <c r="K71" s="365">
        <f>'Salary Record'!K931</f>
        <v>67833.333333333328</v>
      </c>
      <c r="L71" s="364">
        <f>'Salary Record'!G929</f>
        <v>29000</v>
      </c>
      <c r="M71" s="365">
        <f>'Salary Record'!G930</f>
        <v>50000</v>
      </c>
      <c r="N71" s="366">
        <f>'Salary Record'!G931</f>
        <v>79000</v>
      </c>
      <c r="O71" s="365">
        <f>'Salary Record'!G932</f>
        <v>10000</v>
      </c>
      <c r="P71" s="366">
        <f>'Salary Record'!G933</f>
        <v>69000</v>
      </c>
      <c r="Q71" s="399">
        <f>'Salary Record'!K933</f>
        <v>57833.333333333328</v>
      </c>
      <c r="R71" s="495" t="s">
        <v>275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8</v>
      </c>
      <c r="B72" s="483" t="s">
        <v>40</v>
      </c>
      <c r="C72" s="358"/>
      <c r="D72" s="359"/>
      <c r="E72" s="360">
        <f>'Salary Record'!K1016</f>
        <v>48000</v>
      </c>
      <c r="F72" s="360">
        <f>'Salary Record'!C1022</f>
        <v>0</v>
      </c>
      <c r="G72" s="361">
        <f>'Salary Record'!C1023</f>
        <v>0</v>
      </c>
      <c r="H72" s="360">
        <f>'Salary Record'!I1021</f>
        <v>73</v>
      </c>
      <c r="I72" s="360">
        <f>'Salary Record'!I1020</f>
        <v>30</v>
      </c>
      <c r="J72" s="362">
        <f>'Salary Record'!K1021</f>
        <v>14600</v>
      </c>
      <c r="K72" s="365">
        <f>'Salary Record'!K1022</f>
        <v>62600</v>
      </c>
      <c r="L72" s="364">
        <f>'Salary Record'!G1020</f>
        <v>65867</v>
      </c>
      <c r="M72" s="365">
        <f>'Salary Record'!G1021</f>
        <v>3500</v>
      </c>
      <c r="N72" s="366">
        <f>'Salary Record'!G1022</f>
        <v>69367</v>
      </c>
      <c r="O72" s="365">
        <f>'Salary Record'!G1023</f>
        <v>5000</v>
      </c>
      <c r="P72" s="366">
        <f>'Salary Record'!G1024</f>
        <v>64367</v>
      </c>
      <c r="Q72" s="399">
        <f>'Salary Record'!K1024</f>
        <v>57600</v>
      </c>
      <c r="R72" s="495" t="s">
        <v>275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9</v>
      </c>
      <c r="B73" s="483" t="str">
        <f>'Salary Record'!C761</f>
        <v>Mateen</v>
      </c>
      <c r="C73" s="358"/>
      <c r="D73" s="359"/>
      <c r="E73" s="360">
        <f>'Salary Record'!K760</f>
        <v>30000</v>
      </c>
      <c r="F73" s="360">
        <f>'Salary Record'!C766</f>
        <v>0</v>
      </c>
      <c r="G73" s="361">
        <f>'Salary Record'!C767</f>
        <v>0</v>
      </c>
      <c r="H73" s="360">
        <f>'Salary Record'!I765</f>
        <v>28</v>
      </c>
      <c r="I73" s="360">
        <f>'Salary Record'!I764</f>
        <v>30</v>
      </c>
      <c r="J73" s="362">
        <f>'Salary Record'!K765</f>
        <v>3500</v>
      </c>
      <c r="K73" s="365">
        <f>'Salary Record'!K766</f>
        <v>33500</v>
      </c>
      <c r="L73" s="364">
        <f>'Salary Record'!G764</f>
        <v>4000</v>
      </c>
      <c r="M73" s="365">
        <f>'Salary Record'!G765</f>
        <v>0</v>
      </c>
      <c r="N73" s="366">
        <f>'Salary Record'!G766</f>
        <v>4000</v>
      </c>
      <c r="O73" s="365">
        <f>'Salary Record'!G767</f>
        <v>2000</v>
      </c>
      <c r="P73" s="366">
        <f>'Salary Record'!G768</f>
        <v>2000</v>
      </c>
      <c r="Q73" s="399">
        <f>'Salary Record'!K768</f>
        <v>31500</v>
      </c>
      <c r="R73" s="495" t="s">
        <v>275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10</v>
      </c>
      <c r="B74" s="483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0</v>
      </c>
      <c r="G74" s="361">
        <f>'Salary Record'!C1204</f>
        <v>0</v>
      </c>
      <c r="H74" s="360">
        <f>'Salary Record'!I1202</f>
        <v>14</v>
      </c>
      <c r="I74" s="360">
        <f>'Salary Record'!I1201</f>
        <v>30</v>
      </c>
      <c r="J74" s="362">
        <f>'Salary Record'!K1202</f>
        <v>1750</v>
      </c>
      <c r="K74" s="384">
        <f>'Salary Record'!K1203</f>
        <v>31750</v>
      </c>
      <c r="L74" s="364">
        <f>'Salary Record'!G1201</f>
        <v>0</v>
      </c>
      <c r="M74" s="365">
        <f>'Salary Record'!G1202</f>
        <v>0</v>
      </c>
      <c r="N74" s="366">
        <f>'Salary Record'!G1203</f>
        <v>0</v>
      </c>
      <c r="O74" s="365">
        <f>'Salary Record'!G1204</f>
        <v>0</v>
      </c>
      <c r="P74" s="366">
        <f>'Salary Record'!G1205</f>
        <v>0</v>
      </c>
      <c r="Q74" s="364">
        <f>'Salary Record'!K1205</f>
        <v>31750</v>
      </c>
      <c r="R74" s="495" t="s">
        <v>275</v>
      </c>
      <c r="S74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11</v>
      </c>
      <c r="B75" s="483" t="str">
        <f>'Salary Record'!C641</f>
        <v>Laraib</v>
      </c>
      <c r="C75" s="358"/>
      <c r="D75" s="359"/>
      <c r="E75" s="360">
        <f>'Salary Record'!K640</f>
        <v>38000</v>
      </c>
      <c r="F75" s="360">
        <f>'Salary Record'!C646</f>
        <v>0</v>
      </c>
      <c r="G75" s="361">
        <f>'Salary Record'!C647</f>
        <v>0</v>
      </c>
      <c r="H75" s="360">
        <f>'Salary Record'!I645</f>
        <v>8</v>
      </c>
      <c r="I75" s="360">
        <f>'Salary Record'!I644</f>
        <v>30</v>
      </c>
      <c r="J75" s="362">
        <f>'Salary Record'!K645</f>
        <v>1266.6666666666667</v>
      </c>
      <c r="K75" s="365">
        <f>'Salary Record'!K646</f>
        <v>39266.666666666664</v>
      </c>
      <c r="L75" s="364">
        <f>'Salary Record'!G644</f>
        <v>5000</v>
      </c>
      <c r="M75" s="365">
        <f>'Salary Record'!G645</f>
        <v>0</v>
      </c>
      <c r="N75" s="366">
        <f>'Salary Record'!G646</f>
        <v>5000</v>
      </c>
      <c r="O75" s="365">
        <f>'Salary Record'!G647</f>
        <v>5000</v>
      </c>
      <c r="P75" s="366">
        <f>'Salary Record'!G648</f>
        <v>0</v>
      </c>
      <c r="Q75" s="399">
        <f>'Salary Record'!K648</f>
        <v>34266.666666666664</v>
      </c>
      <c r="R75" s="495" t="s">
        <v>275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12</v>
      </c>
      <c r="B76" s="483" t="str">
        <f>'Salary Record'!C670</f>
        <v>Umair Ghulam</v>
      </c>
      <c r="C76" s="358"/>
      <c r="D76" s="359"/>
      <c r="E76" s="360">
        <f>'Salary Record'!K669</f>
        <v>40000</v>
      </c>
      <c r="F76" s="360">
        <f>'Salary Record'!C675</f>
        <v>0</v>
      </c>
      <c r="G76" s="361">
        <f>'Salary Record'!C676</f>
        <v>0</v>
      </c>
      <c r="H76" s="360">
        <f>'Salary Record'!I674</f>
        <v>8</v>
      </c>
      <c r="I76" s="360">
        <f>'Salary Record'!I673</f>
        <v>30</v>
      </c>
      <c r="J76" s="362">
        <f>'Salary Record'!K674</f>
        <v>1333.3333333333333</v>
      </c>
      <c r="K76" s="365">
        <f>'Salary Record'!K675</f>
        <v>41333.333333333336</v>
      </c>
      <c r="L76" s="364">
        <f>'Salary Record'!G673</f>
        <v>0</v>
      </c>
      <c r="M76" s="365">
        <f>'Salary Record'!G674</f>
        <v>0</v>
      </c>
      <c r="N76" s="366">
        <f>'Salary Record'!G675</f>
        <v>0</v>
      </c>
      <c r="O76" s="365">
        <f>'Salary Record'!G676</f>
        <v>0</v>
      </c>
      <c r="P76" s="366">
        <f>'Salary Record'!G677</f>
        <v>0</v>
      </c>
      <c r="Q76" s="399">
        <f>'Salary Record'!K677</f>
        <v>41333.333333333336</v>
      </c>
      <c r="R76" s="495" t="s">
        <v>275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13</v>
      </c>
      <c r="B77" s="483" t="str">
        <f>'Salary Record'!C776</f>
        <v>Kamran</v>
      </c>
      <c r="C77" s="229"/>
      <c r="D77" s="230"/>
      <c r="E77" s="360">
        <f>'Salary Record'!K775</f>
        <v>35000</v>
      </c>
      <c r="F77" s="195">
        <f>'Salary Record'!C781</f>
        <v>0</v>
      </c>
      <c r="G77" s="192">
        <f>'Salary Record'!C782</f>
        <v>0</v>
      </c>
      <c r="H77" s="195">
        <f>'Salary Record'!I780</f>
        <v>50</v>
      </c>
      <c r="I77" s="195">
        <f>'Salary Record'!I779</f>
        <v>30</v>
      </c>
      <c r="J77" s="193">
        <f>'Salary Record'!K780</f>
        <v>7291.666666666667</v>
      </c>
      <c r="K77" s="195">
        <f>'Salary Record'!K781</f>
        <v>42291.666666666664</v>
      </c>
      <c r="L77" s="194">
        <f>'Salary Record'!G779</f>
        <v>0</v>
      </c>
      <c r="M77" s="195">
        <f>'Salary Record'!G780</f>
        <v>10000</v>
      </c>
      <c r="N77" s="196">
        <f>'Salary Record'!G781</f>
        <v>10000</v>
      </c>
      <c r="O77" s="195">
        <f>'Salary Record'!G782</f>
        <v>5000</v>
      </c>
      <c r="P77" s="196">
        <f>'Salary Record'!G783</f>
        <v>5000</v>
      </c>
      <c r="Q77" s="194">
        <f>'Salary Record'!K783</f>
        <v>37291.666666666664</v>
      </c>
      <c r="R77" s="495" t="s">
        <v>275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14</v>
      </c>
      <c r="B78" s="483" t="str">
        <f>'Salary Record'!C326</f>
        <v>Moiz</v>
      </c>
      <c r="C78" s="367"/>
      <c r="D78" s="366"/>
      <c r="E78" s="360">
        <f>'Salary Record'!K325</f>
        <v>45000</v>
      </c>
      <c r="F78" s="365">
        <f>'Salary Record'!C331</f>
        <v>0</v>
      </c>
      <c r="G78" s="361">
        <f>'Salary Record'!C332</f>
        <v>0</v>
      </c>
      <c r="H78" s="365">
        <f>'Salary Record'!I330</f>
        <v>0</v>
      </c>
      <c r="I78" s="365">
        <f>'Salary Record'!I329</f>
        <v>30</v>
      </c>
      <c r="J78" s="363">
        <f>'Salary Record'!K330</f>
        <v>0</v>
      </c>
      <c r="K78" s="365">
        <f>'Salary Record'!K331</f>
        <v>45000</v>
      </c>
      <c r="L78" s="364" t="str">
        <f>'Salary Record'!U646</f>
        <v/>
      </c>
      <c r="M78" s="364">
        <f>'Salary Record'!G330</f>
        <v>0</v>
      </c>
      <c r="N78" s="364" t="str">
        <f>'Salary Record'!G331</f>
        <v/>
      </c>
      <c r="O78" s="364">
        <f>'Salary Record'!G332</f>
        <v>0</v>
      </c>
      <c r="P78" s="364" t="str">
        <f>'Salary Record'!G333</f>
        <v/>
      </c>
      <c r="Q78" s="399">
        <f>'Salary Record'!K333</f>
        <v>45000</v>
      </c>
      <c r="R78" s="495" t="s">
        <v>275</v>
      </c>
      <c r="S78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15</v>
      </c>
      <c r="B79" s="483" t="str">
        <f>'Salary Record'!C251</f>
        <v>Irfan AC</v>
      </c>
      <c r="C79" s="358"/>
      <c r="D79" s="359"/>
      <c r="E79" s="360">
        <f>'Salary Record'!K250</f>
        <v>45000</v>
      </c>
      <c r="F79" s="360">
        <f>'Salary Record'!C256</f>
        <v>0</v>
      </c>
      <c r="G79" s="361">
        <f>'Salary Record'!C257</f>
        <v>0</v>
      </c>
      <c r="H79" s="360">
        <f>'Salary Record'!I255</f>
        <v>34</v>
      </c>
      <c r="I79" s="360">
        <f>'Salary Record'!I254</f>
        <v>30</v>
      </c>
      <c r="J79" s="362">
        <f>'Salary Record'!K255</f>
        <v>6375</v>
      </c>
      <c r="K79" s="365">
        <f>'Salary Record'!K256</f>
        <v>51375</v>
      </c>
      <c r="L79" s="364">
        <f>'Salary Record'!G254</f>
        <v>0</v>
      </c>
      <c r="M79" s="365">
        <f>'Salary Record'!G255</f>
        <v>5000</v>
      </c>
      <c r="N79" s="366">
        <f>'Salary Record'!G256</f>
        <v>5000</v>
      </c>
      <c r="O79" s="365">
        <f>'Salary Record'!G257</f>
        <v>5000</v>
      </c>
      <c r="P79" s="366">
        <f>'Salary Record'!G258</f>
        <v>0</v>
      </c>
      <c r="Q79" s="399">
        <f>'Salary Record'!K258</f>
        <v>46375</v>
      </c>
      <c r="R79" s="495" t="s">
        <v>275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16</v>
      </c>
      <c r="B80" s="483" t="s">
        <v>37</v>
      </c>
      <c r="C80" s="358"/>
      <c r="D80" s="359"/>
      <c r="E80" s="360">
        <f>'Salary Record'!K160</f>
        <v>75000</v>
      </c>
      <c r="F80" s="360">
        <f>'Salary Record'!C166</f>
        <v>0</v>
      </c>
      <c r="G80" s="361">
        <f>'Salary Record'!C167</f>
        <v>0</v>
      </c>
      <c r="H80" s="360">
        <f>'Salary Record'!I165</f>
        <v>43</v>
      </c>
      <c r="I80" s="360">
        <f>'Salary Record'!I164</f>
        <v>30</v>
      </c>
      <c r="J80" s="362">
        <f>'Salary Record'!K165</f>
        <v>13437.5</v>
      </c>
      <c r="K80" s="363">
        <f>'Salary Record'!K166</f>
        <v>88437.5</v>
      </c>
      <c r="L80" s="364">
        <f>'Salary Record'!G164</f>
        <v>0</v>
      </c>
      <c r="M80" s="365">
        <f>'Salary Record'!G165</f>
        <v>0</v>
      </c>
      <c r="N80" s="366">
        <f>'Salary Record'!G166</f>
        <v>0</v>
      </c>
      <c r="O80" s="365">
        <f>'Salary Record'!G167</f>
        <v>0</v>
      </c>
      <c r="P80" s="366">
        <f>'Salary Record'!G168</f>
        <v>0</v>
      </c>
      <c r="Q80" s="364">
        <f>'Salary Record'!K168</f>
        <v>88437.5</v>
      </c>
      <c r="R80" s="495" t="s">
        <v>275</v>
      </c>
      <c r="S80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17</v>
      </c>
      <c r="B81" s="483" t="s">
        <v>31</v>
      </c>
      <c r="C81" s="251"/>
      <c r="D81" s="252"/>
      <c r="E81" s="360">
        <f>'Salary Record'!K550</f>
        <v>45000</v>
      </c>
      <c r="F81" s="218">
        <f>'Salary Record'!C556</f>
        <v>0</v>
      </c>
      <c r="G81" s="218">
        <f>'Salary Record'!C557</f>
        <v>0</v>
      </c>
      <c r="H81" s="218">
        <f>'Salary Record'!I555</f>
        <v>148</v>
      </c>
      <c r="I81" s="218">
        <f>'Salary Record'!I554</f>
        <v>30</v>
      </c>
      <c r="J81" s="233">
        <f>'Salary Record'!K555</f>
        <v>27750</v>
      </c>
      <c r="K81" s="223">
        <f>'Salary Record'!K556</f>
        <v>72750</v>
      </c>
      <c r="L81" s="219">
        <f>'Salary Record'!G554</f>
        <v>11500</v>
      </c>
      <c r="M81" s="223">
        <f>'Salary Record'!G555</f>
        <v>20000</v>
      </c>
      <c r="N81" s="221">
        <f>'Salary Record'!G556</f>
        <v>31500</v>
      </c>
      <c r="O81" s="223">
        <f>'Salary Record'!G557</f>
        <v>3000</v>
      </c>
      <c r="P81" s="221">
        <f>'Salary Record'!G558</f>
        <v>28500</v>
      </c>
      <c r="Q81" s="219">
        <f>'Salary Record'!K558</f>
        <v>69750</v>
      </c>
      <c r="R81" s="495" t="s">
        <v>275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18</v>
      </c>
      <c r="B82" s="483" t="str">
        <f>'Salary Record'!C1032</f>
        <v>Qayyum Ustad</v>
      </c>
      <c r="C82" s="358"/>
      <c r="D82" s="359"/>
      <c r="E82" s="360">
        <f>'Salary Record'!K1031</f>
        <v>60000</v>
      </c>
      <c r="F82" s="360">
        <f>'Salary Record'!C1037</f>
        <v>0</v>
      </c>
      <c r="G82" s="361">
        <f>'Salary Record'!C1038</f>
        <v>0</v>
      </c>
      <c r="H82" s="360">
        <f>'Salary Record'!I1036</f>
        <v>133</v>
      </c>
      <c r="I82" s="360">
        <f>'Salary Record'!I1035</f>
        <v>30</v>
      </c>
      <c r="J82" s="362">
        <f>'Salary Record'!K1036</f>
        <v>33250</v>
      </c>
      <c r="K82" s="365">
        <f>'Salary Record'!K1037</f>
        <v>93250</v>
      </c>
      <c r="L82" s="364">
        <f>'Salary Record'!G1035</f>
        <v>0</v>
      </c>
      <c r="M82" s="365">
        <f>'Salary Record'!G1036</f>
        <v>10000</v>
      </c>
      <c r="N82" s="366">
        <f>'Salary Record'!G1037</f>
        <v>10000</v>
      </c>
      <c r="O82" s="365">
        <f>'Salary Record'!G1038</f>
        <v>10000</v>
      </c>
      <c r="P82" s="366">
        <f>'Salary Record'!G1039</f>
        <v>0</v>
      </c>
      <c r="Q82" s="399">
        <f>'Salary Record'!K1039</f>
        <v>83250</v>
      </c>
      <c r="R82" s="495" t="s">
        <v>275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19</v>
      </c>
      <c r="B83" s="483" t="str">
        <f>'Salary Record'!C581</f>
        <v>Nadeem Painter</v>
      </c>
      <c r="C83" s="61"/>
      <c r="D83" s="62"/>
      <c r="E83" s="360">
        <f>'Salary Record'!K580</f>
        <v>40000</v>
      </c>
      <c r="F83" s="63">
        <f>'Salary Record'!C586</f>
        <v>0</v>
      </c>
      <c r="G83" s="18">
        <f>'Salary Record'!C587</f>
        <v>0</v>
      </c>
      <c r="H83" s="63">
        <f>'Salary Record'!I585</f>
        <v>132</v>
      </c>
      <c r="I83" s="63">
        <f>'Salary Record'!I584</f>
        <v>30</v>
      </c>
      <c r="J83" s="14">
        <f>'Salary Record'!K585</f>
        <v>22000</v>
      </c>
      <c r="K83" s="14">
        <f>'Salary Record'!K586</f>
        <v>62000</v>
      </c>
      <c r="L83" s="19">
        <f>'Salary Record'!G584</f>
        <v>0</v>
      </c>
      <c r="M83" s="15">
        <f>'Salary Record'!G585</f>
        <v>5000</v>
      </c>
      <c r="N83" s="16">
        <f>'Salary Record'!G586</f>
        <v>5000</v>
      </c>
      <c r="O83" s="15">
        <f>'Salary Record'!G587</f>
        <v>5000</v>
      </c>
      <c r="P83" s="16">
        <f>'Salary Record'!G588</f>
        <v>0</v>
      </c>
      <c r="Q83" s="238">
        <f>'Salary Record'!K588</f>
        <v>57000</v>
      </c>
      <c r="R83" s="495" t="s">
        <v>275</v>
      </c>
    </row>
    <row r="84" spans="1:26" s="197" customFormat="1" ht="16.149999999999999" customHeight="1" x14ac:dyDescent="0.2">
      <c r="A84" s="357">
        <v>20</v>
      </c>
      <c r="B84" s="483" t="str">
        <f>'Salary Record'!C596</f>
        <v>Khushnood</v>
      </c>
      <c r="C84" s="255"/>
      <c r="D84" s="256"/>
      <c r="E84" s="360">
        <f>'Salary Record'!K595</f>
        <v>60000</v>
      </c>
      <c r="F84" s="223">
        <f>'Salary Record'!C601</f>
        <v>0</v>
      </c>
      <c r="G84" s="218">
        <f>'Salary Record'!C602</f>
        <v>0</v>
      </c>
      <c r="H84" s="223">
        <f>'Salary Record'!I600</f>
        <v>148</v>
      </c>
      <c r="I84" s="223">
        <f>'Salary Record'!I599</f>
        <v>30</v>
      </c>
      <c r="J84" s="218">
        <f>'Salary Record'!K600</f>
        <v>37000</v>
      </c>
      <c r="K84" s="218">
        <f>'Salary Record'!K601</f>
        <v>97000</v>
      </c>
      <c r="L84" s="219">
        <f>'Salary Record'!G599</f>
        <v>37500</v>
      </c>
      <c r="M84" s="223">
        <f>'Salary Record'!G600</f>
        <v>20000</v>
      </c>
      <c r="N84" s="221">
        <f>'Salary Record'!G601</f>
        <v>57500</v>
      </c>
      <c r="O84" s="223">
        <f>'Salary Record'!G602</f>
        <v>20000</v>
      </c>
      <c r="P84" s="221">
        <f>'Salary Record'!G603</f>
        <v>37500</v>
      </c>
      <c r="Q84" s="219">
        <f>'Salary Record'!K603</f>
        <v>77000</v>
      </c>
      <c r="R84" s="495" t="s">
        <v>275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21</v>
      </c>
      <c r="B85" s="483" t="str">
        <f>'Salary Record'!C146</f>
        <v>A. Lateef Chacha</v>
      </c>
      <c r="C85" s="367"/>
      <c r="D85" s="366"/>
      <c r="E85" s="360">
        <f>'Salary Record'!K145</f>
        <v>34000</v>
      </c>
      <c r="F85" s="365">
        <f>'Salary Record'!C151</f>
        <v>0</v>
      </c>
      <c r="G85" s="361">
        <f>'Salary Record'!C152</f>
        <v>0</v>
      </c>
      <c r="H85" s="365">
        <f>'Salary Record'!I150</f>
        <v>91.2</v>
      </c>
      <c r="I85" s="365">
        <f>'Salary Record'!I149</f>
        <v>30</v>
      </c>
      <c r="J85" s="363">
        <f>'Salary Record'!K150</f>
        <v>12920</v>
      </c>
      <c r="K85" s="363">
        <f>'Salary Record'!K151</f>
        <v>46920</v>
      </c>
      <c r="L85" s="364">
        <f>'Salary Record'!G149</f>
        <v>39000</v>
      </c>
      <c r="M85" s="364">
        <f>'Salary Record'!G150</f>
        <v>0</v>
      </c>
      <c r="N85" s="366">
        <f>'Salary Record'!G151</f>
        <v>39000</v>
      </c>
      <c r="O85" s="364">
        <f>'Salary Record'!G152</f>
        <v>5000</v>
      </c>
      <c r="P85" s="366">
        <f>'Salary Record'!G153</f>
        <v>34000</v>
      </c>
      <c r="Q85" s="399">
        <f>'Salary Record'!K153</f>
        <v>41920</v>
      </c>
      <c r="R85" s="495" t="s">
        <v>275</v>
      </c>
      <c r="S8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22</v>
      </c>
      <c r="B86" s="483" t="str">
        <f>'Salary Record'!C1047</f>
        <v>Shahbaz Ali</v>
      </c>
      <c r="C86" s="358"/>
      <c r="D86" s="359"/>
      <c r="E86" s="360">
        <f>'Salary Record'!K1046</f>
        <v>28000</v>
      </c>
      <c r="F86" s="360">
        <f>'Salary Record'!C1052</f>
        <v>0</v>
      </c>
      <c r="G86" s="361">
        <f>'Salary Record'!C1053</f>
        <v>0</v>
      </c>
      <c r="H86" s="360">
        <f>'Salary Record'!I1051</f>
        <v>49</v>
      </c>
      <c r="I86" s="360">
        <f>'Salary Record'!I1050</f>
        <v>30</v>
      </c>
      <c r="J86" s="362">
        <f>'Salary Record'!K1051</f>
        <v>5716.666666666667</v>
      </c>
      <c r="K86" s="365">
        <f>'Salary Record'!K1052</f>
        <v>33716.666666666664</v>
      </c>
      <c r="L86" s="364">
        <f>'Salary Record'!G1050</f>
        <v>0</v>
      </c>
      <c r="M86" s="365">
        <f>'Salary Record'!G1051</f>
        <v>7000</v>
      </c>
      <c r="N86" s="366">
        <f>'Salary Record'!G1052</f>
        <v>7000</v>
      </c>
      <c r="O86" s="365">
        <f>'Salary Record'!G1053</f>
        <v>7000</v>
      </c>
      <c r="P86" s="366">
        <f>'Salary Record'!G1054</f>
        <v>0</v>
      </c>
      <c r="Q86" s="364">
        <f>'Salary Record'!K1054</f>
        <v>26716.666666666664</v>
      </c>
      <c r="R86" s="495" t="s">
        <v>275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23</v>
      </c>
      <c r="B87" s="483" t="str">
        <f>'Salary Record'!C911</f>
        <v>Nawaz</v>
      </c>
      <c r="C87" s="358"/>
      <c r="D87" s="359"/>
      <c r="E87" s="360">
        <f>'Salary Record'!K910</f>
        <v>35000</v>
      </c>
      <c r="F87" s="360">
        <f>'Salary Record'!C916</f>
        <v>0</v>
      </c>
      <c r="G87" s="361">
        <f>'Salary Record'!C917</f>
        <v>0</v>
      </c>
      <c r="H87" s="360">
        <f>'Salary Record'!I915</f>
        <v>35.5</v>
      </c>
      <c r="I87" s="360">
        <f>'Salary Record'!I914</f>
        <v>30</v>
      </c>
      <c r="J87" s="362">
        <f>'Salary Record'!K915</f>
        <v>5177.0833333333339</v>
      </c>
      <c r="K87" s="365">
        <f>'Salary Record'!K916</f>
        <v>40177.083333333336</v>
      </c>
      <c r="L87" s="364">
        <f>'Salary Record'!G914</f>
        <v>0</v>
      </c>
      <c r="M87" s="364">
        <f>'Salary Record'!G915</f>
        <v>10000</v>
      </c>
      <c r="N87" s="366">
        <f>'Salary Record'!G916</f>
        <v>10000</v>
      </c>
      <c r="O87" s="365">
        <f>'Salary Record'!G917</f>
        <v>10000</v>
      </c>
      <c r="P87" s="366">
        <f>'Salary Record'!G918</f>
        <v>0</v>
      </c>
      <c r="Q87" s="364">
        <f>'Salary Record'!K918</f>
        <v>30177.083333333336</v>
      </c>
      <c r="R87" s="495" t="s">
        <v>275</v>
      </c>
      <c r="S87"/>
      <c r="T87"/>
      <c r="U87"/>
      <c r="V87"/>
      <c r="W87"/>
      <c r="X87"/>
      <c r="Y87"/>
      <c r="Z87"/>
    </row>
    <row r="88" spans="1:26" s="197" customFormat="1" ht="16.149999999999999" customHeight="1" x14ac:dyDescent="0.2">
      <c r="A88" s="357">
        <v>24</v>
      </c>
      <c r="B88" s="483" t="str">
        <f>'Salary Record'!C1062</f>
        <v>Farhan</v>
      </c>
      <c r="C88" s="358"/>
      <c r="D88" s="359"/>
      <c r="E88" s="360">
        <f>'Salary Record'!K1061</f>
        <v>27000</v>
      </c>
      <c r="F88" s="360">
        <f>'Salary Record'!C1067</f>
        <v>0</v>
      </c>
      <c r="G88" s="361">
        <f>'Salary Record'!C1068</f>
        <v>0</v>
      </c>
      <c r="H88" s="360">
        <f>'Salary Record'!I1066</f>
        <v>0</v>
      </c>
      <c r="I88" s="360">
        <f>'Salary Record'!I1065</f>
        <v>30</v>
      </c>
      <c r="J88" s="362">
        <f>'Salary Record'!K1066</f>
        <v>0</v>
      </c>
      <c r="K88" s="365">
        <f>'Salary Record'!K1067</f>
        <v>27000</v>
      </c>
      <c r="L88" s="364">
        <f>'Salary Record'!G1065</f>
        <v>0</v>
      </c>
      <c r="M88" s="364">
        <f>'Salary Record'!G1066</f>
        <v>0</v>
      </c>
      <c r="N88" s="366">
        <f>'Salary Record'!G1067</f>
        <v>0</v>
      </c>
      <c r="O88" s="365">
        <f>'Salary Record'!G1068</f>
        <v>0</v>
      </c>
      <c r="P88" s="366">
        <f>'Salary Record'!G1069</f>
        <v>0</v>
      </c>
      <c r="Q88" s="364">
        <f>'Salary Record'!K1069</f>
        <v>27000</v>
      </c>
      <c r="R88" s="495" t="s">
        <v>275</v>
      </c>
      <c r="S88"/>
      <c r="T88"/>
      <c r="U88"/>
      <c r="V88"/>
      <c r="W88"/>
      <c r="X88"/>
      <c r="Y88"/>
      <c r="Z88"/>
    </row>
    <row r="89" spans="1:26" s="197" customFormat="1" ht="15.6" customHeight="1" x14ac:dyDescent="0.2">
      <c r="A89" s="357">
        <v>25</v>
      </c>
      <c r="B89" s="483" t="str">
        <f>'Salary Record'!C956</f>
        <v>Asif Fiber</v>
      </c>
      <c r="C89" s="391"/>
      <c r="D89" s="392"/>
      <c r="E89" s="360">
        <f>'Salary Record'!K955</f>
        <v>40000</v>
      </c>
      <c r="F89" s="393">
        <f>'Salary Record'!C961</f>
        <v>0</v>
      </c>
      <c r="G89" s="393">
        <f>'Salary Record'!C962</f>
        <v>0</v>
      </c>
      <c r="H89" s="258">
        <f>'Salary Record'!I960</f>
        <v>139</v>
      </c>
      <c r="I89" s="393">
        <f>'Salary Record'!I959</f>
        <v>0</v>
      </c>
      <c r="J89" s="258">
        <f>'Salary Record'!K960</f>
        <v>23166.666666666664</v>
      </c>
      <c r="K89" s="393">
        <f>'Salary Record'!K961</f>
        <v>23166.666666666664</v>
      </c>
      <c r="L89" s="394">
        <f>'Salary Record'!G959</f>
        <v>3000</v>
      </c>
      <c r="M89" s="393">
        <f>'Salary Record'!G960</f>
        <v>10000</v>
      </c>
      <c r="N89" s="395">
        <f>'Salary Record'!G961</f>
        <v>13000</v>
      </c>
      <c r="O89" s="395">
        <f>'Salary Record'!G962</f>
        <v>10000</v>
      </c>
      <c r="P89" s="395">
        <f>'Salary Record'!G963</f>
        <v>3000</v>
      </c>
      <c r="Q89" s="264">
        <f>'Salary Record'!K963</f>
        <v>13166.666666666664</v>
      </c>
      <c r="R89" s="495" t="s">
        <v>275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5">
      <c r="A90" s="357">
        <v>26</v>
      </c>
      <c r="B90" s="483" t="str">
        <f>'Salary Record'!C866</f>
        <v>Naveed</v>
      </c>
      <c r="C90" s="377"/>
      <c r="D90" s="378"/>
      <c r="E90" s="360">
        <f>'Salary Record'!K865</f>
        <v>40000</v>
      </c>
      <c r="F90" s="379">
        <f>'Salary Record'!C871</f>
        <v>0</v>
      </c>
      <c r="G90" s="380">
        <f>'Salary Record'!C872</f>
        <v>0</v>
      </c>
      <c r="H90" s="379">
        <f>'Salary Record'!I870</f>
        <v>89</v>
      </c>
      <c r="I90" s="379">
        <f>'Salary Record'!I869</f>
        <v>30</v>
      </c>
      <c r="J90" s="381">
        <f>'Salary Record'!K870</f>
        <v>14833.333333333332</v>
      </c>
      <c r="K90" s="381">
        <f>'Salary Record'!K871</f>
        <v>54833.333333333328</v>
      </c>
      <c r="L90" s="379">
        <f>'Salary Record'!G869</f>
        <v>0</v>
      </c>
      <c r="M90" s="379">
        <f>'Salary Record'!G870</f>
        <v>0</v>
      </c>
      <c r="N90" s="382">
        <f>'Salary Record'!G871</f>
        <v>0</v>
      </c>
      <c r="O90" s="379">
        <f>'Salary Record'!G872</f>
        <v>0</v>
      </c>
      <c r="P90" s="382">
        <f>'Salary Record'!G873</f>
        <v>0</v>
      </c>
      <c r="Q90" s="383">
        <f>'Salary Record'!K873</f>
        <v>54833.333333333328</v>
      </c>
      <c r="R90" s="495" t="s">
        <v>275</v>
      </c>
      <c r="S90" s="465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27</v>
      </c>
      <c r="B91" s="483" t="str">
        <f>'Salary Record'!C896</f>
        <v>Raheel</v>
      </c>
      <c r="C91" s="358"/>
      <c r="D91" s="359"/>
      <c r="E91" s="360">
        <f>'Salary Record'!K895</f>
        <v>28000</v>
      </c>
      <c r="F91" s="360">
        <f>'Salary Record'!C901</f>
        <v>0</v>
      </c>
      <c r="G91" s="361">
        <f>'Salary Record'!C902</f>
        <v>0</v>
      </c>
      <c r="H91" s="360">
        <f>'Salary Record'!I900</f>
        <v>85</v>
      </c>
      <c r="I91" s="360">
        <f>'Salary Record'!I899</f>
        <v>30</v>
      </c>
      <c r="J91" s="362">
        <f>'Salary Record'!K900</f>
        <v>9916.6666666666679</v>
      </c>
      <c r="K91" s="365">
        <f>'Salary Record'!K901</f>
        <v>37916.666666666672</v>
      </c>
      <c r="L91" s="364">
        <f>'Salary Record'!G899</f>
        <v>0</v>
      </c>
      <c r="M91" s="365">
        <f>'Salary Record'!G900</f>
        <v>0</v>
      </c>
      <c r="N91" s="366">
        <f>'Salary Record'!G901</f>
        <v>0</v>
      </c>
      <c r="O91" s="365">
        <f>'Salary Record'!G902</f>
        <v>0</v>
      </c>
      <c r="P91" s="366">
        <f>'Salary Record'!G903</f>
        <v>0</v>
      </c>
      <c r="Q91" s="364">
        <f>'Salary Record'!K903</f>
        <v>37916.666666666672</v>
      </c>
      <c r="R91" s="495" t="s">
        <v>275</v>
      </c>
      <c r="S91"/>
      <c r="T91"/>
      <c r="U91"/>
      <c r="V91"/>
      <c r="W91"/>
      <c r="X91"/>
      <c r="Y91"/>
      <c r="Z91"/>
    </row>
    <row r="92" spans="1:26" s="197" customFormat="1" ht="15" customHeight="1" x14ac:dyDescent="0.2">
      <c r="A92" s="357">
        <v>28</v>
      </c>
      <c r="B92" s="483" t="str">
        <f>'Salary Record'!C986</f>
        <v>Haris</v>
      </c>
      <c r="C92" s="231"/>
      <c r="D92" s="232"/>
      <c r="E92" s="360">
        <f>'Salary Record'!K985</f>
        <v>65000</v>
      </c>
      <c r="F92" s="217">
        <f>'Salary Record'!C991</f>
        <v>0</v>
      </c>
      <c r="G92" s="218">
        <f>'Salary Record'!C992</f>
        <v>0</v>
      </c>
      <c r="H92" s="217">
        <f>'Salary Record'!I990</f>
        <v>48</v>
      </c>
      <c r="I92" s="217">
        <f>'Salary Record'!I989</f>
        <v>0</v>
      </c>
      <c r="J92" s="233">
        <f>'Salary Record'!K990</f>
        <v>13000</v>
      </c>
      <c r="K92" s="223">
        <f>'Salary Record'!K991</f>
        <v>13000</v>
      </c>
      <c r="L92" s="219">
        <f>'Salary Record'!G989</f>
        <v>0</v>
      </c>
      <c r="M92" s="223">
        <f>'Salary Record'!G990</f>
        <v>0</v>
      </c>
      <c r="N92" s="221">
        <f>'Salary Record'!G991</f>
        <v>0</v>
      </c>
      <c r="O92" s="223">
        <f>'Salary Record'!G992</f>
        <v>0</v>
      </c>
      <c r="P92" s="221">
        <f>'Salary Record'!G993</f>
        <v>0</v>
      </c>
      <c r="Q92" s="219">
        <f>'Salary Record'!K993</f>
        <v>13000</v>
      </c>
      <c r="R92" s="495" t="s">
        <v>275</v>
      </c>
      <c r="S92"/>
      <c r="T92"/>
      <c r="U92"/>
      <c r="V92"/>
      <c r="W92"/>
      <c r="X92"/>
      <c r="Y92"/>
      <c r="Z92"/>
    </row>
    <row r="93" spans="1:26" s="197" customFormat="1" ht="16.149999999999999" customHeight="1" x14ac:dyDescent="0.2">
      <c r="A93" s="357">
        <v>29</v>
      </c>
      <c r="B93" s="483" t="str">
        <f>'Salary Record'!C971</f>
        <v>Rafay</v>
      </c>
      <c r="C93" s="358"/>
      <c r="D93" s="359"/>
      <c r="E93" s="360">
        <f>'Salary Record'!K970</f>
        <v>35000</v>
      </c>
      <c r="F93" s="360">
        <f>'Salary Record'!C976</f>
        <v>0</v>
      </c>
      <c r="G93" s="361">
        <f>'Salary Record'!C977</f>
        <v>0</v>
      </c>
      <c r="H93" s="360">
        <f>'Salary Record'!I975</f>
        <v>49</v>
      </c>
      <c r="I93" s="360">
        <f>'Salary Record'!I974</f>
        <v>30</v>
      </c>
      <c r="J93" s="362">
        <f>'Salary Record'!K975</f>
        <v>7145.8333333333339</v>
      </c>
      <c r="K93" s="365">
        <f>'Salary Record'!K976</f>
        <v>42145.833333333336</v>
      </c>
      <c r="L93" s="364">
        <f>'Salary Record'!G974</f>
        <v>0</v>
      </c>
      <c r="M93" s="365">
        <f>'Salary Record'!G975</f>
        <v>0</v>
      </c>
      <c r="N93" s="366">
        <f>'Salary Record'!G976</f>
        <v>0</v>
      </c>
      <c r="O93" s="365">
        <f>'Salary Record'!G977</f>
        <v>0</v>
      </c>
      <c r="P93" s="366">
        <f>'Salary Record'!G978</f>
        <v>0</v>
      </c>
      <c r="Q93" s="364">
        <f>'Salary Record'!K978</f>
        <v>42145.833333333336</v>
      </c>
      <c r="R93" s="495" t="s">
        <v>275</v>
      </c>
      <c r="S93"/>
      <c r="T93"/>
      <c r="U93"/>
      <c r="V93"/>
      <c r="W93"/>
      <c r="X93"/>
      <c r="Y93"/>
      <c r="Z93"/>
    </row>
    <row r="94" spans="1:26" s="197" customFormat="1" ht="15" customHeight="1" x14ac:dyDescent="0.2">
      <c r="A94" s="357">
        <v>30</v>
      </c>
      <c r="B94" s="483" t="str">
        <f>'Salary Record'!C941</f>
        <v>Uzair</v>
      </c>
      <c r="C94" s="226"/>
      <c r="D94" s="227"/>
      <c r="E94" s="195">
        <f>'Salary Record'!K940</f>
        <v>27000</v>
      </c>
      <c r="F94" s="195">
        <f>'Salary Record'!C946</f>
        <v>0</v>
      </c>
      <c r="G94" s="192">
        <f>'Salary Record'!C947</f>
        <v>0</v>
      </c>
      <c r="H94" s="195">
        <f>'Salary Record'!I945</f>
        <v>10</v>
      </c>
      <c r="I94" s="195">
        <f>'Salary Record'!I944</f>
        <v>30</v>
      </c>
      <c r="J94" s="193">
        <f>'Salary Record'!K945</f>
        <v>1125</v>
      </c>
      <c r="K94" s="195">
        <f>'Salary Record'!K946</f>
        <v>28125</v>
      </c>
      <c r="L94" s="194">
        <f>'Salary Record'!G944</f>
        <v>0</v>
      </c>
      <c r="M94" s="195">
        <f>'Salary Record'!G945</f>
        <v>0</v>
      </c>
      <c r="N94" s="196">
        <f>'Salary Record'!G946</f>
        <v>0</v>
      </c>
      <c r="O94" s="195">
        <f>'Salary Record'!G947</f>
        <v>0</v>
      </c>
      <c r="P94" s="196">
        <f>'Salary Record'!G948</f>
        <v>0</v>
      </c>
      <c r="Q94" s="194">
        <f>'Salary Record'!K948</f>
        <v>28125</v>
      </c>
      <c r="R94" s="495" t="s">
        <v>275</v>
      </c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31</v>
      </c>
      <c r="B95" s="483" t="str">
        <f>'Salary Record'!C1092</f>
        <v>Waqas</v>
      </c>
      <c r="C95" s="358"/>
      <c r="D95" s="359"/>
      <c r="E95" s="360">
        <f>'Salary Record'!K1091</f>
        <v>55000</v>
      </c>
      <c r="F95" s="360">
        <f>'Salary Record'!C1097</f>
        <v>0</v>
      </c>
      <c r="G95" s="361">
        <v>7</v>
      </c>
      <c r="H95" s="360">
        <f>'Salary Record'!I1096</f>
        <v>0</v>
      </c>
      <c r="I95" s="360">
        <f>'Salary Record'!I1095</f>
        <v>30</v>
      </c>
      <c r="J95" s="362">
        <f>'Salary Record'!K1096</f>
        <v>0</v>
      </c>
      <c r="K95" s="365">
        <f>'Salary Record'!K1097</f>
        <v>55000</v>
      </c>
      <c r="L95" s="364">
        <f>'Salary Record'!G1095</f>
        <v>5000</v>
      </c>
      <c r="M95" s="365">
        <f>'Salary Record'!G1096</f>
        <v>10000</v>
      </c>
      <c r="N95" s="366">
        <f>'Salary Record'!G1097</f>
        <v>15000</v>
      </c>
      <c r="O95" s="365">
        <f>'Salary Record'!G1098</f>
        <v>15000</v>
      </c>
      <c r="P95" s="366">
        <f>'Salary Record'!G1099</f>
        <v>0</v>
      </c>
      <c r="Q95" s="399">
        <f>'Salary Record'!K1099</f>
        <v>40000</v>
      </c>
      <c r="R95" s="495" t="s">
        <v>275</v>
      </c>
      <c r="S95"/>
      <c r="T95"/>
      <c r="U95"/>
      <c r="V95"/>
      <c r="W95"/>
      <c r="X95"/>
      <c r="Y95"/>
      <c r="Z95"/>
    </row>
    <row r="96" spans="1:26" s="197" customFormat="1" ht="15" customHeight="1" x14ac:dyDescent="0.2">
      <c r="A96" s="357">
        <v>32</v>
      </c>
      <c r="B96" s="483" t="str">
        <f>'Salary Record'!C1002</f>
        <v>Saqib Ali</v>
      </c>
      <c r="C96" s="231"/>
      <c r="D96" s="232"/>
      <c r="E96" s="360">
        <f>'Salary Record'!K1001</f>
        <v>40000</v>
      </c>
      <c r="F96" s="217">
        <f>'Salary Record'!C1007</f>
        <v>0</v>
      </c>
      <c r="G96" s="218">
        <f>'Salary Record'!C1008</f>
        <v>0</v>
      </c>
      <c r="H96" s="217">
        <f>'Salary Record'!I1006</f>
        <v>58</v>
      </c>
      <c r="I96" s="217">
        <f>'Salary Record'!I1005</f>
        <v>30</v>
      </c>
      <c r="J96" s="233">
        <f>'Salary Record'!K1006</f>
        <v>9666.6666666666661</v>
      </c>
      <c r="K96" s="223">
        <f>'Salary Record'!K1007</f>
        <v>49666.666666666664</v>
      </c>
      <c r="L96" s="219">
        <f>'Salary Record'!G1005</f>
        <v>0</v>
      </c>
      <c r="M96" s="223">
        <f>'Salary Record'!G1006</f>
        <v>0</v>
      </c>
      <c r="N96" s="221">
        <f>'Salary Record'!G1007</f>
        <v>0</v>
      </c>
      <c r="O96" s="223">
        <f>'Salary Record'!G1008</f>
        <v>0</v>
      </c>
      <c r="P96" s="221">
        <f>'Salary Record'!G1009</f>
        <v>0</v>
      </c>
      <c r="Q96" s="219">
        <f>'Salary Record'!K1009</f>
        <v>49666.666666666664</v>
      </c>
      <c r="R96" s="495" t="s">
        <v>275</v>
      </c>
      <c r="S96"/>
      <c r="T96"/>
      <c r="U96"/>
      <c r="V96"/>
      <c r="W96"/>
      <c r="X96"/>
      <c r="Y96"/>
      <c r="Z96"/>
    </row>
    <row r="97" spans="1:26" s="197" customFormat="1" ht="16.149999999999999" customHeight="1" x14ac:dyDescent="0.2">
      <c r="A97" s="357">
        <v>33</v>
      </c>
      <c r="B97" s="483" t="str">
        <f>'Salary Record'!C881</f>
        <v>Saqib Insulator</v>
      </c>
      <c r="C97" s="358"/>
      <c r="D97" s="359"/>
      <c r="E97" s="360">
        <f>'Salary Record'!K880</f>
        <v>55000</v>
      </c>
      <c r="F97" s="360">
        <f>'Salary Record'!C886</f>
        <v>0</v>
      </c>
      <c r="G97" s="361">
        <f>'Salary Record'!C887</f>
        <v>0</v>
      </c>
      <c r="H97" s="360">
        <f>'Salary Record'!I885</f>
        <v>88</v>
      </c>
      <c r="I97" s="360">
        <f>'Salary Record'!I884</f>
        <v>30</v>
      </c>
      <c r="J97" s="362">
        <f>'Salary Record'!K885</f>
        <v>20166.666666666664</v>
      </c>
      <c r="K97" s="365">
        <f>'Salary Record'!K886</f>
        <v>75166.666666666657</v>
      </c>
      <c r="L97" s="364">
        <f>'Salary Record'!G884</f>
        <v>0</v>
      </c>
      <c r="M97" s="365">
        <f>'Salary Record'!G885</f>
        <v>8000</v>
      </c>
      <c r="N97" s="366">
        <f>'Salary Record'!G886</f>
        <v>8000</v>
      </c>
      <c r="O97" s="365">
        <f>'Salary Record'!G887</f>
        <v>8000</v>
      </c>
      <c r="P97" s="366">
        <f>'Salary Record'!G888</f>
        <v>0</v>
      </c>
      <c r="Q97" s="364">
        <f>'Salary Record'!K888</f>
        <v>67166.666666666657</v>
      </c>
      <c r="R97" s="495" t="s">
        <v>275</v>
      </c>
      <c r="S97" s="465"/>
      <c r="T97"/>
      <c r="U97"/>
      <c r="V97"/>
      <c r="W97"/>
      <c r="X97"/>
      <c r="Y97"/>
      <c r="Z97"/>
    </row>
    <row r="98" spans="1:26" ht="21" x14ac:dyDescent="0.2">
      <c r="A98" s="520" t="s">
        <v>22</v>
      </c>
      <c r="B98" s="521"/>
      <c r="C98" s="27"/>
      <c r="D98" s="27"/>
      <c r="E98" s="28">
        <f>SUM(E65:E97)</f>
        <v>1557000</v>
      </c>
      <c r="F98" s="27"/>
      <c r="G98" s="27"/>
      <c r="H98" s="27"/>
      <c r="I98" s="27"/>
      <c r="J98" s="28">
        <f>SUM(J65:J97)</f>
        <v>331797.08333333337</v>
      </c>
      <c r="K98" s="28">
        <f>SUM(K65:K97)</f>
        <v>1783797.0833333335</v>
      </c>
      <c r="L98" s="27"/>
      <c r="M98" s="27"/>
      <c r="N98" s="27"/>
      <c r="O98" s="27"/>
      <c r="P98" s="27"/>
      <c r="Q98" s="28">
        <f>SUM(Q65:Q97)</f>
        <v>1601797.0833333335</v>
      </c>
      <c r="R98" s="495"/>
      <c r="S98" s="465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5"/>
      <c r="S99" s="465"/>
    </row>
    <row r="100" spans="1:26" s="197" customFormat="1" ht="16.5" customHeight="1" x14ac:dyDescent="0.2">
      <c r="A100" s="517" t="s">
        <v>259</v>
      </c>
      <c r="B100" s="518"/>
      <c r="C100" s="518"/>
      <c r="D100" s="518"/>
      <c r="E100" s="518"/>
      <c r="F100" s="518"/>
      <c r="G100" s="518"/>
      <c r="H100" s="518"/>
      <c r="I100" s="518"/>
      <c r="J100" s="518"/>
      <c r="K100" s="518"/>
      <c r="L100" s="518"/>
      <c r="M100" s="518"/>
      <c r="N100" s="518"/>
      <c r="O100" s="518"/>
      <c r="P100" s="518"/>
      <c r="Q100" s="519"/>
      <c r="R100" s="495"/>
      <c r="S100"/>
      <c r="T100"/>
      <c r="U100"/>
      <c r="V100"/>
      <c r="W100"/>
      <c r="X100"/>
      <c r="Y100"/>
      <c r="Z100"/>
    </row>
    <row r="101" spans="1:26" s="197" customFormat="1" ht="16.149999999999999" customHeight="1" x14ac:dyDescent="0.2">
      <c r="A101" s="357">
        <v>1</v>
      </c>
      <c r="B101" s="483" t="str">
        <f>'Salary Record'!C701</f>
        <v>Engr Ahsan</v>
      </c>
      <c r="C101" s="368"/>
      <c r="D101" s="369"/>
      <c r="E101" s="360">
        <f>'Salary Record'!K700</f>
        <v>70000</v>
      </c>
      <c r="F101" s="370">
        <f>'Salary Record'!C706</f>
        <v>0</v>
      </c>
      <c r="G101" s="371">
        <f>'Salary Record'!C707</f>
        <v>0</v>
      </c>
      <c r="H101" s="370">
        <f>'Salary Record'!I705</f>
        <v>56</v>
      </c>
      <c r="I101" s="370">
        <f>'Salary Record'!I704</f>
        <v>30</v>
      </c>
      <c r="J101" s="372">
        <f>'Salary Record'!K705</f>
        <v>16333.333333333334</v>
      </c>
      <c r="K101" s="370">
        <f>'Salary Record'!K706</f>
        <v>86333.333333333328</v>
      </c>
      <c r="L101" s="373">
        <f>'Salary Record'!G704</f>
        <v>14000</v>
      </c>
      <c r="M101" s="370">
        <f>'Salary Record'!G705</f>
        <v>0</v>
      </c>
      <c r="N101" s="374">
        <f>'Salary Record'!G706</f>
        <v>14000</v>
      </c>
      <c r="O101" s="370">
        <f>'Salary Record'!G707</f>
        <v>2000</v>
      </c>
      <c r="P101" s="374">
        <f>'Salary Record'!G708</f>
        <v>12000</v>
      </c>
      <c r="Q101" s="461">
        <f>'Salary Record'!K708</f>
        <v>84333.333333333328</v>
      </c>
      <c r="R101" s="495" t="s">
        <v>276</v>
      </c>
      <c r="S101"/>
      <c r="T101"/>
      <c r="U101"/>
      <c r="V101"/>
      <c r="W101"/>
      <c r="X101"/>
      <c r="Y101"/>
      <c r="Z101"/>
    </row>
    <row r="102" spans="1:26" s="197" customFormat="1" ht="16.149999999999999" customHeight="1" x14ac:dyDescent="0.2">
      <c r="A102" s="357">
        <v>2</v>
      </c>
      <c r="B102" s="483" t="s">
        <v>194</v>
      </c>
      <c r="C102" s="358"/>
      <c r="D102" s="359"/>
      <c r="E102" s="360">
        <f>'Salary Record'!K790</f>
        <v>40000</v>
      </c>
      <c r="F102" s="360">
        <f>'Salary Record'!C796</f>
        <v>0</v>
      </c>
      <c r="G102" s="361">
        <f>'Salary Record'!C797</f>
        <v>0</v>
      </c>
      <c r="H102" s="360">
        <f>'Salary Record'!I795</f>
        <v>15</v>
      </c>
      <c r="I102" s="360">
        <f>'Salary Record'!I794</f>
        <v>30</v>
      </c>
      <c r="J102" s="362">
        <f>'Salary Record'!K795</f>
        <v>2500</v>
      </c>
      <c r="K102" s="365">
        <f>'Salary Record'!K796</f>
        <v>42500</v>
      </c>
      <c r="L102" s="364">
        <f>'Salary Record'!G794</f>
        <v>0</v>
      </c>
      <c r="M102" s="365">
        <f>'Salary Record'!G795</f>
        <v>0</v>
      </c>
      <c r="N102" s="366">
        <f>'Salary Record'!G796</f>
        <v>0</v>
      </c>
      <c r="O102" s="365">
        <f>'Salary Record'!G797</f>
        <v>0</v>
      </c>
      <c r="P102" s="366">
        <f>'Salary Record'!G798</f>
        <v>0</v>
      </c>
      <c r="Q102" s="399">
        <f>'Salary Record'!K798</f>
        <v>42500</v>
      </c>
      <c r="R102" s="495" t="s">
        <v>276</v>
      </c>
      <c r="S102"/>
      <c r="T102"/>
      <c r="U102"/>
      <c r="V102"/>
      <c r="W102"/>
      <c r="X102"/>
      <c r="Y102"/>
      <c r="Z102"/>
    </row>
    <row r="103" spans="1:26" s="197" customFormat="1" ht="16.149999999999999" customHeight="1" x14ac:dyDescent="0.2">
      <c r="A103" s="357">
        <v>3</v>
      </c>
      <c r="B103" s="483" t="str">
        <f>'Salary Record'!C1077</f>
        <v>Ahmed c/s IK</v>
      </c>
      <c r="C103" s="367"/>
      <c r="D103" s="366"/>
      <c r="E103" s="365">
        <f>'Salary Record'!K1076</f>
        <v>40000</v>
      </c>
      <c r="F103" s="365">
        <f>'Salary Record'!C1082</f>
        <v>0</v>
      </c>
      <c r="G103" s="361">
        <f>'Salary Record'!C1083</f>
        <v>0</v>
      </c>
      <c r="H103" s="365">
        <f>'Salary Record'!I1081</f>
        <v>0</v>
      </c>
      <c r="I103" s="365">
        <f>'Salary Record'!I1080</f>
        <v>30</v>
      </c>
      <c r="J103" s="363">
        <f>'Salary Record'!K1081</f>
        <v>0</v>
      </c>
      <c r="K103" s="363">
        <f>'Salary Record'!K1082</f>
        <v>40000</v>
      </c>
      <c r="L103" s="364">
        <f>'Salary Record'!G1080</f>
        <v>0</v>
      </c>
      <c r="M103" s="365">
        <f>'Salary Record'!G1081</f>
        <v>0</v>
      </c>
      <c r="N103" s="366">
        <f>'Salary Record'!G1082</f>
        <v>0</v>
      </c>
      <c r="O103" s="365">
        <f>'Salary Record'!G1083</f>
        <v>0</v>
      </c>
      <c r="P103" s="366">
        <f>'Salary Record'!G1084</f>
        <v>0</v>
      </c>
      <c r="Q103" s="364">
        <f>'Salary Record'!K1084</f>
        <v>40000</v>
      </c>
      <c r="R103" s="495" t="s">
        <v>276</v>
      </c>
      <c r="S103"/>
      <c r="T103"/>
      <c r="U103"/>
      <c r="V103"/>
      <c r="W103"/>
      <c r="X103"/>
      <c r="Y103"/>
      <c r="Z103"/>
    </row>
    <row r="104" spans="1:26" s="197" customFormat="1" ht="16.149999999999999" customHeight="1" x14ac:dyDescent="0.2">
      <c r="A104" s="357">
        <v>4</v>
      </c>
      <c r="B104" s="483" t="s">
        <v>250</v>
      </c>
      <c r="C104" s="358"/>
      <c r="D104" s="359"/>
      <c r="E104" s="360">
        <v>1500</v>
      </c>
      <c r="F104" s="360">
        <f>'Salary Record'!C826</f>
        <v>0</v>
      </c>
      <c r="G104" s="361">
        <f>'Salary Record'!C827</f>
        <v>0</v>
      </c>
      <c r="H104" s="360">
        <f>'Salary Record'!I825</f>
        <v>15</v>
      </c>
      <c r="I104" s="360">
        <f>'Salary Record'!I824</f>
        <v>30</v>
      </c>
      <c r="J104" s="362">
        <f>'Salary Record'!K825</f>
        <v>2812.5</v>
      </c>
      <c r="K104" s="365">
        <f>'Salary Record'!K826</f>
        <v>47812.5</v>
      </c>
      <c r="L104" s="364">
        <f>'Salary Record'!G824</f>
        <v>0</v>
      </c>
      <c r="M104" s="365">
        <f>'Salary Record'!G825</f>
        <v>0</v>
      </c>
      <c r="N104" s="366">
        <f>'Salary Record'!G826</f>
        <v>0</v>
      </c>
      <c r="O104" s="365">
        <f>'Salary Record'!G827</f>
        <v>0</v>
      </c>
      <c r="P104" s="366">
        <f>'Salary Record'!G828</f>
        <v>0</v>
      </c>
      <c r="Q104" s="399">
        <f>'Salary Record'!K828</f>
        <v>47812.5</v>
      </c>
      <c r="R104" s="495" t="s">
        <v>276</v>
      </c>
      <c r="S104"/>
      <c r="T104"/>
      <c r="U104"/>
      <c r="V104"/>
      <c r="W104"/>
      <c r="X104"/>
      <c r="Y104"/>
      <c r="Z104"/>
    </row>
    <row r="105" spans="1:26" ht="21" x14ac:dyDescent="0.2">
      <c r="A105" s="520" t="s">
        <v>22</v>
      </c>
      <c r="B105" s="521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21645.833333333336</v>
      </c>
      <c r="K105" s="28">
        <f>SUM(K101:K104)</f>
        <v>216645.83333333331</v>
      </c>
      <c r="L105" s="27"/>
      <c r="M105" s="27"/>
      <c r="N105" s="27"/>
      <c r="O105" s="27"/>
      <c r="P105" s="27"/>
      <c r="Q105" s="28">
        <f>SUM(Q101:Q104)</f>
        <v>214645.83333333331</v>
      </c>
      <c r="R105" s="495"/>
      <c r="S105" s="465"/>
    </row>
    <row r="106" spans="1:26" s="197" customFormat="1" ht="16.5" customHeight="1" x14ac:dyDescent="0.2">
      <c r="A106" s="357"/>
      <c r="B106" s="29"/>
      <c r="C106" s="396"/>
      <c r="D106" s="376"/>
      <c r="E106" s="365"/>
      <c r="F106" s="365"/>
      <c r="G106" s="361"/>
      <c r="H106" s="365"/>
      <c r="I106" s="365"/>
      <c r="J106" s="361"/>
      <c r="K106" s="361"/>
      <c r="L106" s="364"/>
      <c r="M106" s="365"/>
      <c r="N106" s="366"/>
      <c r="O106" s="365"/>
      <c r="P106" s="366"/>
      <c r="Q106" s="364"/>
      <c r="R106" s="495"/>
      <c r="S106" s="465"/>
      <c r="T106"/>
      <c r="U106"/>
      <c r="V106"/>
      <c r="W106"/>
      <c r="X106"/>
      <c r="Y106"/>
      <c r="Z106"/>
    </row>
    <row r="107" spans="1:26" s="197" customFormat="1" ht="18.75" customHeight="1" x14ac:dyDescent="0.2">
      <c r="A107" s="517" t="s">
        <v>254</v>
      </c>
      <c r="B107" s="518"/>
      <c r="C107" s="518"/>
      <c r="D107" s="518"/>
      <c r="E107" s="518"/>
      <c r="F107" s="518"/>
      <c r="G107" s="518"/>
      <c r="H107" s="518"/>
      <c r="I107" s="518"/>
      <c r="J107" s="518"/>
      <c r="K107" s="518"/>
      <c r="L107" s="518"/>
      <c r="M107" s="518"/>
      <c r="N107" s="518"/>
      <c r="O107" s="518"/>
      <c r="P107" s="518"/>
      <c r="Q107" s="519"/>
      <c r="R107" s="495"/>
      <c r="S107"/>
      <c r="T107"/>
      <c r="U107"/>
      <c r="V107"/>
      <c r="W107"/>
      <c r="X107"/>
      <c r="Y107"/>
      <c r="Z107"/>
    </row>
    <row r="108" spans="1:26" s="197" customFormat="1" ht="15.75" customHeight="1" x14ac:dyDescent="0.2">
      <c r="A108" s="357">
        <v>1</v>
      </c>
      <c r="B108" s="483" t="str">
        <f>'Salary Record'!C836</f>
        <v>Syed Tauqeer Hussain</v>
      </c>
      <c r="C108" s="358"/>
      <c r="D108" s="359"/>
      <c r="E108" s="399">
        <f>'Salary Record'!K835</f>
        <v>70000</v>
      </c>
      <c r="F108" s="360">
        <f>'Salary Record'!C841</f>
        <v>0</v>
      </c>
      <c r="G108" s="361">
        <f>'Salary Record'!C842</f>
        <v>0</v>
      </c>
      <c r="H108" s="360">
        <f>'Salary Record'!I840</f>
        <v>0</v>
      </c>
      <c r="I108" s="360">
        <f>'Salary Record'!I839</f>
        <v>30</v>
      </c>
      <c r="J108" s="362">
        <f>'Salary Record'!K840</f>
        <v>0</v>
      </c>
      <c r="K108" s="365">
        <f>'Salary Record'!K841</f>
        <v>70000</v>
      </c>
      <c r="L108" s="364">
        <f>'Salary Record'!G839</f>
        <v>0</v>
      </c>
      <c r="M108" s="365">
        <f>'Salary Record'!G840</f>
        <v>0</v>
      </c>
      <c r="N108" s="366">
        <f>'Salary Record'!G841</f>
        <v>0</v>
      </c>
      <c r="O108" s="365">
        <f>'Salary Record'!G842</f>
        <v>0</v>
      </c>
      <c r="P108" s="366">
        <f>'Salary Record'!G843</f>
        <v>0</v>
      </c>
      <c r="Q108" s="364">
        <f>'Salary Record'!K843</f>
        <v>70000</v>
      </c>
      <c r="R108" s="495" t="s">
        <v>276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7">
        <v>2</v>
      </c>
      <c r="B109" s="483" t="str">
        <f>'Salary Record'!C431</f>
        <v>Iftikhar</v>
      </c>
      <c r="C109" s="397"/>
      <c r="D109" s="398"/>
      <c r="E109" s="399">
        <f>'Salary Record'!K430</f>
        <v>45000</v>
      </c>
      <c r="F109" s="400">
        <f>'Salary Record'!C436</f>
        <v>0</v>
      </c>
      <c r="G109" s="401">
        <f>'Salary Record'!C437</f>
        <v>0</v>
      </c>
      <c r="H109" s="400">
        <f>'Salary Record'!I435</f>
        <v>16</v>
      </c>
      <c r="I109" s="399">
        <f>'Salary Record'!I434</f>
        <v>30</v>
      </c>
      <c r="J109" s="402">
        <f>'Salary Record'!K435</f>
        <v>3000</v>
      </c>
      <c r="K109" s="400">
        <f>'Salary Record'!K436</f>
        <v>48000</v>
      </c>
      <c r="L109" s="399">
        <f>'Salary Record'!G434</f>
        <v>0</v>
      </c>
      <c r="M109" s="399">
        <f>'Salary Record'!G435</f>
        <v>0</v>
      </c>
      <c r="N109" s="403">
        <f>'Salary Record'!G436</f>
        <v>0</v>
      </c>
      <c r="O109" s="399">
        <f>'Salary Record'!G437</f>
        <v>0</v>
      </c>
      <c r="P109" s="403">
        <f>'Salary Record'!G438</f>
        <v>0</v>
      </c>
      <c r="Q109" s="399">
        <f>'Salary Record'!K438</f>
        <v>48000</v>
      </c>
      <c r="R109" s="495" t="s">
        <v>276</v>
      </c>
    </row>
    <row r="110" spans="1:26" s="197" customFormat="1" ht="15" customHeight="1" x14ac:dyDescent="0.2">
      <c r="A110" s="357">
        <v>3</v>
      </c>
      <c r="B110" s="483" t="str">
        <f>'Salary Record'!C281</f>
        <v>Salman</v>
      </c>
      <c r="C110" s="368"/>
      <c r="D110" s="369"/>
      <c r="E110" s="399">
        <v>1200</v>
      </c>
      <c r="F110" s="371">
        <f>'Salary Record'!C286</f>
        <v>0</v>
      </c>
      <c r="G110" s="371">
        <f>'Salary Record'!C287</f>
        <v>0</v>
      </c>
      <c r="H110" s="371">
        <f>'Salary Record'!I285</f>
        <v>0</v>
      </c>
      <c r="I110" s="399">
        <f>'Salary Record'!I284</f>
        <v>21</v>
      </c>
      <c r="J110" s="372">
        <f>'Salary Record'!K285</f>
        <v>0</v>
      </c>
      <c r="K110" s="372">
        <f>'Salary Record'!K286</f>
        <v>25200</v>
      </c>
      <c r="L110" s="373">
        <f>'Salary Record'!G284</f>
        <v>0</v>
      </c>
      <c r="M110" s="370">
        <f>'Salary Record'!G285</f>
        <v>0</v>
      </c>
      <c r="N110" s="374">
        <f>'Salary Record'!G286</f>
        <v>0</v>
      </c>
      <c r="O110" s="370">
        <f>'Salary Record'!G287</f>
        <v>0</v>
      </c>
      <c r="P110" s="374">
        <f>'Salary Record'!G288</f>
        <v>0</v>
      </c>
      <c r="Q110" s="364">
        <f>'Salary Record'!K288</f>
        <v>25200</v>
      </c>
      <c r="R110" s="495" t="s">
        <v>276</v>
      </c>
      <c r="S110"/>
      <c r="T110"/>
      <c r="U110"/>
      <c r="V110"/>
      <c r="W110"/>
      <c r="X110"/>
      <c r="Y110"/>
      <c r="Z110"/>
    </row>
    <row r="111" spans="1:26" ht="21" x14ac:dyDescent="0.2">
      <c r="A111" s="522" t="s">
        <v>22</v>
      </c>
      <c r="B111" s="523"/>
      <c r="C111" s="478"/>
      <c r="D111" s="478"/>
      <c r="E111" s="479">
        <f>SUM(E108:E110)</f>
        <v>116200</v>
      </c>
      <c r="F111" s="478"/>
      <c r="G111" s="478"/>
      <c r="H111" s="478"/>
      <c r="I111" s="478"/>
      <c r="J111" s="479">
        <f>SUM(J108:J110)</f>
        <v>3000</v>
      </c>
      <c r="K111" s="479">
        <f>SUM(K108:K110)</f>
        <v>143200</v>
      </c>
      <c r="L111" s="478"/>
      <c r="M111" s="478"/>
      <c r="N111" s="478"/>
      <c r="O111" s="478"/>
      <c r="P111" s="478"/>
      <c r="Q111" s="479">
        <f>SUM(Q108:Q110)</f>
        <v>143200</v>
      </c>
      <c r="R111" s="495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5"/>
    </row>
    <row r="113" spans="1:26" s="197" customFormat="1" ht="16.5" customHeight="1" x14ac:dyDescent="0.2">
      <c r="A113" s="517" t="s">
        <v>255</v>
      </c>
      <c r="B113" s="518"/>
      <c r="C113" s="518"/>
      <c r="D113" s="518"/>
      <c r="E113" s="518"/>
      <c r="F113" s="518"/>
      <c r="G113" s="518"/>
      <c r="H113" s="518"/>
      <c r="I113" s="518"/>
      <c r="J113" s="518"/>
      <c r="K113" s="518"/>
      <c r="L113" s="518"/>
      <c r="M113" s="518"/>
      <c r="N113" s="518"/>
      <c r="O113" s="518"/>
      <c r="P113" s="518"/>
      <c r="Q113" s="519"/>
      <c r="R113" s="495"/>
      <c r="S113"/>
      <c r="T113"/>
      <c r="U113"/>
      <c r="V113"/>
      <c r="W113"/>
      <c r="X113"/>
      <c r="Y113"/>
      <c r="Z113"/>
    </row>
    <row r="114" spans="1:26" s="197" customFormat="1" ht="17.45" customHeight="1" x14ac:dyDescent="0.2">
      <c r="A114" s="357">
        <v>1</v>
      </c>
      <c r="B114" s="483" t="str">
        <f>'Salary Record'!C685</f>
        <v>Noman Ali Sheikh Ansari</v>
      </c>
      <c r="C114" s="358" t="s">
        <v>38</v>
      </c>
      <c r="D114" s="359">
        <f>SUM(Q29:Q115)</f>
        <v>6143598.3333333321</v>
      </c>
      <c r="E114" s="360">
        <f>'Salary Record'!K684</f>
        <v>70000</v>
      </c>
      <c r="F114" s="360">
        <f>'Salary Record'!C690</f>
        <v>0</v>
      </c>
      <c r="G114" s="361">
        <f>'Salary Record'!C691</f>
        <v>0</v>
      </c>
      <c r="H114" s="360">
        <f>'Salary Record'!I689</f>
        <v>0</v>
      </c>
      <c r="I114" s="360">
        <f>'Salary Record'!I688</f>
        <v>30</v>
      </c>
      <c r="J114" s="363">
        <f>'Salary Record'!K689</f>
        <v>0</v>
      </c>
      <c r="K114" s="363">
        <f>'Salary Record'!K690</f>
        <v>70000</v>
      </c>
      <c r="L114" s="364">
        <f>'Salary Record'!G688</f>
        <v>0</v>
      </c>
      <c r="M114" s="365">
        <f>'Salary Record'!G689</f>
        <v>0</v>
      </c>
      <c r="N114" s="366" t="str">
        <f>'Salary Record'!G690</f>
        <v/>
      </c>
      <c r="O114" s="365">
        <f>'Salary Record'!G691</f>
        <v>0</v>
      </c>
      <c r="P114" s="366" t="str">
        <f>'Salary Record'!G692</f>
        <v/>
      </c>
      <c r="Q114" s="399">
        <f>'Salary Record'!K692</f>
        <v>70000</v>
      </c>
      <c r="R114" s="495" t="s">
        <v>276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20" t="s">
        <v>22</v>
      </c>
      <c r="B115" s="521"/>
      <c r="C115" s="27"/>
      <c r="D115" s="27"/>
      <c r="E115" s="28">
        <f>SUM(E114:E114)</f>
        <v>70000</v>
      </c>
      <c r="F115" s="27"/>
      <c r="G115" s="27"/>
      <c r="H115" s="27"/>
      <c r="I115" s="27"/>
      <c r="J115" s="479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5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5"/>
      <c r="S116" s="467"/>
    </row>
    <row r="117" spans="1:26" ht="21" customHeight="1" x14ac:dyDescent="0.2">
      <c r="A117" s="537" t="s">
        <v>41</v>
      </c>
      <c r="B117" s="535"/>
      <c r="C117" s="73"/>
      <c r="D117" s="73"/>
      <c r="E117" s="351">
        <f>E115+E111+E98+E62+E53+E44+E37+E29+E21+E105</f>
        <v>3349200</v>
      </c>
      <c r="F117" s="73"/>
      <c r="G117" s="73"/>
      <c r="H117" s="73"/>
      <c r="I117" s="73"/>
      <c r="J117" s="351">
        <f>J115+J111+J98+J62+J53+J44+J37+J29+J21</f>
        <v>426201.25000000006</v>
      </c>
      <c r="K117" s="74"/>
      <c r="L117" s="75">
        <f>SUM(L4:L115)</f>
        <v>852292</v>
      </c>
      <c r="M117" s="75">
        <f>SUM(M4:M115)</f>
        <v>280500</v>
      </c>
      <c r="N117" s="75">
        <f>SUM(N4:N115)</f>
        <v>1132792</v>
      </c>
      <c r="O117" s="75">
        <f>SUM(O4:O115)</f>
        <v>240000</v>
      </c>
      <c r="P117" s="75">
        <f>SUM(P4:P115)</f>
        <v>892792</v>
      </c>
      <c r="Q117" s="351">
        <f>Q115+Q111+Q98+Q62+Q53+Q44+Q37+Q29+Q21+Q105</f>
        <v>3519547.0833333335</v>
      </c>
      <c r="S117" s="465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5"/>
    </row>
    <row r="120" spans="1:26" ht="18" x14ac:dyDescent="0.25">
      <c r="A120" s="77"/>
      <c r="E120" s="465"/>
      <c r="F120" s="9"/>
      <c r="G120" s="80"/>
      <c r="H120" s="9"/>
      <c r="I120" s="9"/>
      <c r="N120" s="513" t="s">
        <v>256</v>
      </c>
      <c r="O120" s="513"/>
      <c r="P120" s="513"/>
      <c r="Q120" s="489">
        <f>Q29</f>
        <v>184829.16666666666</v>
      </c>
    </row>
    <row r="121" spans="1:26" ht="18" x14ac:dyDescent="0.25">
      <c r="A121" s="77"/>
      <c r="F121" s="9"/>
      <c r="G121" s="80"/>
      <c r="H121" s="9"/>
      <c r="I121" s="9"/>
      <c r="J121" s="508"/>
      <c r="K121" s="508"/>
      <c r="N121" s="513" t="s">
        <v>268</v>
      </c>
      <c r="O121" s="513"/>
      <c r="P121" s="513"/>
      <c r="Q121" s="489">
        <f>Q105</f>
        <v>214645.83333333331</v>
      </c>
    </row>
    <row r="122" spans="1:26" ht="18" x14ac:dyDescent="0.25">
      <c r="A122" s="77"/>
      <c r="F122" s="9"/>
      <c r="G122" s="80"/>
      <c r="H122" s="9"/>
      <c r="I122" s="9"/>
      <c r="J122" s="508"/>
      <c r="K122" s="508"/>
      <c r="N122" s="513" t="s">
        <v>257</v>
      </c>
      <c r="O122" s="513"/>
      <c r="P122" s="513"/>
      <c r="Q122" s="489">
        <f>Q110+Q109+Q108</f>
        <v>143200</v>
      </c>
      <c r="S122" s="465"/>
    </row>
    <row r="123" spans="1:26" ht="18" x14ac:dyDescent="0.25">
      <c r="A123" s="77"/>
      <c r="F123" s="9"/>
      <c r="G123" s="80"/>
      <c r="H123" s="9"/>
      <c r="I123" s="9"/>
      <c r="J123" s="508"/>
      <c r="K123" s="508"/>
      <c r="N123" s="513" t="s">
        <v>267</v>
      </c>
      <c r="O123" s="513"/>
      <c r="P123" s="513"/>
      <c r="Q123" s="489">
        <f>Q65</f>
        <v>100000</v>
      </c>
      <c r="S123" s="465"/>
    </row>
    <row r="124" spans="1:26" s="508" customFormat="1" ht="18" x14ac:dyDescent="0.25">
      <c r="A124" s="77"/>
      <c r="F124" s="9"/>
      <c r="G124" s="80"/>
      <c r="H124" s="9"/>
      <c r="I124" s="9"/>
      <c r="N124" s="513" t="s">
        <v>289</v>
      </c>
      <c r="O124" s="513"/>
      <c r="P124" s="513"/>
      <c r="Q124" s="489">
        <f>Q115</f>
        <v>70000</v>
      </c>
      <c r="R124" s="457"/>
      <c r="S124" s="465"/>
    </row>
    <row r="125" spans="1:26" ht="18" x14ac:dyDescent="0.25">
      <c r="A125" s="77"/>
      <c r="F125" s="9"/>
      <c r="G125" s="80"/>
      <c r="H125" s="9"/>
      <c r="I125" s="9"/>
      <c r="J125" s="508"/>
      <c r="K125" s="508"/>
      <c r="N125" s="513" t="s">
        <v>269</v>
      </c>
      <c r="O125" s="513"/>
      <c r="P125" s="513"/>
      <c r="Q125" s="489">
        <f>Q66</f>
        <v>90000</v>
      </c>
    </row>
    <row r="126" spans="1:26" s="487" customFormat="1" ht="18" x14ac:dyDescent="0.25">
      <c r="A126" s="77"/>
      <c r="F126" s="9"/>
      <c r="G126" s="80"/>
      <c r="H126" s="9"/>
      <c r="I126" s="9"/>
      <c r="J126" s="508"/>
      <c r="K126" s="508"/>
      <c r="N126" s="514" t="s">
        <v>272</v>
      </c>
      <c r="O126" s="515"/>
      <c r="P126" s="516"/>
      <c r="Q126" s="489">
        <v>187000</v>
      </c>
      <c r="R126" s="457"/>
    </row>
    <row r="127" spans="1:26" ht="18" x14ac:dyDescent="0.25">
      <c r="A127" s="77"/>
      <c r="F127" s="9"/>
      <c r="G127" s="80"/>
      <c r="H127" s="9"/>
      <c r="I127" s="9"/>
      <c r="N127" s="510" t="s">
        <v>45</v>
      </c>
      <c r="O127" s="511"/>
      <c r="P127" s="512"/>
      <c r="Q127" s="489">
        <f>SUM(Q120:Q126)</f>
        <v>989675</v>
      </c>
      <c r="R127" s="496">
        <f>SUMIF(R1:R116,"Online",Q1:Q116)</f>
        <v>989675</v>
      </c>
      <c r="S127" s="465"/>
    </row>
    <row r="128" spans="1:26" ht="12.75" x14ac:dyDescent="0.2">
      <c r="A128" s="77"/>
      <c r="F128" s="9"/>
      <c r="G128" s="80"/>
      <c r="H128" s="9"/>
      <c r="I128" s="9"/>
      <c r="N128" s="487"/>
      <c r="O128" s="487"/>
      <c r="P128" s="487"/>
      <c r="Q128" s="465"/>
      <c r="S128" s="465"/>
    </row>
    <row r="129" spans="1:26" ht="14.25" x14ac:dyDescent="0.2">
      <c r="A129" s="77"/>
      <c r="F129" s="9"/>
      <c r="G129" s="80"/>
      <c r="H129" s="9"/>
      <c r="I129" s="9"/>
      <c r="P129" s="491" t="s">
        <v>273</v>
      </c>
      <c r="Q129" s="492">
        <f>SUMIF(R1:R116,"Paid",Q1:Q116)</f>
        <v>0</v>
      </c>
      <c r="S129" s="457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P130" s="493"/>
      <c r="Q130" s="493"/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494" t="s">
        <v>274</v>
      </c>
      <c r="Q131" s="492">
        <f>Q117-Q127-Q129</f>
        <v>2529872.0833333335</v>
      </c>
      <c r="R131" s="496">
        <f>SUMIF(R1:R116,"Not Paid",Q1:Q116)</f>
        <v>2529872.083333333</v>
      </c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ht="12.75" customHeight="1" x14ac:dyDescent="0.2">
      <c r="A133" s="77"/>
      <c r="B133" s="81"/>
      <c r="C133" s="81"/>
      <c r="D133" s="81"/>
      <c r="E133" s="9"/>
      <c r="F133" s="9"/>
      <c r="G133" s="80"/>
      <c r="H133" s="9"/>
      <c r="I133" s="9"/>
      <c r="J133" s="9"/>
      <c r="K133" s="9"/>
      <c r="L133" s="9"/>
      <c r="M133" s="9"/>
      <c r="N133" s="82"/>
      <c r="O133" s="9"/>
      <c r="P133" s="82"/>
    </row>
    <row r="134" spans="1:26" s="197" customFormat="1" ht="16.149999999999999" customHeight="1" x14ac:dyDescent="0.2">
      <c r="A134" s="357">
        <v>3</v>
      </c>
      <c r="B134" s="470" t="s">
        <v>248</v>
      </c>
      <c r="C134" s="358"/>
      <c r="D134" s="359"/>
      <c r="E134" s="360">
        <v>36000</v>
      </c>
      <c r="F134" s="360">
        <v>9</v>
      </c>
      <c r="G134" s="361">
        <v>21</v>
      </c>
      <c r="H134" s="360"/>
      <c r="I134" s="360"/>
      <c r="J134" s="362"/>
      <c r="K134" s="365"/>
      <c r="L134" s="364"/>
      <c r="M134" s="365"/>
      <c r="N134" s="366"/>
      <c r="O134" s="365"/>
      <c r="P134" s="366"/>
      <c r="Q134" s="399">
        <v>10800</v>
      </c>
      <c r="R134" s="457"/>
      <c r="S134" s="465"/>
      <c r="T134"/>
      <c r="U134"/>
      <c r="V134"/>
      <c r="W134"/>
      <c r="X134"/>
      <c r="Y134"/>
      <c r="Z134"/>
    </row>
    <row r="135" spans="1:26" s="197" customFormat="1" ht="15" customHeight="1" x14ac:dyDescent="0.2">
      <c r="A135" s="215">
        <v>8</v>
      </c>
      <c r="B135" s="488">
        <f>'Salary Record'!C1107</f>
        <v>0</v>
      </c>
      <c r="C135" s="190"/>
      <c r="D135" s="191"/>
      <c r="E135" s="192">
        <f>'Salary Record'!K1106</f>
        <v>0</v>
      </c>
      <c r="F135" s="192">
        <f>'Salary Record'!C1112</f>
        <v>0</v>
      </c>
      <c r="G135" s="192">
        <f>'Salary Record'!C1113</f>
        <v>0</v>
      </c>
      <c r="H135" s="192">
        <f>'Salary Record'!I1111</f>
        <v>0</v>
      </c>
      <c r="I135" s="192">
        <f>'Salary Record'!I1110</f>
        <v>10</v>
      </c>
      <c r="J135" s="193">
        <f>'Salary Record'!K1111</f>
        <v>0</v>
      </c>
      <c r="K135" s="193">
        <f>'Salary Record'!K1112</f>
        <v>0</v>
      </c>
      <c r="L135" s="194">
        <f>'Salary Record'!G1110</f>
        <v>0</v>
      </c>
      <c r="M135" s="195">
        <f>'Salary Record'!G1111</f>
        <v>0</v>
      </c>
      <c r="N135" s="196">
        <f>'Salary Record'!G1112</f>
        <v>0</v>
      </c>
      <c r="O135" s="195">
        <f>'Salary Record'!G1113</f>
        <v>0</v>
      </c>
      <c r="P135" s="196">
        <f>'Salary Record'!G1114</f>
        <v>0</v>
      </c>
      <c r="Q135" s="194">
        <f>'Salary Record'!K1114</f>
        <v>0</v>
      </c>
      <c r="R135" s="457"/>
      <c r="S135"/>
      <c r="T135"/>
      <c r="U135"/>
      <c r="V135"/>
      <c r="W135"/>
      <c r="X135"/>
      <c r="Y135"/>
      <c r="Z135"/>
    </row>
    <row r="136" spans="1:26" s="197" customFormat="1" ht="16.149999999999999" customHeight="1" x14ac:dyDescent="0.2">
      <c r="A136" s="17">
        <v>7</v>
      </c>
      <c r="B136" s="490" t="str">
        <f>'Salary Record'!C1122</f>
        <v>Salman Ali Bhatti</v>
      </c>
      <c r="C136" s="231"/>
      <c r="D136" s="232"/>
      <c r="E136" s="217">
        <f>'Salary Record'!K1121</f>
        <v>0</v>
      </c>
      <c r="F136" s="217">
        <f>'Salary Record'!C1127</f>
        <v>0</v>
      </c>
      <c r="G136" s="218">
        <f>'Salary Record'!C1128</f>
        <v>0</v>
      </c>
      <c r="H136" s="217">
        <f>'Salary Record'!I1126</f>
        <v>0</v>
      </c>
      <c r="I136" s="217">
        <f>'Salary Record'!I1125</f>
        <v>0</v>
      </c>
      <c r="J136" s="233">
        <f>'Salary Record'!K1126</f>
        <v>0</v>
      </c>
      <c r="K136" s="223">
        <f>'Salary Record'!K1127</f>
        <v>0</v>
      </c>
      <c r="L136" s="219">
        <f>'Salary Record'!G1125</f>
        <v>0</v>
      </c>
      <c r="M136" s="223">
        <f>'Salary Record'!G1126</f>
        <v>0</v>
      </c>
      <c r="N136" s="221" t="str">
        <f>'Salary Record'!G1127</f>
        <v/>
      </c>
      <c r="O136" s="223">
        <f>'Salary Record'!G1128</f>
        <v>0</v>
      </c>
      <c r="P136" s="221" t="str">
        <f>'Salary Record'!G1129</f>
        <v/>
      </c>
      <c r="Q136" s="219">
        <f>'Salary Record'!K1129</f>
        <v>0</v>
      </c>
      <c r="R136" s="495"/>
      <c r="S136"/>
      <c r="T136"/>
      <c r="U136"/>
      <c r="V136"/>
      <c r="W136"/>
      <c r="X136"/>
      <c r="Y136"/>
      <c r="Z136"/>
    </row>
    <row r="137" spans="1:26" s="197" customFormat="1" ht="15" customHeight="1" x14ac:dyDescent="0.2">
      <c r="A137" s="215">
        <v>2</v>
      </c>
      <c r="B137" s="483" t="str">
        <f>'Salary Record'!C1137</f>
        <v>Imran Feroz</v>
      </c>
      <c r="C137" s="216"/>
      <c r="D137" s="191"/>
      <c r="E137" s="217">
        <f>'Salary Record'!K1136</f>
        <v>75000</v>
      </c>
      <c r="F137" s="217">
        <f>'Salary Record'!C1142</f>
        <v>0</v>
      </c>
      <c r="G137" s="218">
        <f>'Salary Record'!C1143</f>
        <v>0</v>
      </c>
      <c r="H137" s="217">
        <f>'Salary Record'!I1141</f>
        <v>0</v>
      </c>
      <c r="I137" s="217">
        <f>'Salary Record'!I1140</f>
        <v>0</v>
      </c>
      <c r="J137" s="192">
        <f>'Salary Record'!K1141</f>
        <v>0</v>
      </c>
      <c r="K137" s="195">
        <f>'Salary Record'!K1142</f>
        <v>0</v>
      </c>
      <c r="L137" s="194">
        <f>'Salary Record'!G1140</f>
        <v>2000</v>
      </c>
      <c r="M137" s="195">
        <f>'Salary Record'!G1141</f>
        <v>0</v>
      </c>
      <c r="N137" s="196">
        <f>'Salary Record'!G1142</f>
        <v>2000</v>
      </c>
      <c r="O137" s="195">
        <f>'Salary Record'!G1143</f>
        <v>0</v>
      </c>
      <c r="P137" s="196">
        <f>'Salary Record'!G1144</f>
        <v>2000</v>
      </c>
      <c r="Q137" s="219">
        <f>'Salary Record'!K1144</f>
        <v>0</v>
      </c>
      <c r="R137" s="495"/>
      <c r="S137"/>
      <c r="T137"/>
      <c r="U137"/>
      <c r="V137"/>
      <c r="W137"/>
      <c r="X137"/>
      <c r="Y137"/>
      <c r="Z137"/>
    </row>
    <row r="138" spans="1:26" s="197" customFormat="1" ht="15" customHeight="1" x14ac:dyDescent="0.2">
      <c r="A138" s="357">
        <v>25</v>
      </c>
      <c r="B138" s="484">
        <f>'Salary Record'!C1152</f>
        <v>0</v>
      </c>
      <c r="C138" s="396"/>
      <c r="D138" s="376"/>
      <c r="E138" s="365">
        <f>'Salary Record'!K1151</f>
        <v>0</v>
      </c>
      <c r="F138" s="365">
        <f>'Salary Record'!C1157</f>
        <v>0</v>
      </c>
      <c r="G138" s="361">
        <f>'Salary Record'!C1158</f>
        <v>0</v>
      </c>
      <c r="H138" s="365">
        <f>'Salary Record'!I1156</f>
        <v>9</v>
      </c>
      <c r="I138" s="365">
        <f>'Salary Record'!I1155</f>
        <v>30</v>
      </c>
      <c r="J138" s="361">
        <f>'Salary Record'!K1156</f>
        <v>0</v>
      </c>
      <c r="K138" s="361">
        <f>'Salary Record'!K1157</f>
        <v>0</v>
      </c>
      <c r="L138" s="364">
        <f>'Salary Record'!G1155</f>
        <v>0</v>
      </c>
      <c r="M138" s="365">
        <f>'Salary Record'!G1156</f>
        <v>0</v>
      </c>
      <c r="N138" s="366">
        <f>'Salary Record'!G1157</f>
        <v>0</v>
      </c>
      <c r="O138" s="365">
        <f>'Salary Record'!G1158</f>
        <v>0</v>
      </c>
      <c r="P138" s="366">
        <f>'Salary Record'!G1159</f>
        <v>0</v>
      </c>
      <c r="Q138" s="364">
        <f>'Salary Record'!K1159</f>
        <v>0</v>
      </c>
      <c r="R138" s="495" t="s">
        <v>275</v>
      </c>
      <c r="S138"/>
      <c r="T138"/>
      <c r="U138"/>
      <c r="V138"/>
      <c r="W138"/>
      <c r="X138"/>
      <c r="Y138"/>
      <c r="Z138"/>
    </row>
    <row r="139" spans="1:26" s="197" customFormat="1" ht="15" customHeight="1" x14ac:dyDescent="0.2">
      <c r="A139" s="357">
        <v>23</v>
      </c>
      <c r="B139" s="484" t="str">
        <f>'Salary Record'!C1167</f>
        <v>Rohni</v>
      </c>
      <c r="C139" s="190"/>
      <c r="D139" s="191"/>
      <c r="E139" s="192">
        <f>'Salary Record'!K1166</f>
        <v>60000</v>
      </c>
      <c r="F139" s="192">
        <f>'Salary Record'!C1172</f>
        <v>0</v>
      </c>
      <c r="G139" s="192">
        <f>'Salary Record'!C1173</f>
        <v>0</v>
      </c>
      <c r="H139" s="192">
        <f>'Salary Record'!I1171</f>
        <v>0</v>
      </c>
      <c r="I139" s="192">
        <f>'Salary Record'!I1170</f>
        <v>0</v>
      </c>
      <c r="J139" s="193">
        <f>'Salary Record'!K1171</f>
        <v>0</v>
      </c>
      <c r="K139" s="193">
        <f>'Salary Record'!K1172</f>
        <v>0</v>
      </c>
      <c r="L139" s="194">
        <f>'Salary Record'!G1170</f>
        <v>0</v>
      </c>
      <c r="M139" s="195">
        <f>'Salary Record'!G1171</f>
        <v>0</v>
      </c>
      <c r="N139" s="196">
        <f>'Salary Record'!G1172</f>
        <v>0</v>
      </c>
      <c r="O139" s="195">
        <f>'Salary Record'!G1173</f>
        <v>0</v>
      </c>
      <c r="P139" s="196">
        <f>'Salary Record'!G1174</f>
        <v>0</v>
      </c>
      <c r="Q139" s="194">
        <f>'Salary Record'!K1174</f>
        <v>0</v>
      </c>
      <c r="R139" s="495" t="s">
        <v>275</v>
      </c>
      <c r="S139"/>
      <c r="T139"/>
      <c r="U139"/>
      <c r="V139"/>
      <c r="W139"/>
      <c r="X139"/>
      <c r="Y139"/>
      <c r="Z139"/>
    </row>
    <row r="140" spans="1:26" ht="16.899999999999999" customHeight="1" x14ac:dyDescent="0.2">
      <c r="A140" s="357">
        <v>4</v>
      </c>
      <c r="B140" s="484">
        <f>'Salary Record'!C1183</f>
        <v>0</v>
      </c>
      <c r="C140" s="397"/>
      <c r="D140" s="398"/>
      <c r="E140" s="399">
        <f>'Salary Record'!K1182</f>
        <v>1200</v>
      </c>
      <c r="F140" s="400">
        <f>'Salary Record'!C1188</f>
        <v>0</v>
      </c>
      <c r="G140" s="401">
        <f>'Salary Record'!C1189</f>
        <v>0</v>
      </c>
      <c r="H140" s="400">
        <f>'Salary Record'!I1187</f>
        <v>0</v>
      </c>
      <c r="I140" s="399">
        <f>'Salary Record'!I1186</f>
        <v>20</v>
      </c>
      <c r="J140" s="402">
        <f>'Salary Record'!K1187</f>
        <v>0</v>
      </c>
      <c r="K140" s="400">
        <f>'Salary Record'!K1188</f>
        <v>24000</v>
      </c>
      <c r="L140" s="399">
        <f>'Salary Record'!G1186</f>
        <v>0</v>
      </c>
      <c r="M140" s="399">
        <f>'Salary Record'!G1187</f>
        <v>0</v>
      </c>
      <c r="N140" s="403">
        <f>'Salary Record'!G1188</f>
        <v>0</v>
      </c>
      <c r="O140" s="399">
        <f>'Salary Record'!G1189</f>
        <v>0</v>
      </c>
      <c r="P140" s="403">
        <f>'Salary Record'!G1190</f>
        <v>0</v>
      </c>
      <c r="Q140" s="399">
        <f>'Salary Record'!K1190</f>
        <v>0</v>
      </c>
      <c r="R140" s="495" t="s">
        <v>276</v>
      </c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7" xr:uid="{00000000-0009-0000-0000-000000000000}"/>
  <mergeCells count="34">
    <mergeCell ref="A13:Q13"/>
    <mergeCell ref="A23:Q23"/>
    <mergeCell ref="A62:B62"/>
    <mergeCell ref="A115:B115"/>
    <mergeCell ref="A117:B117"/>
    <mergeCell ref="A31:Q31"/>
    <mergeCell ref="A39:Q39"/>
    <mergeCell ref="A46:Q46"/>
    <mergeCell ref="A98:B98"/>
    <mergeCell ref="A56:Q56"/>
    <mergeCell ref="A64:Q64"/>
    <mergeCell ref="A21:B21"/>
    <mergeCell ref="A29:B29"/>
    <mergeCell ref="A37:B37"/>
    <mergeCell ref="A44:B44"/>
    <mergeCell ref="A53:B53"/>
    <mergeCell ref="A1:M2"/>
    <mergeCell ref="N1:O2"/>
    <mergeCell ref="P1:P2"/>
    <mergeCell ref="A6:Q6"/>
    <mergeCell ref="A11:B11"/>
    <mergeCell ref="A100:Q100"/>
    <mergeCell ref="A105:B105"/>
    <mergeCell ref="A107:Q107"/>
    <mergeCell ref="A111:B111"/>
    <mergeCell ref="A113:Q113"/>
    <mergeCell ref="N127:P127"/>
    <mergeCell ref="N120:P120"/>
    <mergeCell ref="N121:P121"/>
    <mergeCell ref="N122:P122"/>
    <mergeCell ref="N123:P123"/>
    <mergeCell ref="N125:P125"/>
    <mergeCell ref="N126:P126"/>
    <mergeCell ref="N124:P124"/>
  </mergeCells>
  <conditionalFormatting sqref="R14:R244">
    <cfRule type="cellIs" dxfId="281" priority="288" operator="equal">
      <formula>"Paid"</formula>
    </cfRule>
  </conditionalFormatting>
  <conditionalFormatting sqref="R14:R244">
    <cfRule type="cellIs" dxfId="280" priority="287" operator="equal">
      <formula>"Not Paid"</formula>
    </cfRule>
  </conditionalFormatting>
  <conditionalFormatting sqref="R136:R140 R14:R116">
    <cfRule type="cellIs" dxfId="279" priority="283" operator="equal">
      <formula>"Online"</formula>
    </cfRule>
  </conditionalFormatting>
  <conditionalFormatting sqref="R14:R19">
    <cfRule type="cellIs" dxfId="278" priority="281" operator="equal">
      <formula>"Online"</formula>
    </cfRule>
  </conditionalFormatting>
  <conditionalFormatting sqref="R20">
    <cfRule type="cellIs" dxfId="277" priority="280" operator="equal">
      <formula>"Online"</formula>
    </cfRule>
  </conditionalFormatting>
  <conditionalFormatting sqref="R20">
    <cfRule type="cellIs" dxfId="276" priority="279" operator="equal">
      <formula>"Online"</formula>
    </cfRule>
  </conditionalFormatting>
  <conditionalFormatting sqref="R32:R36">
    <cfRule type="cellIs" dxfId="275" priority="278" operator="equal">
      <formula>"Online"</formula>
    </cfRule>
  </conditionalFormatting>
  <conditionalFormatting sqref="R32:R36">
    <cfRule type="cellIs" dxfId="274" priority="277" operator="equal">
      <formula>"Online"</formula>
    </cfRule>
  </conditionalFormatting>
  <conditionalFormatting sqref="R47:R52">
    <cfRule type="cellIs" dxfId="273" priority="274" operator="equal">
      <formula>"Online"</formula>
    </cfRule>
  </conditionalFormatting>
  <conditionalFormatting sqref="R47:R52">
    <cfRule type="cellIs" dxfId="272" priority="273" operator="equal">
      <formula>"Online"</formula>
    </cfRule>
  </conditionalFormatting>
  <conditionalFormatting sqref="R58:R61">
    <cfRule type="cellIs" dxfId="271" priority="272" operator="equal">
      <formula>"Online"</formula>
    </cfRule>
  </conditionalFormatting>
  <conditionalFormatting sqref="R58:R61">
    <cfRule type="cellIs" dxfId="270" priority="271" operator="equal">
      <formula>"Online"</formula>
    </cfRule>
  </conditionalFormatting>
  <conditionalFormatting sqref="R20">
    <cfRule type="cellIs" dxfId="269" priority="270" operator="equal">
      <formula>"Online"</formula>
    </cfRule>
  </conditionalFormatting>
  <conditionalFormatting sqref="R32:R36">
    <cfRule type="cellIs" dxfId="268" priority="269" operator="equal">
      <formula>"Online"</formula>
    </cfRule>
  </conditionalFormatting>
  <conditionalFormatting sqref="R41:R42">
    <cfRule type="cellIs" dxfId="267" priority="268" operator="equal">
      <formula>"Online"</formula>
    </cfRule>
  </conditionalFormatting>
  <conditionalFormatting sqref="R43">
    <cfRule type="cellIs" dxfId="266" priority="267" operator="equal">
      <formula>"Online"</formula>
    </cfRule>
  </conditionalFormatting>
  <conditionalFormatting sqref="R47:R52">
    <cfRule type="cellIs" dxfId="265" priority="266" operator="equal">
      <formula>"Online"</formula>
    </cfRule>
  </conditionalFormatting>
  <conditionalFormatting sqref="R58:R59">
    <cfRule type="cellIs" dxfId="264" priority="265" operator="equal">
      <formula>"Online"</formula>
    </cfRule>
  </conditionalFormatting>
  <conditionalFormatting sqref="R60:R61">
    <cfRule type="cellIs" dxfId="263" priority="264" operator="equal">
      <formula>"Online"</formula>
    </cfRule>
  </conditionalFormatting>
  <conditionalFormatting sqref="R69:R70">
    <cfRule type="cellIs" dxfId="262" priority="263" operator="equal">
      <formula>"Online"</formula>
    </cfRule>
  </conditionalFormatting>
  <conditionalFormatting sqref="R72">
    <cfRule type="cellIs" dxfId="261" priority="262" operator="equal">
      <formula>"Online"</formula>
    </cfRule>
  </conditionalFormatting>
  <conditionalFormatting sqref="R73:R76">
    <cfRule type="cellIs" dxfId="260" priority="261" operator="equal">
      <formula>"Online"</formula>
    </cfRule>
  </conditionalFormatting>
  <conditionalFormatting sqref="R77:R78">
    <cfRule type="cellIs" dxfId="259" priority="260" operator="equal">
      <formula>"Online"</formula>
    </cfRule>
  </conditionalFormatting>
  <conditionalFormatting sqref="R88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7">
    <cfRule type="cellIs" dxfId="256" priority="257" operator="equal">
      <formula>"Online"</formula>
    </cfRule>
  </conditionalFormatting>
  <conditionalFormatting sqref="R19">
    <cfRule type="cellIs" dxfId="255" priority="256" operator="equal">
      <formula>"Online"</formula>
    </cfRule>
  </conditionalFormatting>
  <conditionalFormatting sqref="R19">
    <cfRule type="cellIs" dxfId="254" priority="255" operator="equal">
      <formula>"Online"</formula>
    </cfRule>
  </conditionalFormatting>
  <conditionalFormatting sqref="R19">
    <cfRule type="cellIs" dxfId="253" priority="254" operator="equal">
      <formula>"Online"</formula>
    </cfRule>
  </conditionalFormatting>
  <conditionalFormatting sqref="R19">
    <cfRule type="cellIs" dxfId="252" priority="253" operator="equal">
      <formula>"Online"</formula>
    </cfRule>
  </conditionalFormatting>
  <conditionalFormatting sqref="R79">
    <cfRule type="cellIs" dxfId="251" priority="252" operator="equal">
      <formula>"Online"</formula>
    </cfRule>
  </conditionalFormatting>
  <conditionalFormatting sqref="R71">
    <cfRule type="cellIs" dxfId="250" priority="251" operator="equal">
      <formula>"Online"</formula>
    </cfRule>
  </conditionalFormatting>
  <conditionalFormatting sqref="R89">
    <cfRule type="cellIs" dxfId="249" priority="250" operator="equal">
      <formula>"Online"</formula>
    </cfRule>
  </conditionalFormatting>
  <conditionalFormatting sqref="R80">
    <cfRule type="cellIs" dxfId="248" priority="249" operator="equal">
      <formula>"Online"</formula>
    </cfRule>
  </conditionalFormatting>
  <conditionalFormatting sqref="R67">
    <cfRule type="cellIs" dxfId="247" priority="248" operator="equal">
      <formula>"Online"</formula>
    </cfRule>
  </conditionalFormatting>
  <conditionalFormatting sqref="R32:R36">
    <cfRule type="cellIs" dxfId="246" priority="247" operator="equal">
      <formula>"Online"</formula>
    </cfRule>
  </conditionalFormatting>
  <conditionalFormatting sqref="R32:R36">
    <cfRule type="cellIs" dxfId="245" priority="246" operator="equal">
      <formula>"Online"</formula>
    </cfRule>
  </conditionalFormatting>
  <conditionalFormatting sqref="R32:R36">
    <cfRule type="cellIs" dxfId="244" priority="245" operator="equal">
      <formula>"Online"</formula>
    </cfRule>
  </conditionalFormatting>
  <conditionalFormatting sqref="R41:R43">
    <cfRule type="cellIs" dxfId="243" priority="244" operator="equal">
      <formula>"Online"</formula>
    </cfRule>
  </conditionalFormatting>
  <conditionalFormatting sqref="R41:R43">
    <cfRule type="cellIs" dxfId="242" priority="243" operator="equal">
      <formula>"Online"</formula>
    </cfRule>
  </conditionalFormatting>
  <conditionalFormatting sqref="R41:R43">
    <cfRule type="cellIs" dxfId="241" priority="242" operator="equal">
      <formula>"Online"</formula>
    </cfRule>
  </conditionalFormatting>
  <conditionalFormatting sqref="R41:R43">
    <cfRule type="cellIs" dxfId="240" priority="241" operator="equal">
      <formula>"Online"</formula>
    </cfRule>
  </conditionalFormatting>
  <conditionalFormatting sqref="R41:R43">
    <cfRule type="cellIs" dxfId="239" priority="240" operator="equal">
      <formula>"Online"</formula>
    </cfRule>
  </conditionalFormatting>
  <conditionalFormatting sqref="R41:R43">
    <cfRule type="cellIs" dxfId="238" priority="239" operator="equal">
      <formula>"Online"</formula>
    </cfRule>
  </conditionalFormatting>
  <conditionalFormatting sqref="R47:R52">
    <cfRule type="cellIs" dxfId="237" priority="238" operator="equal">
      <formula>"Online"</formula>
    </cfRule>
  </conditionalFormatting>
  <conditionalFormatting sqref="R47:R52">
    <cfRule type="cellIs" dxfId="236" priority="237" operator="equal">
      <formula>"Online"</formula>
    </cfRule>
  </conditionalFormatting>
  <conditionalFormatting sqref="R47:R52">
    <cfRule type="cellIs" dxfId="235" priority="236" operator="equal">
      <formula>"Online"</formula>
    </cfRule>
  </conditionalFormatting>
  <conditionalFormatting sqref="R47:R52">
    <cfRule type="cellIs" dxfId="234" priority="235" operator="equal">
      <formula>"Online"</formula>
    </cfRule>
  </conditionalFormatting>
  <conditionalFormatting sqref="R47:R52">
    <cfRule type="cellIs" dxfId="233" priority="234" operator="equal">
      <formula>"Online"</formula>
    </cfRule>
  </conditionalFormatting>
  <conditionalFormatting sqref="R47:R52">
    <cfRule type="cellIs" dxfId="232" priority="233" operator="equal">
      <formula>"Online"</formula>
    </cfRule>
  </conditionalFormatting>
  <conditionalFormatting sqref="R47:R52">
    <cfRule type="cellIs" dxfId="231" priority="232" operator="equal">
      <formula>"Online"</formula>
    </cfRule>
  </conditionalFormatting>
  <conditionalFormatting sqref="R58:R61">
    <cfRule type="cellIs" dxfId="230" priority="231" operator="equal">
      <formula>"Online"</formula>
    </cfRule>
  </conditionalFormatting>
  <conditionalFormatting sqref="R58:R61">
    <cfRule type="cellIs" dxfId="229" priority="230" operator="equal">
      <formula>"Online"</formula>
    </cfRule>
  </conditionalFormatting>
  <conditionalFormatting sqref="R58:R61">
    <cfRule type="cellIs" dxfId="228" priority="229" operator="equal">
      <formula>"Online"</formula>
    </cfRule>
  </conditionalFormatting>
  <conditionalFormatting sqref="R58:R61">
    <cfRule type="cellIs" dxfId="227" priority="228" operator="equal">
      <formula>"Online"</formula>
    </cfRule>
  </conditionalFormatting>
  <conditionalFormatting sqref="R58:R61">
    <cfRule type="cellIs" dxfId="226" priority="227" operator="equal">
      <formula>"Online"</formula>
    </cfRule>
  </conditionalFormatting>
  <conditionalFormatting sqref="R58:R61">
    <cfRule type="cellIs" dxfId="225" priority="226" operator="equal">
      <formula>"Online"</formula>
    </cfRule>
  </conditionalFormatting>
  <conditionalFormatting sqref="R58:R61">
    <cfRule type="cellIs" dxfId="224" priority="225" operator="equal">
      <formula>"Online"</formula>
    </cfRule>
  </conditionalFormatting>
  <conditionalFormatting sqref="R58:R61">
    <cfRule type="cellIs" dxfId="223" priority="224" operator="equal">
      <formula>"Online"</formula>
    </cfRule>
  </conditionalFormatting>
  <conditionalFormatting sqref="R58:R61">
    <cfRule type="cellIs" dxfId="222" priority="223" operator="equal">
      <formula>"Online"</formula>
    </cfRule>
  </conditionalFormatting>
  <conditionalFormatting sqref="R58:R61">
    <cfRule type="cellIs" dxfId="221" priority="222" operator="equal">
      <formula>"Online"</formula>
    </cfRule>
  </conditionalFormatting>
  <conditionalFormatting sqref="R67">
    <cfRule type="cellIs" dxfId="220" priority="221" operator="equal">
      <formula>"Online"</formula>
    </cfRule>
  </conditionalFormatting>
  <conditionalFormatting sqref="R67">
    <cfRule type="cellIs" dxfId="219" priority="220" operator="equal">
      <formula>"Online"</formula>
    </cfRule>
  </conditionalFormatting>
  <conditionalFormatting sqref="R67">
    <cfRule type="cellIs" dxfId="218" priority="219" operator="equal">
      <formula>"Online"</formula>
    </cfRule>
  </conditionalFormatting>
  <conditionalFormatting sqref="R67">
    <cfRule type="cellIs" dxfId="217" priority="218" operator="equal">
      <formula>"Online"</formula>
    </cfRule>
  </conditionalFormatting>
  <conditionalFormatting sqref="R67">
    <cfRule type="cellIs" dxfId="216" priority="217" operator="equal">
      <formula>"Online"</formula>
    </cfRule>
  </conditionalFormatting>
  <conditionalFormatting sqref="R67">
    <cfRule type="cellIs" dxfId="215" priority="216" operator="equal">
      <formula>"Online"</formula>
    </cfRule>
  </conditionalFormatting>
  <conditionalFormatting sqref="R67">
    <cfRule type="cellIs" dxfId="214" priority="215" operator="equal">
      <formula>"Online"</formula>
    </cfRule>
  </conditionalFormatting>
  <conditionalFormatting sqref="R67">
    <cfRule type="cellIs" dxfId="213" priority="214" operator="equal">
      <formula>"Online"</formula>
    </cfRule>
  </conditionalFormatting>
  <conditionalFormatting sqref="R67">
    <cfRule type="cellIs" dxfId="212" priority="213" operator="equal">
      <formula>"Online"</formula>
    </cfRule>
  </conditionalFormatting>
  <conditionalFormatting sqref="R67">
    <cfRule type="cellIs" dxfId="211" priority="212" operator="equal">
      <formula>"Online"</formula>
    </cfRule>
  </conditionalFormatting>
  <conditionalFormatting sqref="R67">
    <cfRule type="cellIs" dxfId="210" priority="211" operator="equal">
      <formula>"Online"</formula>
    </cfRule>
  </conditionalFormatting>
  <conditionalFormatting sqref="R67">
    <cfRule type="cellIs" dxfId="209" priority="210" operator="equal">
      <formula>"Online"</formula>
    </cfRule>
  </conditionalFormatting>
  <conditionalFormatting sqref="R67">
    <cfRule type="cellIs" dxfId="208" priority="209" operator="equal">
      <formula>"Online"</formula>
    </cfRule>
  </conditionalFormatting>
  <conditionalFormatting sqref="R69">
    <cfRule type="cellIs" dxfId="207" priority="208" operator="equal">
      <formula>"Online"</formula>
    </cfRule>
  </conditionalFormatting>
  <conditionalFormatting sqref="R69">
    <cfRule type="cellIs" dxfId="206" priority="207" operator="equal">
      <formula>"Online"</formula>
    </cfRule>
  </conditionalFormatting>
  <conditionalFormatting sqref="R69">
    <cfRule type="cellIs" dxfId="205" priority="206" operator="equal">
      <formula>"Online"</formula>
    </cfRule>
  </conditionalFormatting>
  <conditionalFormatting sqref="R69">
    <cfRule type="cellIs" dxfId="204" priority="205" operator="equal">
      <formula>"Online"</formula>
    </cfRule>
  </conditionalFormatting>
  <conditionalFormatting sqref="R69">
    <cfRule type="cellIs" dxfId="203" priority="204" operator="equal">
      <formula>"Online"</formula>
    </cfRule>
  </conditionalFormatting>
  <conditionalFormatting sqref="R69">
    <cfRule type="cellIs" dxfId="202" priority="203" operator="equal">
      <formula>"Online"</formula>
    </cfRule>
  </conditionalFormatting>
  <conditionalFormatting sqref="R69">
    <cfRule type="cellIs" dxfId="201" priority="202" operator="equal">
      <formula>"Online"</formula>
    </cfRule>
  </conditionalFormatting>
  <conditionalFormatting sqref="R69">
    <cfRule type="cellIs" dxfId="200" priority="201" operator="equal">
      <formula>"Online"</formula>
    </cfRule>
  </conditionalFormatting>
  <conditionalFormatting sqref="R69">
    <cfRule type="cellIs" dxfId="199" priority="200" operator="equal">
      <formula>"Online"</formula>
    </cfRule>
  </conditionalFormatting>
  <conditionalFormatting sqref="R69">
    <cfRule type="cellIs" dxfId="198" priority="199" operator="equal">
      <formula>"Online"</formula>
    </cfRule>
  </conditionalFormatting>
  <conditionalFormatting sqref="R69">
    <cfRule type="cellIs" dxfId="197" priority="198" operator="equal">
      <formula>"Online"</formula>
    </cfRule>
  </conditionalFormatting>
  <conditionalFormatting sqref="R69">
    <cfRule type="cellIs" dxfId="196" priority="197" operator="equal">
      <formula>"Online"</formula>
    </cfRule>
  </conditionalFormatting>
  <conditionalFormatting sqref="R69">
    <cfRule type="cellIs" dxfId="195" priority="196" operator="equal">
      <formula>"Online"</formula>
    </cfRule>
  </conditionalFormatting>
  <conditionalFormatting sqref="R71">
    <cfRule type="cellIs" dxfId="194" priority="195" operator="equal">
      <formula>"Online"</formula>
    </cfRule>
  </conditionalFormatting>
  <conditionalFormatting sqref="R71">
    <cfRule type="cellIs" dxfId="193" priority="194" operator="equal">
      <formula>"Online"</formula>
    </cfRule>
  </conditionalFormatting>
  <conditionalFormatting sqref="R71">
    <cfRule type="cellIs" dxfId="192" priority="193" operator="equal">
      <formula>"Online"</formula>
    </cfRule>
  </conditionalFormatting>
  <conditionalFormatting sqref="R71">
    <cfRule type="cellIs" dxfId="191" priority="192" operator="equal">
      <formula>"Online"</formula>
    </cfRule>
  </conditionalFormatting>
  <conditionalFormatting sqref="R71">
    <cfRule type="cellIs" dxfId="190" priority="191" operator="equal">
      <formula>"Online"</formula>
    </cfRule>
  </conditionalFormatting>
  <conditionalFormatting sqref="R71">
    <cfRule type="cellIs" dxfId="189" priority="190" operator="equal">
      <formula>"Online"</formula>
    </cfRule>
  </conditionalFormatting>
  <conditionalFormatting sqref="R71">
    <cfRule type="cellIs" dxfId="188" priority="189" operator="equal">
      <formula>"Online"</formula>
    </cfRule>
  </conditionalFormatting>
  <conditionalFormatting sqref="R71">
    <cfRule type="cellIs" dxfId="187" priority="188" operator="equal">
      <formula>"Online"</formula>
    </cfRule>
  </conditionalFormatting>
  <conditionalFormatting sqref="R71">
    <cfRule type="cellIs" dxfId="186" priority="187" operator="equal">
      <formula>"Online"</formula>
    </cfRule>
  </conditionalFormatting>
  <conditionalFormatting sqref="R71">
    <cfRule type="cellIs" dxfId="185" priority="186" operator="equal">
      <formula>"Online"</formula>
    </cfRule>
  </conditionalFormatting>
  <conditionalFormatting sqref="R71">
    <cfRule type="cellIs" dxfId="184" priority="185" operator="equal">
      <formula>"Online"</formula>
    </cfRule>
  </conditionalFormatting>
  <conditionalFormatting sqref="R71">
    <cfRule type="cellIs" dxfId="183" priority="184" operator="equal">
      <formula>"Online"</formula>
    </cfRule>
  </conditionalFormatting>
  <conditionalFormatting sqref="R71">
    <cfRule type="cellIs" dxfId="182" priority="183" operator="equal">
      <formula>"Online"</formula>
    </cfRule>
  </conditionalFormatting>
  <conditionalFormatting sqref="R72">
    <cfRule type="cellIs" dxfId="181" priority="182" operator="equal">
      <formula>"Online"</formula>
    </cfRule>
  </conditionalFormatting>
  <conditionalFormatting sqref="R72">
    <cfRule type="cellIs" dxfId="180" priority="181" operator="equal">
      <formula>"Online"</formula>
    </cfRule>
  </conditionalFormatting>
  <conditionalFormatting sqref="R72">
    <cfRule type="cellIs" dxfId="179" priority="180" operator="equal">
      <formula>"Online"</formula>
    </cfRule>
  </conditionalFormatting>
  <conditionalFormatting sqref="R72">
    <cfRule type="cellIs" dxfId="178" priority="179" operator="equal">
      <formula>"Online"</formula>
    </cfRule>
  </conditionalFormatting>
  <conditionalFormatting sqref="R72">
    <cfRule type="cellIs" dxfId="177" priority="178" operator="equal">
      <formula>"Online"</formula>
    </cfRule>
  </conditionalFormatting>
  <conditionalFormatting sqref="R72">
    <cfRule type="cellIs" dxfId="176" priority="177" operator="equal">
      <formula>"Online"</formula>
    </cfRule>
  </conditionalFormatting>
  <conditionalFormatting sqref="R72">
    <cfRule type="cellIs" dxfId="175" priority="176" operator="equal">
      <formula>"Online"</formula>
    </cfRule>
  </conditionalFormatting>
  <conditionalFormatting sqref="R72">
    <cfRule type="cellIs" dxfId="174" priority="175" operator="equal">
      <formula>"Online"</formula>
    </cfRule>
  </conditionalFormatting>
  <conditionalFormatting sqref="R72">
    <cfRule type="cellIs" dxfId="173" priority="174" operator="equal">
      <formula>"Online"</formula>
    </cfRule>
  </conditionalFormatting>
  <conditionalFormatting sqref="R72">
    <cfRule type="cellIs" dxfId="172" priority="173" operator="equal">
      <formula>"Online"</formula>
    </cfRule>
  </conditionalFormatting>
  <conditionalFormatting sqref="R72">
    <cfRule type="cellIs" dxfId="171" priority="172" operator="equal">
      <formula>"Online"</formula>
    </cfRule>
  </conditionalFormatting>
  <conditionalFormatting sqref="R72">
    <cfRule type="cellIs" dxfId="170" priority="171" operator="equal">
      <formula>"Online"</formula>
    </cfRule>
  </conditionalFormatting>
  <conditionalFormatting sqref="R72">
    <cfRule type="cellIs" dxfId="169" priority="170" operator="equal">
      <formula>"Online"</formula>
    </cfRule>
  </conditionalFormatting>
  <conditionalFormatting sqref="R73">
    <cfRule type="cellIs" dxfId="168" priority="169" operator="equal">
      <formula>"Online"</formula>
    </cfRule>
  </conditionalFormatting>
  <conditionalFormatting sqref="R73">
    <cfRule type="cellIs" dxfId="167" priority="168" operator="equal">
      <formula>"Online"</formula>
    </cfRule>
  </conditionalFormatting>
  <conditionalFormatting sqref="R73">
    <cfRule type="cellIs" dxfId="166" priority="167" operator="equal">
      <formula>"Online"</formula>
    </cfRule>
  </conditionalFormatting>
  <conditionalFormatting sqref="R73">
    <cfRule type="cellIs" dxfId="165" priority="166" operator="equal">
      <formula>"Online"</formula>
    </cfRule>
  </conditionalFormatting>
  <conditionalFormatting sqref="R73">
    <cfRule type="cellIs" dxfId="164" priority="165" operator="equal">
      <formula>"Online"</formula>
    </cfRule>
  </conditionalFormatting>
  <conditionalFormatting sqref="R73">
    <cfRule type="cellIs" dxfId="163" priority="164" operator="equal">
      <formula>"Online"</formula>
    </cfRule>
  </conditionalFormatting>
  <conditionalFormatting sqref="R73">
    <cfRule type="cellIs" dxfId="162" priority="163" operator="equal">
      <formula>"Online"</formula>
    </cfRule>
  </conditionalFormatting>
  <conditionalFormatting sqref="R73">
    <cfRule type="cellIs" dxfId="161" priority="162" operator="equal">
      <formula>"Online"</formula>
    </cfRule>
  </conditionalFormatting>
  <conditionalFormatting sqref="R73">
    <cfRule type="cellIs" dxfId="160" priority="161" operator="equal">
      <formula>"Online"</formula>
    </cfRule>
  </conditionalFormatting>
  <conditionalFormatting sqref="R73">
    <cfRule type="cellIs" dxfId="159" priority="160" operator="equal">
      <formula>"Online"</formula>
    </cfRule>
  </conditionalFormatting>
  <conditionalFormatting sqref="R73">
    <cfRule type="cellIs" dxfId="158" priority="159" operator="equal">
      <formula>"Online"</formula>
    </cfRule>
  </conditionalFormatting>
  <conditionalFormatting sqref="R73">
    <cfRule type="cellIs" dxfId="157" priority="158" operator="equal">
      <formula>"Online"</formula>
    </cfRule>
  </conditionalFormatting>
  <conditionalFormatting sqref="R73">
    <cfRule type="cellIs" dxfId="156" priority="157" operator="equal">
      <formula>"Online"</formula>
    </cfRule>
  </conditionalFormatting>
  <conditionalFormatting sqref="R74">
    <cfRule type="cellIs" dxfId="155" priority="156" operator="equal">
      <formula>"Online"</formula>
    </cfRule>
  </conditionalFormatting>
  <conditionalFormatting sqref="R74">
    <cfRule type="cellIs" dxfId="154" priority="155" operator="equal">
      <formula>"Online"</formula>
    </cfRule>
  </conditionalFormatting>
  <conditionalFormatting sqref="R74">
    <cfRule type="cellIs" dxfId="153" priority="154" operator="equal">
      <formula>"Online"</formula>
    </cfRule>
  </conditionalFormatting>
  <conditionalFormatting sqref="R74">
    <cfRule type="cellIs" dxfId="152" priority="153" operator="equal">
      <formula>"Online"</formula>
    </cfRule>
  </conditionalFormatting>
  <conditionalFormatting sqref="R74">
    <cfRule type="cellIs" dxfId="151" priority="152" operator="equal">
      <formula>"Online"</formula>
    </cfRule>
  </conditionalFormatting>
  <conditionalFormatting sqref="R74">
    <cfRule type="cellIs" dxfId="150" priority="151" operator="equal">
      <formula>"Online"</formula>
    </cfRule>
  </conditionalFormatting>
  <conditionalFormatting sqref="R74">
    <cfRule type="cellIs" dxfId="149" priority="150" operator="equal">
      <formula>"Online"</formula>
    </cfRule>
  </conditionalFormatting>
  <conditionalFormatting sqref="R74">
    <cfRule type="cellIs" dxfId="148" priority="149" operator="equal">
      <formula>"Online"</formula>
    </cfRule>
  </conditionalFormatting>
  <conditionalFormatting sqref="R74">
    <cfRule type="cellIs" dxfId="147" priority="148" operator="equal">
      <formula>"Online"</formula>
    </cfRule>
  </conditionalFormatting>
  <conditionalFormatting sqref="R74">
    <cfRule type="cellIs" dxfId="146" priority="147" operator="equal">
      <formula>"Online"</formula>
    </cfRule>
  </conditionalFormatting>
  <conditionalFormatting sqref="R74">
    <cfRule type="cellIs" dxfId="145" priority="146" operator="equal">
      <formula>"Online"</formula>
    </cfRule>
  </conditionalFormatting>
  <conditionalFormatting sqref="R74">
    <cfRule type="cellIs" dxfId="144" priority="145" operator="equal">
      <formula>"Online"</formula>
    </cfRule>
  </conditionalFormatting>
  <conditionalFormatting sqref="R74">
    <cfRule type="cellIs" dxfId="143" priority="144" operator="equal">
      <formula>"Online"</formula>
    </cfRule>
  </conditionalFormatting>
  <conditionalFormatting sqref="R75">
    <cfRule type="cellIs" dxfId="142" priority="143" operator="equal">
      <formula>"Online"</formula>
    </cfRule>
  </conditionalFormatting>
  <conditionalFormatting sqref="R75">
    <cfRule type="cellIs" dxfId="141" priority="142" operator="equal">
      <formula>"Online"</formula>
    </cfRule>
  </conditionalFormatting>
  <conditionalFormatting sqref="R75">
    <cfRule type="cellIs" dxfId="140" priority="141" operator="equal">
      <formula>"Online"</formula>
    </cfRule>
  </conditionalFormatting>
  <conditionalFormatting sqref="R75">
    <cfRule type="cellIs" dxfId="139" priority="140" operator="equal">
      <formula>"Online"</formula>
    </cfRule>
  </conditionalFormatting>
  <conditionalFormatting sqref="R75">
    <cfRule type="cellIs" dxfId="138" priority="139" operator="equal">
      <formula>"Online"</formula>
    </cfRule>
  </conditionalFormatting>
  <conditionalFormatting sqref="R75">
    <cfRule type="cellIs" dxfId="137" priority="138" operator="equal">
      <formula>"Online"</formula>
    </cfRule>
  </conditionalFormatting>
  <conditionalFormatting sqref="R75">
    <cfRule type="cellIs" dxfId="136" priority="137" operator="equal">
      <formula>"Online"</formula>
    </cfRule>
  </conditionalFormatting>
  <conditionalFormatting sqref="R75">
    <cfRule type="cellIs" dxfId="135" priority="136" operator="equal">
      <formula>"Online"</formula>
    </cfRule>
  </conditionalFormatting>
  <conditionalFormatting sqref="R75">
    <cfRule type="cellIs" dxfId="134" priority="135" operator="equal">
      <formula>"Online"</formula>
    </cfRule>
  </conditionalFormatting>
  <conditionalFormatting sqref="R75">
    <cfRule type="cellIs" dxfId="133" priority="134" operator="equal">
      <formula>"Online"</formula>
    </cfRule>
  </conditionalFormatting>
  <conditionalFormatting sqref="R75">
    <cfRule type="cellIs" dxfId="132" priority="133" operator="equal">
      <formula>"Online"</formula>
    </cfRule>
  </conditionalFormatting>
  <conditionalFormatting sqref="R75">
    <cfRule type="cellIs" dxfId="131" priority="132" operator="equal">
      <formula>"Online"</formula>
    </cfRule>
  </conditionalFormatting>
  <conditionalFormatting sqref="R75">
    <cfRule type="cellIs" dxfId="130" priority="131" operator="equal">
      <formula>"Online"</formula>
    </cfRule>
  </conditionalFormatting>
  <conditionalFormatting sqref="R76">
    <cfRule type="cellIs" dxfId="129" priority="130" operator="equal">
      <formula>"Online"</formula>
    </cfRule>
  </conditionalFormatting>
  <conditionalFormatting sqref="R76">
    <cfRule type="cellIs" dxfId="128" priority="129" operator="equal">
      <formula>"Online"</formula>
    </cfRule>
  </conditionalFormatting>
  <conditionalFormatting sqref="R76">
    <cfRule type="cellIs" dxfId="127" priority="128" operator="equal">
      <formula>"Online"</formula>
    </cfRule>
  </conditionalFormatting>
  <conditionalFormatting sqref="R76">
    <cfRule type="cellIs" dxfId="126" priority="127" operator="equal">
      <formula>"Online"</formula>
    </cfRule>
  </conditionalFormatting>
  <conditionalFormatting sqref="R76">
    <cfRule type="cellIs" dxfId="125" priority="126" operator="equal">
      <formula>"Online"</formula>
    </cfRule>
  </conditionalFormatting>
  <conditionalFormatting sqref="R76">
    <cfRule type="cellIs" dxfId="124" priority="125" operator="equal">
      <formula>"Online"</formula>
    </cfRule>
  </conditionalFormatting>
  <conditionalFormatting sqref="R76">
    <cfRule type="cellIs" dxfId="123" priority="124" operator="equal">
      <formula>"Online"</formula>
    </cfRule>
  </conditionalFormatting>
  <conditionalFormatting sqref="R76">
    <cfRule type="cellIs" dxfId="122" priority="123" operator="equal">
      <formula>"Online"</formula>
    </cfRule>
  </conditionalFormatting>
  <conditionalFormatting sqref="R76">
    <cfRule type="cellIs" dxfId="121" priority="122" operator="equal">
      <formula>"Online"</formula>
    </cfRule>
  </conditionalFormatting>
  <conditionalFormatting sqref="R76">
    <cfRule type="cellIs" dxfId="120" priority="121" operator="equal">
      <formula>"Online"</formula>
    </cfRule>
  </conditionalFormatting>
  <conditionalFormatting sqref="R76">
    <cfRule type="cellIs" dxfId="119" priority="120" operator="equal">
      <formula>"Online"</formula>
    </cfRule>
  </conditionalFormatting>
  <conditionalFormatting sqref="R76">
    <cfRule type="cellIs" dxfId="118" priority="119" operator="equal">
      <formula>"Online"</formula>
    </cfRule>
  </conditionalFormatting>
  <conditionalFormatting sqref="R76">
    <cfRule type="cellIs" dxfId="117" priority="118" operator="equal">
      <formula>"Online"</formula>
    </cfRule>
  </conditionalFormatting>
  <conditionalFormatting sqref="R77">
    <cfRule type="cellIs" dxfId="116" priority="117" operator="equal">
      <formula>"Online"</formula>
    </cfRule>
  </conditionalFormatting>
  <conditionalFormatting sqref="R77">
    <cfRule type="cellIs" dxfId="115" priority="116" operator="equal">
      <formula>"Online"</formula>
    </cfRule>
  </conditionalFormatting>
  <conditionalFormatting sqref="R77">
    <cfRule type="cellIs" dxfId="114" priority="115" operator="equal">
      <formula>"Online"</formula>
    </cfRule>
  </conditionalFormatting>
  <conditionalFormatting sqref="R77">
    <cfRule type="cellIs" dxfId="113" priority="114" operator="equal">
      <formula>"Online"</formula>
    </cfRule>
  </conditionalFormatting>
  <conditionalFormatting sqref="R77">
    <cfRule type="cellIs" dxfId="112" priority="113" operator="equal">
      <formula>"Online"</formula>
    </cfRule>
  </conditionalFormatting>
  <conditionalFormatting sqref="R77">
    <cfRule type="cellIs" dxfId="111" priority="112" operator="equal">
      <formula>"Online"</formula>
    </cfRule>
  </conditionalFormatting>
  <conditionalFormatting sqref="R77">
    <cfRule type="cellIs" dxfId="110" priority="111" operator="equal">
      <formula>"Online"</formula>
    </cfRule>
  </conditionalFormatting>
  <conditionalFormatting sqref="R77">
    <cfRule type="cellIs" dxfId="109" priority="110" operator="equal">
      <formula>"Online"</formula>
    </cfRule>
  </conditionalFormatting>
  <conditionalFormatting sqref="R77">
    <cfRule type="cellIs" dxfId="108" priority="109" operator="equal">
      <formula>"Online"</formula>
    </cfRule>
  </conditionalFormatting>
  <conditionalFormatting sqref="R77">
    <cfRule type="cellIs" dxfId="107" priority="108" operator="equal">
      <formula>"Online"</formula>
    </cfRule>
  </conditionalFormatting>
  <conditionalFormatting sqref="R77">
    <cfRule type="cellIs" dxfId="106" priority="107" operator="equal">
      <formula>"Online"</formula>
    </cfRule>
  </conditionalFormatting>
  <conditionalFormatting sqref="R77">
    <cfRule type="cellIs" dxfId="105" priority="106" operator="equal">
      <formula>"Online"</formula>
    </cfRule>
  </conditionalFormatting>
  <conditionalFormatting sqref="R77">
    <cfRule type="cellIs" dxfId="104" priority="105" operator="equal">
      <formula>"Online"</formula>
    </cfRule>
  </conditionalFormatting>
  <conditionalFormatting sqref="R78">
    <cfRule type="cellIs" dxfId="103" priority="104" operator="equal">
      <formula>"Online"</formula>
    </cfRule>
  </conditionalFormatting>
  <conditionalFormatting sqref="R78">
    <cfRule type="cellIs" dxfId="102" priority="103" operator="equal">
      <formula>"Online"</formula>
    </cfRule>
  </conditionalFormatting>
  <conditionalFormatting sqref="R78">
    <cfRule type="cellIs" dxfId="101" priority="102" operator="equal">
      <formula>"Online"</formula>
    </cfRule>
  </conditionalFormatting>
  <conditionalFormatting sqref="R78">
    <cfRule type="cellIs" dxfId="100" priority="101" operator="equal">
      <formula>"Online"</formula>
    </cfRule>
  </conditionalFormatting>
  <conditionalFormatting sqref="R78">
    <cfRule type="cellIs" dxfId="99" priority="100" operator="equal">
      <formula>"Online"</formula>
    </cfRule>
  </conditionalFormatting>
  <conditionalFormatting sqref="R78">
    <cfRule type="cellIs" dxfId="98" priority="99" operator="equal">
      <formula>"Online"</formula>
    </cfRule>
  </conditionalFormatting>
  <conditionalFormatting sqref="R78">
    <cfRule type="cellIs" dxfId="97" priority="98" operator="equal">
      <formula>"Online"</formula>
    </cfRule>
  </conditionalFormatting>
  <conditionalFormatting sqref="R78">
    <cfRule type="cellIs" dxfId="96" priority="97" operator="equal">
      <formula>"Online"</formula>
    </cfRule>
  </conditionalFormatting>
  <conditionalFormatting sqref="R78">
    <cfRule type="cellIs" dxfId="95" priority="96" operator="equal">
      <formula>"Online"</formula>
    </cfRule>
  </conditionalFormatting>
  <conditionalFormatting sqref="R78">
    <cfRule type="cellIs" dxfId="94" priority="95" operator="equal">
      <formula>"Online"</formula>
    </cfRule>
  </conditionalFormatting>
  <conditionalFormatting sqref="R78">
    <cfRule type="cellIs" dxfId="93" priority="94" operator="equal">
      <formula>"Online"</formula>
    </cfRule>
  </conditionalFormatting>
  <conditionalFormatting sqref="R78">
    <cfRule type="cellIs" dxfId="92" priority="93" operator="equal">
      <formula>"Online"</formula>
    </cfRule>
  </conditionalFormatting>
  <conditionalFormatting sqref="R78">
    <cfRule type="cellIs" dxfId="91" priority="92" operator="equal">
      <formula>"Online"</formula>
    </cfRule>
  </conditionalFormatting>
  <conditionalFormatting sqref="R79">
    <cfRule type="cellIs" dxfId="90" priority="91" operator="equal">
      <formula>"Online"</formula>
    </cfRule>
  </conditionalFormatting>
  <conditionalFormatting sqref="R79">
    <cfRule type="cellIs" dxfId="89" priority="90" operator="equal">
      <formula>"Online"</formula>
    </cfRule>
  </conditionalFormatting>
  <conditionalFormatting sqref="R79">
    <cfRule type="cellIs" dxfId="88" priority="89" operator="equal">
      <formula>"Online"</formula>
    </cfRule>
  </conditionalFormatting>
  <conditionalFormatting sqref="R79">
    <cfRule type="cellIs" dxfId="87" priority="88" operator="equal">
      <formula>"Online"</formula>
    </cfRule>
  </conditionalFormatting>
  <conditionalFormatting sqref="R79">
    <cfRule type="cellIs" dxfId="86" priority="87" operator="equal">
      <formula>"Online"</formula>
    </cfRule>
  </conditionalFormatting>
  <conditionalFormatting sqref="R79">
    <cfRule type="cellIs" dxfId="85" priority="86" operator="equal">
      <formula>"Online"</formula>
    </cfRule>
  </conditionalFormatting>
  <conditionalFormatting sqref="R79">
    <cfRule type="cellIs" dxfId="84" priority="85" operator="equal">
      <formula>"Online"</formula>
    </cfRule>
  </conditionalFormatting>
  <conditionalFormatting sqref="R79">
    <cfRule type="cellIs" dxfId="83" priority="84" operator="equal">
      <formula>"Online"</formula>
    </cfRule>
  </conditionalFormatting>
  <conditionalFormatting sqref="R79">
    <cfRule type="cellIs" dxfId="82" priority="83" operator="equal">
      <formula>"Online"</formula>
    </cfRule>
  </conditionalFormatting>
  <conditionalFormatting sqref="R79">
    <cfRule type="cellIs" dxfId="81" priority="82" operator="equal">
      <formula>"Online"</formula>
    </cfRule>
  </conditionalFormatting>
  <conditionalFormatting sqref="R79">
    <cfRule type="cellIs" dxfId="80" priority="81" operator="equal">
      <formula>"Online"</formula>
    </cfRule>
  </conditionalFormatting>
  <conditionalFormatting sqref="R79">
    <cfRule type="cellIs" dxfId="79" priority="80" operator="equal">
      <formula>"Online"</formula>
    </cfRule>
  </conditionalFormatting>
  <conditionalFormatting sqref="R79">
    <cfRule type="cellIs" dxfId="78" priority="79" operator="equal">
      <formula>"Online"</formula>
    </cfRule>
  </conditionalFormatting>
  <conditionalFormatting sqref="R80">
    <cfRule type="cellIs" dxfId="77" priority="78" operator="equal">
      <formula>"Online"</formula>
    </cfRule>
  </conditionalFormatting>
  <conditionalFormatting sqref="R80">
    <cfRule type="cellIs" dxfId="76" priority="77" operator="equal">
      <formula>"Online"</formula>
    </cfRule>
  </conditionalFormatting>
  <conditionalFormatting sqref="R80">
    <cfRule type="cellIs" dxfId="75" priority="76" operator="equal">
      <formula>"Online"</formula>
    </cfRule>
  </conditionalFormatting>
  <conditionalFormatting sqref="R80">
    <cfRule type="cellIs" dxfId="74" priority="75" operator="equal">
      <formula>"Online"</formula>
    </cfRule>
  </conditionalFormatting>
  <conditionalFormatting sqref="R80">
    <cfRule type="cellIs" dxfId="73" priority="74" operator="equal">
      <formula>"Online"</formula>
    </cfRule>
  </conditionalFormatting>
  <conditionalFormatting sqref="R80">
    <cfRule type="cellIs" dxfId="72" priority="73" operator="equal">
      <formula>"Online"</formula>
    </cfRule>
  </conditionalFormatting>
  <conditionalFormatting sqref="R80">
    <cfRule type="cellIs" dxfId="71" priority="72" operator="equal">
      <formula>"Online"</formula>
    </cfRule>
  </conditionalFormatting>
  <conditionalFormatting sqref="R80">
    <cfRule type="cellIs" dxfId="70" priority="71" operator="equal">
      <formula>"Online"</formula>
    </cfRule>
  </conditionalFormatting>
  <conditionalFormatting sqref="R80">
    <cfRule type="cellIs" dxfId="69" priority="70" operator="equal">
      <formula>"Online"</formula>
    </cfRule>
  </conditionalFormatting>
  <conditionalFormatting sqref="R80">
    <cfRule type="cellIs" dxfId="68" priority="69" operator="equal">
      <formula>"Online"</formula>
    </cfRule>
  </conditionalFormatting>
  <conditionalFormatting sqref="R80">
    <cfRule type="cellIs" dxfId="67" priority="68" operator="equal">
      <formula>"Online"</formula>
    </cfRule>
  </conditionalFormatting>
  <conditionalFormatting sqref="R80">
    <cfRule type="cellIs" dxfId="66" priority="67" operator="equal">
      <formula>"Online"</formula>
    </cfRule>
  </conditionalFormatting>
  <conditionalFormatting sqref="R80">
    <cfRule type="cellIs" dxfId="65" priority="66" operator="equal">
      <formula>"Online"</formula>
    </cfRule>
  </conditionalFormatting>
  <conditionalFormatting sqref="R81">
    <cfRule type="cellIs" dxfId="64" priority="65" operator="equal">
      <formula>"Online"</formula>
    </cfRule>
  </conditionalFormatting>
  <conditionalFormatting sqref="R81">
    <cfRule type="cellIs" dxfId="63" priority="64" operator="equal">
      <formula>"Online"</formula>
    </cfRule>
  </conditionalFormatting>
  <conditionalFormatting sqref="R81">
    <cfRule type="cellIs" dxfId="62" priority="63" operator="equal">
      <formula>"Online"</formula>
    </cfRule>
  </conditionalFormatting>
  <conditionalFormatting sqref="R81">
    <cfRule type="cellIs" dxfId="61" priority="62" operator="equal">
      <formula>"Online"</formula>
    </cfRule>
  </conditionalFormatting>
  <conditionalFormatting sqref="R81">
    <cfRule type="cellIs" dxfId="60" priority="61" operator="equal">
      <formula>"Online"</formula>
    </cfRule>
  </conditionalFormatting>
  <conditionalFormatting sqref="R81">
    <cfRule type="cellIs" dxfId="59" priority="60" operator="equal">
      <formula>"Online"</formula>
    </cfRule>
  </conditionalFormatting>
  <conditionalFormatting sqref="R81">
    <cfRule type="cellIs" dxfId="58" priority="59" operator="equal">
      <formula>"Online"</formula>
    </cfRule>
  </conditionalFormatting>
  <conditionalFormatting sqref="R81">
    <cfRule type="cellIs" dxfId="57" priority="58" operator="equal">
      <formula>"Online"</formula>
    </cfRule>
  </conditionalFormatting>
  <conditionalFormatting sqref="R81">
    <cfRule type="cellIs" dxfId="56" priority="57" operator="equal">
      <formula>"Online"</formula>
    </cfRule>
  </conditionalFormatting>
  <conditionalFormatting sqref="R81">
    <cfRule type="cellIs" dxfId="55" priority="56" operator="equal">
      <formula>"Online"</formula>
    </cfRule>
  </conditionalFormatting>
  <conditionalFormatting sqref="R81">
    <cfRule type="cellIs" dxfId="54" priority="55" operator="equal">
      <formula>"Online"</formula>
    </cfRule>
  </conditionalFormatting>
  <conditionalFormatting sqref="R81">
    <cfRule type="cellIs" dxfId="53" priority="54" operator="equal">
      <formula>"Online"</formula>
    </cfRule>
  </conditionalFormatting>
  <conditionalFormatting sqref="R81">
    <cfRule type="cellIs" dxfId="52" priority="53" operator="equal">
      <formula>"Online"</formula>
    </cfRule>
  </conditionalFormatting>
  <conditionalFormatting sqref="R82">
    <cfRule type="cellIs" dxfId="51" priority="52" operator="equal">
      <formula>"Online"</formula>
    </cfRule>
  </conditionalFormatting>
  <conditionalFormatting sqref="R82">
    <cfRule type="cellIs" dxfId="50" priority="51" operator="equal">
      <formula>"Online"</formula>
    </cfRule>
  </conditionalFormatting>
  <conditionalFormatting sqref="R82">
    <cfRule type="cellIs" dxfId="49" priority="50" operator="equal">
      <formula>"Online"</formula>
    </cfRule>
  </conditionalFormatting>
  <conditionalFormatting sqref="R82">
    <cfRule type="cellIs" dxfId="48" priority="49" operator="equal">
      <formula>"Online"</formula>
    </cfRule>
  </conditionalFormatting>
  <conditionalFormatting sqref="R82">
    <cfRule type="cellIs" dxfId="47" priority="48" operator="equal">
      <formula>"Online"</formula>
    </cfRule>
  </conditionalFormatting>
  <conditionalFormatting sqref="R82">
    <cfRule type="cellIs" dxfId="46" priority="47" operator="equal">
      <formula>"Online"</formula>
    </cfRule>
  </conditionalFormatting>
  <conditionalFormatting sqref="R82">
    <cfRule type="cellIs" dxfId="45" priority="46" operator="equal">
      <formula>"Online"</formula>
    </cfRule>
  </conditionalFormatting>
  <conditionalFormatting sqref="R82">
    <cfRule type="cellIs" dxfId="44" priority="45" operator="equal">
      <formula>"Online"</formula>
    </cfRule>
  </conditionalFormatting>
  <conditionalFormatting sqref="R82">
    <cfRule type="cellIs" dxfId="43" priority="44" operator="equal">
      <formula>"Online"</formula>
    </cfRule>
  </conditionalFormatting>
  <conditionalFormatting sqref="R82">
    <cfRule type="cellIs" dxfId="42" priority="43" operator="equal">
      <formula>"Online"</formula>
    </cfRule>
  </conditionalFormatting>
  <conditionalFormatting sqref="R82">
    <cfRule type="cellIs" dxfId="41" priority="42" operator="equal">
      <formula>"Online"</formula>
    </cfRule>
  </conditionalFormatting>
  <conditionalFormatting sqref="R82">
    <cfRule type="cellIs" dxfId="40" priority="41" operator="equal">
      <formula>"Online"</formula>
    </cfRule>
  </conditionalFormatting>
  <conditionalFormatting sqref="R82">
    <cfRule type="cellIs" dxfId="39" priority="40" operator="equal">
      <formula>"Online"</formula>
    </cfRule>
  </conditionalFormatting>
  <conditionalFormatting sqref="R83">
    <cfRule type="cellIs" dxfId="38" priority="39" operator="equal">
      <formula>"Online"</formula>
    </cfRule>
  </conditionalFormatting>
  <conditionalFormatting sqref="R83">
    <cfRule type="cellIs" dxfId="37" priority="38" operator="equal">
      <formula>"Online"</formula>
    </cfRule>
  </conditionalFormatting>
  <conditionalFormatting sqref="R83">
    <cfRule type="cellIs" dxfId="36" priority="37" operator="equal">
      <formula>"Online"</formula>
    </cfRule>
  </conditionalFormatting>
  <conditionalFormatting sqref="R83">
    <cfRule type="cellIs" dxfId="35" priority="36" operator="equal">
      <formula>"Online"</formula>
    </cfRule>
  </conditionalFormatting>
  <conditionalFormatting sqref="R83">
    <cfRule type="cellIs" dxfId="34" priority="35" operator="equal">
      <formula>"Online"</formula>
    </cfRule>
  </conditionalFormatting>
  <conditionalFormatting sqref="R83">
    <cfRule type="cellIs" dxfId="33" priority="34" operator="equal">
      <formula>"Online"</formula>
    </cfRule>
  </conditionalFormatting>
  <conditionalFormatting sqref="R83">
    <cfRule type="cellIs" dxfId="32" priority="33" operator="equal">
      <formula>"Online"</formula>
    </cfRule>
  </conditionalFormatting>
  <conditionalFormatting sqref="R83">
    <cfRule type="cellIs" dxfId="31" priority="32" operator="equal">
      <formula>"Online"</formula>
    </cfRule>
  </conditionalFormatting>
  <conditionalFormatting sqref="R83">
    <cfRule type="cellIs" dxfId="30" priority="31" operator="equal">
      <formula>"Online"</formula>
    </cfRule>
  </conditionalFormatting>
  <conditionalFormatting sqref="R83">
    <cfRule type="cellIs" dxfId="29" priority="30" operator="equal">
      <formula>"Online"</formula>
    </cfRule>
  </conditionalFormatting>
  <conditionalFormatting sqref="R83">
    <cfRule type="cellIs" dxfId="28" priority="29" operator="equal">
      <formula>"Online"</formula>
    </cfRule>
  </conditionalFormatting>
  <conditionalFormatting sqref="R83">
    <cfRule type="cellIs" dxfId="27" priority="28" operator="equal">
      <formula>"Online"</formula>
    </cfRule>
  </conditionalFormatting>
  <conditionalFormatting sqref="R83">
    <cfRule type="cellIs" dxfId="26" priority="27" operator="equal">
      <formula>"Online"</formula>
    </cfRule>
  </conditionalFormatting>
  <conditionalFormatting sqref="R84:R93">
    <cfRule type="cellIs" dxfId="25" priority="26" operator="equal">
      <formula>"Online"</formula>
    </cfRule>
  </conditionalFormatting>
  <conditionalFormatting sqref="R84:R93">
    <cfRule type="cellIs" dxfId="24" priority="25" operator="equal">
      <formula>"Online"</formula>
    </cfRule>
  </conditionalFormatting>
  <conditionalFormatting sqref="R84:R93">
    <cfRule type="cellIs" dxfId="23" priority="24" operator="equal">
      <formula>"Online"</formula>
    </cfRule>
  </conditionalFormatting>
  <conditionalFormatting sqref="R84:R93">
    <cfRule type="cellIs" dxfId="22" priority="23" operator="equal">
      <formula>"Online"</formula>
    </cfRule>
  </conditionalFormatting>
  <conditionalFormatting sqref="R84:R93">
    <cfRule type="cellIs" dxfId="21" priority="22" operator="equal">
      <formula>"Online"</formula>
    </cfRule>
  </conditionalFormatting>
  <conditionalFormatting sqref="R84:R93">
    <cfRule type="cellIs" dxfId="20" priority="21" operator="equal">
      <formula>"Online"</formula>
    </cfRule>
  </conditionalFormatting>
  <conditionalFormatting sqref="R84:R93">
    <cfRule type="cellIs" dxfId="19" priority="20" operator="equal">
      <formula>"Online"</formula>
    </cfRule>
  </conditionalFormatting>
  <conditionalFormatting sqref="R84:R93">
    <cfRule type="cellIs" dxfId="18" priority="19" operator="equal">
      <formula>"Online"</formula>
    </cfRule>
  </conditionalFormatting>
  <conditionalFormatting sqref="R84:R93">
    <cfRule type="cellIs" dxfId="17" priority="18" operator="equal">
      <formula>"Online"</formula>
    </cfRule>
  </conditionalFormatting>
  <conditionalFormatting sqref="R84:R93">
    <cfRule type="cellIs" dxfId="16" priority="17" operator="equal">
      <formula>"Online"</formula>
    </cfRule>
  </conditionalFormatting>
  <conditionalFormatting sqref="R84:R93">
    <cfRule type="cellIs" dxfId="15" priority="16" operator="equal">
      <formula>"Online"</formula>
    </cfRule>
  </conditionalFormatting>
  <conditionalFormatting sqref="R84:R93">
    <cfRule type="cellIs" dxfId="14" priority="15" operator="equal">
      <formula>"Online"</formula>
    </cfRule>
  </conditionalFormatting>
  <conditionalFormatting sqref="R84:R93">
    <cfRule type="cellIs" dxfId="13" priority="14" operator="equal">
      <formula>"Online"</formula>
    </cfRule>
  </conditionalFormatting>
  <conditionalFormatting sqref="R94:R97">
    <cfRule type="cellIs" dxfId="12" priority="13" operator="equal">
      <formula>"Online"</formula>
    </cfRule>
  </conditionalFormatting>
  <conditionalFormatting sqref="R94:R97">
    <cfRule type="cellIs" dxfId="11" priority="12" operator="equal">
      <formula>"Online"</formula>
    </cfRule>
  </conditionalFormatting>
  <conditionalFormatting sqref="R94:R97">
    <cfRule type="cellIs" dxfId="10" priority="11" operator="equal">
      <formula>"Online"</formula>
    </cfRule>
  </conditionalFormatting>
  <conditionalFormatting sqref="R94:R97">
    <cfRule type="cellIs" dxfId="9" priority="10" operator="equal">
      <formula>"Online"</formula>
    </cfRule>
  </conditionalFormatting>
  <conditionalFormatting sqref="R94:R97">
    <cfRule type="cellIs" dxfId="8" priority="9" operator="equal">
      <formula>"Online"</formula>
    </cfRule>
  </conditionalFormatting>
  <conditionalFormatting sqref="R94:R97">
    <cfRule type="cellIs" dxfId="7" priority="8" operator="equal">
      <formula>"Online"</formula>
    </cfRule>
  </conditionalFormatting>
  <conditionalFormatting sqref="R94:R97">
    <cfRule type="cellIs" dxfId="6" priority="7" operator="equal">
      <formula>"Online"</formula>
    </cfRule>
  </conditionalFormatting>
  <conditionalFormatting sqref="R94:R97">
    <cfRule type="cellIs" dxfId="5" priority="6" operator="equal">
      <formula>"Online"</formula>
    </cfRule>
  </conditionalFormatting>
  <conditionalFormatting sqref="R94:R97">
    <cfRule type="cellIs" dxfId="4" priority="5" operator="equal">
      <formula>"Online"</formula>
    </cfRule>
  </conditionalFormatting>
  <conditionalFormatting sqref="R94:R97">
    <cfRule type="cellIs" dxfId="3" priority="4" operator="equal">
      <formula>"Online"</formula>
    </cfRule>
  </conditionalFormatting>
  <conditionalFormatting sqref="R94:R97">
    <cfRule type="cellIs" dxfId="2" priority="3" operator="equal">
      <formula>"Online"</formula>
    </cfRule>
  </conditionalFormatting>
  <conditionalFormatting sqref="R94:R97">
    <cfRule type="cellIs" dxfId="1" priority="2" operator="equal">
      <formula>"Online"</formula>
    </cfRule>
  </conditionalFormatting>
  <conditionalFormatting sqref="R94:R9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4" max="16" man="1"/>
    <brk id="62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643" zoomScale="110" zoomScaleNormal="92" zoomScaleSheetLayoutView="110" workbookViewId="0">
      <selection activeCell="I659" sqref="I65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77" t="s">
        <v>46</v>
      </c>
      <c r="D1" s="551"/>
      <c r="E1" s="551"/>
      <c r="F1" s="551"/>
      <c r="G1" s="551"/>
      <c r="H1" s="551"/>
      <c r="I1" s="551"/>
      <c r="J1" s="84" t="s">
        <v>66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30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3519547.0833333326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3519547.0833333326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78" t="s">
        <v>50</v>
      </c>
      <c r="B7" s="579"/>
      <c r="C7" s="579"/>
      <c r="D7" s="579"/>
      <c r="E7" s="579"/>
      <c r="F7" s="579"/>
      <c r="G7" s="579"/>
      <c r="H7" s="579"/>
      <c r="I7" s="579"/>
      <c r="J7" s="579"/>
      <c r="K7" s="579"/>
      <c r="L7" s="580"/>
      <c r="M7" s="94"/>
      <c r="N7" s="95"/>
      <c r="O7" s="542" t="s">
        <v>51</v>
      </c>
      <c r="P7" s="552"/>
      <c r="Q7" s="552"/>
      <c r="R7" s="553"/>
      <c r="S7" s="96"/>
      <c r="T7" s="542" t="s">
        <v>52</v>
      </c>
      <c r="U7" s="552"/>
      <c r="V7" s="552"/>
      <c r="W7" s="552"/>
      <c r="X7" s="552"/>
      <c r="Y7" s="553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1" t="s">
        <v>200</v>
      </c>
      <c r="D8" s="551"/>
      <c r="E8" s="551"/>
      <c r="F8" s="551"/>
      <c r="G8" s="99" t="str">
        <f>$J$1</f>
        <v>April</v>
      </c>
      <c r="H8" s="582">
        <f>$K$1</f>
        <v>2025</v>
      </c>
      <c r="I8" s="551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66" t="s">
        <v>52</v>
      </c>
      <c r="G11" s="521"/>
      <c r="H11" s="85"/>
      <c r="I11" s="566" t="s">
        <v>64</v>
      </c>
      <c r="J11" s="535"/>
      <c r="K11" s="521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4" t="s">
        <v>51</v>
      </c>
      <c r="C13" s="521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30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4" t="s">
        <v>72</v>
      </c>
      <c r="J15" s="521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4" t="s">
        <v>74</v>
      </c>
      <c r="J16" s="521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66" t="s">
        <v>13</v>
      </c>
      <c r="J17" s="521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0"/>
      <c r="J18" s="551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0"/>
      <c r="J19" s="550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8" t="s">
        <v>50</v>
      </c>
      <c r="B22" s="579"/>
      <c r="C22" s="579"/>
      <c r="D22" s="579"/>
      <c r="E22" s="579"/>
      <c r="F22" s="579"/>
      <c r="G22" s="579"/>
      <c r="H22" s="579"/>
      <c r="I22" s="579"/>
      <c r="J22" s="579"/>
      <c r="K22" s="579"/>
      <c r="L22" s="580"/>
      <c r="M22" s="94"/>
      <c r="N22" s="116"/>
      <c r="O22" s="583" t="s">
        <v>51</v>
      </c>
      <c r="P22" s="535"/>
      <c r="Q22" s="535"/>
      <c r="R22" s="521"/>
      <c r="S22" s="92"/>
      <c r="T22" s="583" t="s">
        <v>52</v>
      </c>
      <c r="U22" s="535"/>
      <c r="V22" s="535"/>
      <c r="W22" s="535"/>
      <c r="X22" s="535"/>
      <c r="Y22" s="521"/>
      <c r="Z22" s="138"/>
      <c r="AA22" s="94"/>
      <c r="AB22" s="93"/>
      <c r="AC22" s="93"/>
    </row>
    <row r="23" spans="1:29" ht="22.5" x14ac:dyDescent="0.2">
      <c r="A23" s="98"/>
      <c r="B23" s="85"/>
      <c r="C23" s="581" t="s">
        <v>82</v>
      </c>
      <c r="D23" s="551"/>
      <c r="E23" s="551"/>
      <c r="F23" s="551"/>
      <c r="G23" s="99" t="str">
        <f>$J$1</f>
        <v>April</v>
      </c>
      <c r="H23" s="582">
        <f>$K$1</f>
        <v>2025</v>
      </c>
      <c r="I23" s="551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66" t="s">
        <v>52</v>
      </c>
      <c r="G26" s="521"/>
      <c r="H26" s="85"/>
      <c r="I26" s="566" t="s">
        <v>64</v>
      </c>
      <c r="J26" s="535"/>
      <c r="K26" s="521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4" t="s">
        <v>51</v>
      </c>
      <c r="C28" s="521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4" t="s">
        <v>72</v>
      </c>
      <c r="J30" s="521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4" t="s">
        <v>74</v>
      </c>
      <c r="J31" s="521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66" t="s">
        <v>13</v>
      </c>
      <c r="J32" s="521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8" t="s">
        <v>50</v>
      </c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80"/>
      <c r="M37" s="94"/>
      <c r="N37" s="95"/>
      <c r="O37" s="542" t="s">
        <v>51</v>
      </c>
      <c r="P37" s="552"/>
      <c r="Q37" s="552"/>
      <c r="R37" s="553"/>
      <c r="S37" s="96"/>
      <c r="T37" s="542" t="s">
        <v>52</v>
      </c>
      <c r="U37" s="552"/>
      <c r="V37" s="552"/>
      <c r="W37" s="552"/>
      <c r="X37" s="552"/>
      <c r="Y37" s="553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1" t="s">
        <v>83</v>
      </c>
      <c r="D38" s="551"/>
      <c r="E38" s="551"/>
      <c r="F38" s="551"/>
      <c r="G38" s="99" t="str">
        <f>$J$1</f>
        <v>April</v>
      </c>
      <c r="H38" s="582">
        <f>$K$1</f>
        <v>2025</v>
      </c>
      <c r="I38" s="551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66" t="s">
        <v>52</v>
      </c>
      <c r="G41" s="521"/>
      <c r="H41" s="85"/>
      <c r="I41" s="566" t="s">
        <v>64</v>
      </c>
      <c r="J41" s="535"/>
      <c r="K41" s="521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>
        <v>1000</v>
      </c>
      <c r="Y42" s="117">
        <f t="shared" si="10"/>
        <v>5000</v>
      </c>
      <c r="Z42" s="118"/>
      <c r="AA42" s="93"/>
      <c r="AB42" s="93"/>
      <c r="AC42" s="93"/>
    </row>
    <row r="43" spans="1:29" ht="20.100000000000001" customHeight="1" x14ac:dyDescent="0.2">
      <c r="A43" s="98"/>
      <c r="B43" s="554" t="s">
        <v>51</v>
      </c>
      <c r="C43" s="521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30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22"/>
      <c r="I45" s="564" t="s">
        <v>72</v>
      </c>
      <c r="J45" s="521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64" t="s">
        <v>74</v>
      </c>
      <c r="J46" s="521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H47" s="85"/>
      <c r="I47" s="566" t="s">
        <v>13</v>
      </c>
      <c r="J47" s="521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0"/>
      <c r="J48" s="551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0"/>
      <c r="J49" s="550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61" t="s">
        <v>50</v>
      </c>
      <c r="B53" s="562"/>
      <c r="C53" s="562"/>
      <c r="D53" s="562"/>
      <c r="E53" s="562"/>
      <c r="F53" s="562"/>
      <c r="G53" s="562"/>
      <c r="H53" s="562"/>
      <c r="I53" s="562"/>
      <c r="J53" s="562"/>
      <c r="K53" s="562"/>
      <c r="L53" s="563"/>
      <c r="M53" s="94"/>
      <c r="N53" s="95"/>
      <c r="O53" s="542" t="s">
        <v>51</v>
      </c>
      <c r="P53" s="552"/>
      <c r="Q53" s="552"/>
      <c r="R53" s="553"/>
      <c r="S53" s="96"/>
      <c r="T53" s="542" t="s">
        <v>52</v>
      </c>
      <c r="U53" s="552"/>
      <c r="V53" s="552"/>
      <c r="W53" s="552"/>
      <c r="X53" s="552"/>
      <c r="Y53" s="553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84" t="s">
        <v>239</v>
      </c>
      <c r="D54" s="585"/>
      <c r="E54" s="585"/>
      <c r="F54" s="585"/>
      <c r="G54" s="432" t="str">
        <f>$J$1</f>
        <v>April</v>
      </c>
      <c r="H54" s="586">
        <f>$K$1</f>
        <v>2025</v>
      </c>
      <c r="I54" s="585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</f>
        <v>52000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240</v>
      </c>
      <c r="D56" s="353"/>
      <c r="E56" s="353"/>
      <c r="F56" s="353" t="s">
        <v>222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47" t="s">
        <v>52</v>
      </c>
      <c r="G57" s="548"/>
      <c r="H57" s="353"/>
      <c r="I57" s="547" t="s">
        <v>64</v>
      </c>
      <c r="J57" s="549"/>
      <c r="K57" s="548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>
        <f>Y57</f>
        <v>0</v>
      </c>
      <c r="V58" s="113">
        <v>5000</v>
      </c>
      <c r="W58" s="117">
        <f t="shared" si="13"/>
        <v>5000</v>
      </c>
      <c r="X58" s="113">
        <v>5000</v>
      </c>
      <c r="Y58" s="117">
        <f t="shared" si="14"/>
        <v>0</v>
      </c>
      <c r="Z58" s="118"/>
      <c r="AA58" s="93"/>
      <c r="AB58" s="93"/>
      <c r="AC58" s="93"/>
    </row>
    <row r="59" spans="1:29" ht="20.100000000000001" customHeight="1" x14ac:dyDescent="0.2">
      <c r="A59" s="405"/>
      <c r="B59" s="587" t="s">
        <v>51</v>
      </c>
      <c r="C59" s="556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6"/>
      <c r="I59" s="468">
        <f>IF(C63&gt;0,$K$2,C61)</f>
        <v>30</v>
      </c>
      <c r="J59" s="424" t="s">
        <v>68</v>
      </c>
      <c r="K59" s="428">
        <f>K55/$K$2*I59</f>
        <v>52000</v>
      </c>
      <c r="L59" s="418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5000</v>
      </c>
      <c r="H60" s="416"/>
      <c r="I60" s="468">
        <v>5</v>
      </c>
      <c r="J60" s="424" t="s">
        <v>70</v>
      </c>
      <c r="K60" s="429">
        <f>K55/$K$2/8*I60</f>
        <v>1083.3333333333333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0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5000</v>
      </c>
      <c r="H61" s="416"/>
      <c r="I61" s="588" t="s">
        <v>72</v>
      </c>
      <c r="J61" s="556"/>
      <c r="K61" s="427">
        <f>K59+K60</f>
        <v>53083.333333333336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0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5000</v>
      </c>
      <c r="H62" s="416"/>
      <c r="I62" s="588" t="s">
        <v>74</v>
      </c>
      <c r="J62" s="556"/>
      <c r="K62" s="427">
        <f>G62</f>
        <v>5000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3"/>
      <c r="I63" s="555" t="s">
        <v>13</v>
      </c>
      <c r="J63" s="556"/>
      <c r="K63" s="430">
        <f>K61-K62</f>
        <v>48083.333333333336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57"/>
      <c r="J64" s="558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1" t="s">
        <v>50</v>
      </c>
      <c r="B68" s="562"/>
      <c r="C68" s="562"/>
      <c r="D68" s="562"/>
      <c r="E68" s="562"/>
      <c r="F68" s="562"/>
      <c r="G68" s="562"/>
      <c r="H68" s="562"/>
      <c r="I68" s="562"/>
      <c r="J68" s="562"/>
      <c r="K68" s="562"/>
      <c r="L68" s="563"/>
      <c r="M68" s="94"/>
      <c r="N68" s="95"/>
      <c r="O68" s="542" t="s">
        <v>51</v>
      </c>
      <c r="P68" s="552"/>
      <c r="Q68" s="552"/>
      <c r="R68" s="553"/>
      <c r="S68" s="96"/>
      <c r="T68" s="542" t="s">
        <v>52</v>
      </c>
      <c r="U68" s="552"/>
      <c r="V68" s="552"/>
      <c r="W68" s="552"/>
      <c r="X68" s="552"/>
      <c r="Y68" s="553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84" t="s">
        <v>241</v>
      </c>
      <c r="D69" s="585"/>
      <c r="E69" s="585"/>
      <c r="F69" s="585"/>
      <c r="G69" s="432" t="str">
        <f>$J$1</f>
        <v>April</v>
      </c>
      <c r="H69" s="586">
        <f>$K$1</f>
        <v>2025</v>
      </c>
      <c r="I69" s="585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</f>
        <v>90000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47" t="s">
        <v>52</v>
      </c>
      <c r="G72" s="548"/>
      <c r="H72" s="353"/>
      <c r="I72" s="547" t="s">
        <v>64</v>
      </c>
      <c r="J72" s="549"/>
      <c r="K72" s="548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587" t="s">
        <v>51</v>
      </c>
      <c r="C74" s="556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6"/>
      <c r="I74" s="469">
        <f>IF(C78&gt;0,$K$2,C76)</f>
        <v>30</v>
      </c>
      <c r="J74" s="424" t="s">
        <v>68</v>
      </c>
      <c r="K74" s="428">
        <f>K70/$K$2*I74</f>
        <v>90000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10000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0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40000</v>
      </c>
      <c r="H76" s="416"/>
      <c r="I76" s="588" t="s">
        <v>72</v>
      </c>
      <c r="J76" s="556"/>
      <c r="K76" s="427">
        <f>K74+K75</f>
        <v>90000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588" t="s">
        <v>74</v>
      </c>
      <c r="J77" s="556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35000</v>
      </c>
      <c r="H78" s="353"/>
      <c r="I78" s="555" t="s">
        <v>13</v>
      </c>
      <c r="J78" s="556"/>
      <c r="K78" s="430">
        <f>K76-K77</f>
        <v>85000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57"/>
      <c r="J79" s="558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1" t="s">
        <v>50</v>
      </c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3"/>
      <c r="M83" s="94"/>
      <c r="N83" s="95"/>
      <c r="O83" s="542" t="s">
        <v>51</v>
      </c>
      <c r="P83" s="552"/>
      <c r="Q83" s="552"/>
      <c r="R83" s="553"/>
      <c r="S83" s="96"/>
      <c r="T83" s="542" t="s">
        <v>52</v>
      </c>
      <c r="U83" s="552"/>
      <c r="V83" s="552"/>
      <c r="W83" s="552"/>
      <c r="X83" s="552"/>
      <c r="Y83" s="553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45" t="s">
        <v>239</v>
      </c>
      <c r="D84" s="565"/>
      <c r="E84" s="565"/>
      <c r="F84" s="565"/>
      <c r="G84" s="437" t="str">
        <f>$J$1</f>
        <v>April</v>
      </c>
      <c r="H84" s="546">
        <f>$K$1</f>
        <v>2025</v>
      </c>
      <c r="I84" s="565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47" t="s">
        <v>52</v>
      </c>
      <c r="G87" s="548"/>
      <c r="H87" s="353"/>
      <c r="I87" s="547" t="s">
        <v>64</v>
      </c>
      <c r="J87" s="549"/>
      <c r="K87" s="548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54" t="s">
        <v>51</v>
      </c>
      <c r="C89" s="521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30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4" t="s">
        <v>72</v>
      </c>
      <c r="J91" s="521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4" t="s">
        <v>74</v>
      </c>
      <c r="J92" s="521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55" t="s">
        <v>13</v>
      </c>
      <c r="J93" s="556"/>
      <c r="K93" s="430">
        <f>K91-K92</f>
        <v>46000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0"/>
      <c r="J94" s="551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0"/>
      <c r="J95" s="551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1" t="s">
        <v>50</v>
      </c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3"/>
      <c r="M98" s="94"/>
      <c r="N98" s="95"/>
      <c r="O98" s="542" t="s">
        <v>51</v>
      </c>
      <c r="P98" s="552"/>
      <c r="Q98" s="552"/>
      <c r="R98" s="553"/>
      <c r="S98" s="96"/>
      <c r="T98" s="542" t="s">
        <v>52</v>
      </c>
      <c r="U98" s="552"/>
      <c r="V98" s="552"/>
      <c r="W98" s="552"/>
      <c r="X98" s="552"/>
      <c r="Y98" s="553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45" t="s">
        <v>239</v>
      </c>
      <c r="D99" s="565"/>
      <c r="E99" s="565"/>
      <c r="F99" s="565"/>
      <c r="G99" s="437" t="str">
        <f>$J$1</f>
        <v>April</v>
      </c>
      <c r="H99" s="546">
        <f>$K$1</f>
        <v>2025</v>
      </c>
      <c r="I99" s="565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47" t="s">
        <v>52</v>
      </c>
      <c r="G102" s="548"/>
      <c r="H102" s="353"/>
      <c r="I102" s="547" t="s">
        <v>64</v>
      </c>
      <c r="J102" s="549"/>
      <c r="K102" s="548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92250</v>
      </c>
      <c r="AC103" s="93"/>
    </row>
    <row r="104" spans="1:29" ht="20.100000000000001" customHeight="1" x14ac:dyDescent="0.2">
      <c r="A104" s="98"/>
      <c r="B104" s="554" t="s">
        <v>51</v>
      </c>
      <c r="C104" s="521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30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5250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4" t="s">
        <v>72</v>
      </c>
      <c r="J106" s="521"/>
      <c r="K106" s="125">
        <f>K104+K105</f>
        <v>47250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4" t="s">
        <v>74</v>
      </c>
      <c r="J107" s="521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55" t="s">
        <v>13</v>
      </c>
      <c r="J108" s="556"/>
      <c r="K108" s="430">
        <f>K106-K107</f>
        <v>47250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0"/>
      <c r="J109" s="551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0"/>
      <c r="J110" s="551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1" t="s">
        <v>50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3"/>
      <c r="M113" s="94"/>
      <c r="N113" s="95"/>
      <c r="O113" s="542" t="s">
        <v>51</v>
      </c>
      <c r="P113" s="552"/>
      <c r="Q113" s="552"/>
      <c r="R113" s="553"/>
      <c r="S113" s="96"/>
      <c r="T113" s="542" t="s">
        <v>52</v>
      </c>
      <c r="U113" s="552"/>
      <c r="V113" s="552"/>
      <c r="W113" s="552"/>
      <c r="X113" s="552"/>
      <c r="Y113" s="553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45" t="s">
        <v>239</v>
      </c>
      <c r="D114" s="565"/>
      <c r="E114" s="565"/>
      <c r="F114" s="565"/>
      <c r="G114" s="437" t="str">
        <f>$J$1</f>
        <v>April</v>
      </c>
      <c r="H114" s="546">
        <f>$K$1</f>
        <v>2025</v>
      </c>
      <c r="I114" s="565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47" t="s">
        <v>52</v>
      </c>
      <c r="G117" s="548"/>
      <c r="H117" s="353"/>
      <c r="I117" s="547" t="s">
        <v>64</v>
      </c>
      <c r="J117" s="549"/>
      <c r="K117" s="548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4" t="s">
        <v>51</v>
      </c>
      <c r="C119" s="521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30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8000</v>
      </c>
      <c r="H120" s="122"/>
      <c r="I120" s="126">
        <v>25</v>
      </c>
      <c r="J120" s="127" t="s">
        <v>70</v>
      </c>
      <c r="K120" s="125">
        <f>K115/$K$2/8*I120</f>
        <v>3125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64" t="s">
        <v>72</v>
      </c>
      <c r="J121" s="521"/>
      <c r="K121" s="125">
        <f>K119+K120</f>
        <v>33125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8000</v>
      </c>
      <c r="H122" s="122"/>
      <c r="I122" s="564" t="s">
        <v>74</v>
      </c>
      <c r="J122" s="521"/>
      <c r="K122" s="125">
        <f>G122</f>
        <v>8000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3"/>
      <c r="I123" s="555" t="s">
        <v>13</v>
      </c>
      <c r="J123" s="556"/>
      <c r="K123" s="430">
        <f>K121-K122</f>
        <v>25125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0"/>
      <c r="J124" s="551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0"/>
      <c r="J125" s="551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1" t="s">
        <v>50</v>
      </c>
      <c r="B128" s="562"/>
      <c r="C128" s="562"/>
      <c r="D128" s="562"/>
      <c r="E128" s="562"/>
      <c r="F128" s="562"/>
      <c r="G128" s="562"/>
      <c r="H128" s="562"/>
      <c r="I128" s="562"/>
      <c r="J128" s="562"/>
      <c r="K128" s="562"/>
      <c r="L128" s="563"/>
      <c r="M128" s="94"/>
      <c r="N128" s="95"/>
      <c r="O128" s="542" t="s">
        <v>51</v>
      </c>
      <c r="P128" s="552"/>
      <c r="Q128" s="552"/>
      <c r="R128" s="553"/>
      <c r="S128" s="96"/>
      <c r="T128" s="542" t="s">
        <v>52</v>
      </c>
      <c r="U128" s="552"/>
      <c r="V128" s="552"/>
      <c r="W128" s="552"/>
      <c r="X128" s="552"/>
      <c r="Y128" s="553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45" t="s">
        <v>239</v>
      </c>
      <c r="D129" s="565"/>
      <c r="E129" s="565"/>
      <c r="F129" s="565"/>
      <c r="G129" s="437" t="str">
        <f>$J$1</f>
        <v>April</v>
      </c>
      <c r="H129" s="546">
        <f>$K$1</f>
        <v>2025</v>
      </c>
      <c r="I129" s="565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47" t="s">
        <v>52</v>
      </c>
      <c r="G132" s="548"/>
      <c r="H132" s="353"/>
      <c r="I132" s="547" t="s">
        <v>64</v>
      </c>
      <c r="J132" s="549"/>
      <c r="K132" s="548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15000</v>
      </c>
      <c r="Y133" s="117">
        <f t="shared" si="31"/>
        <v>99500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4" t="s">
        <v>51</v>
      </c>
      <c r="C134" s="521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84500</v>
      </c>
      <c r="H134" s="122"/>
      <c r="I134" s="126">
        <f>IF(C138&gt;0,$K$2,C136)</f>
        <v>30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114500</v>
      </c>
      <c r="H136" s="122"/>
      <c r="I136" s="564" t="s">
        <v>72</v>
      </c>
      <c r="J136" s="521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15000</v>
      </c>
      <c r="H137" s="122"/>
      <c r="I137" s="564" t="s">
        <v>74</v>
      </c>
      <c r="J137" s="521"/>
      <c r="K137" s="125">
        <f>G137</f>
        <v>15000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99500</v>
      </c>
      <c r="H138" s="353"/>
      <c r="I138" s="555" t="s">
        <v>13</v>
      </c>
      <c r="J138" s="556"/>
      <c r="K138" s="430">
        <f>K136-K137</f>
        <v>45000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0"/>
      <c r="J139" s="551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0"/>
      <c r="J140" s="551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1" t="s">
        <v>50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3"/>
      <c r="M143" s="94"/>
      <c r="N143" s="95"/>
      <c r="O143" s="542" t="s">
        <v>51</v>
      </c>
      <c r="P143" s="552"/>
      <c r="Q143" s="552"/>
      <c r="R143" s="553"/>
      <c r="S143" s="96"/>
      <c r="T143" s="542" t="s">
        <v>52</v>
      </c>
      <c r="U143" s="552"/>
      <c r="V143" s="552"/>
      <c r="W143" s="552"/>
      <c r="X143" s="552"/>
      <c r="Y143" s="553"/>
      <c r="Z143" s="97"/>
      <c r="AA143" s="94"/>
      <c r="AB143" s="93"/>
      <c r="AC143" s="93"/>
    </row>
    <row r="144" spans="1:29" ht="20.100000000000001" customHeight="1" thickBot="1" x14ac:dyDescent="0.25">
      <c r="A144" s="436"/>
      <c r="B144" s="437"/>
      <c r="C144" s="545" t="s">
        <v>239</v>
      </c>
      <c r="D144" s="565"/>
      <c r="E144" s="565"/>
      <c r="F144" s="565"/>
      <c r="G144" s="437" t="str">
        <f>$J$1</f>
        <v>April</v>
      </c>
      <c r="H144" s="546">
        <f>$K$1</f>
        <v>2025</v>
      </c>
      <c r="I144" s="565"/>
      <c r="J144" s="437"/>
      <c r="K144" s="438"/>
      <c r="L144" s="439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47" t="s">
        <v>52</v>
      </c>
      <c r="G147" s="548"/>
      <c r="H147" s="353"/>
      <c r="I147" s="547" t="s">
        <v>64</v>
      </c>
      <c r="J147" s="549"/>
      <c r="K147" s="548"/>
      <c r="L147" s="415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>
        <f>Y147</f>
        <v>39000</v>
      </c>
      <c r="V148" s="113"/>
      <c r="W148" s="117">
        <f t="shared" si="33"/>
        <v>39000</v>
      </c>
      <c r="X148" s="113">
        <v>5000</v>
      </c>
      <c r="Y148" s="117">
        <f t="shared" si="34"/>
        <v>34000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4" t="s">
        <v>51</v>
      </c>
      <c r="C149" s="521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39000</v>
      </c>
      <c r="H149" s="122"/>
      <c r="I149" s="126">
        <f>IF(C153&gt;=C152,$K$2,C151+C153)</f>
        <v>30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91.2</v>
      </c>
      <c r="J150" s="127" t="s">
        <v>70</v>
      </c>
      <c r="K150" s="125">
        <f>K145/$K$2/8*I150</f>
        <v>12920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0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64" t="s">
        <v>72</v>
      </c>
      <c r="J151" s="521"/>
      <c r="K151" s="125">
        <f>K149+K150</f>
        <v>46920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22"/>
      <c r="I152" s="564" t="s">
        <v>74</v>
      </c>
      <c r="J152" s="521"/>
      <c r="K152" s="125">
        <f>G152</f>
        <v>5000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34000</v>
      </c>
      <c r="H153" s="353"/>
      <c r="I153" s="555" t="s">
        <v>13</v>
      </c>
      <c r="J153" s="556"/>
      <c r="K153" s="430">
        <f>K151-K152</f>
        <v>41920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0"/>
      <c r="J154" s="551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0"/>
      <c r="J155" s="551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1" t="s">
        <v>50</v>
      </c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3"/>
      <c r="M158" s="94"/>
      <c r="N158" s="95"/>
      <c r="O158" s="542" t="s">
        <v>51</v>
      </c>
      <c r="P158" s="552"/>
      <c r="Q158" s="552"/>
      <c r="R158" s="553"/>
      <c r="S158" s="96"/>
      <c r="T158" s="542" t="s">
        <v>52</v>
      </c>
      <c r="U158" s="552"/>
      <c r="V158" s="552"/>
      <c r="W158" s="552"/>
      <c r="X158" s="552"/>
      <c r="Y158" s="553"/>
      <c r="Z158" s="97"/>
      <c r="AA158" s="94"/>
      <c r="AB158" s="93"/>
      <c r="AC158" s="93"/>
    </row>
    <row r="159" spans="1:29" ht="20.100000000000001" customHeight="1" thickBot="1" x14ac:dyDescent="0.4">
      <c r="A159" s="431"/>
      <c r="B159" s="432"/>
      <c r="C159" s="584" t="s">
        <v>241</v>
      </c>
      <c r="D159" s="585"/>
      <c r="E159" s="585"/>
      <c r="F159" s="585"/>
      <c r="G159" s="432" t="str">
        <f>$J$1</f>
        <v>April</v>
      </c>
      <c r="H159" s="586">
        <f>$K$1</f>
        <v>2025</v>
      </c>
      <c r="I159" s="585"/>
      <c r="J159" s="432"/>
      <c r="K159" s="434"/>
      <c r="L159" s="435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47" t="s">
        <v>52</v>
      </c>
      <c r="G162" s="548"/>
      <c r="H162" s="353"/>
      <c r="I162" s="547" t="s">
        <v>64</v>
      </c>
      <c r="J162" s="549"/>
      <c r="K162" s="548"/>
      <c r="L162" s="415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4" t="s">
        <v>51</v>
      </c>
      <c r="C164" s="521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30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22"/>
      <c r="I165" s="126">
        <v>43</v>
      </c>
      <c r="J165" s="127" t="s">
        <v>70</v>
      </c>
      <c r="K165" s="125">
        <f>K160/$K$2/8*I165</f>
        <v>13437.5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0</v>
      </c>
      <c r="H166" s="122"/>
      <c r="I166" s="564" t="s">
        <v>72</v>
      </c>
      <c r="J166" s="521"/>
      <c r="K166" s="125">
        <f>K164+K165</f>
        <v>88437.5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0</v>
      </c>
      <c r="H167" s="122"/>
      <c r="I167" s="564" t="s">
        <v>74</v>
      </c>
      <c r="J167" s="521"/>
      <c r="K167" s="125">
        <f>G167</f>
        <v>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3"/>
      <c r="I168" s="555" t="s">
        <v>13</v>
      </c>
      <c r="J168" s="556"/>
      <c r="K168" s="430">
        <f>K166-K167</f>
        <v>88437.5</v>
      </c>
      <c r="L168" s="412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0"/>
      <c r="J169" s="551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0"/>
      <c r="J170" s="551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1" t="s">
        <v>50</v>
      </c>
      <c r="B173" s="562"/>
      <c r="C173" s="562"/>
      <c r="D173" s="562"/>
      <c r="E173" s="562"/>
      <c r="F173" s="562"/>
      <c r="G173" s="562"/>
      <c r="H173" s="562"/>
      <c r="I173" s="562"/>
      <c r="J173" s="562"/>
      <c r="K173" s="562"/>
      <c r="L173" s="563"/>
      <c r="M173" s="94"/>
      <c r="N173" s="95"/>
      <c r="O173" s="542" t="s">
        <v>51</v>
      </c>
      <c r="P173" s="552"/>
      <c r="Q173" s="552"/>
      <c r="R173" s="553"/>
      <c r="S173" s="96"/>
      <c r="T173" s="542" t="s">
        <v>52</v>
      </c>
      <c r="U173" s="552"/>
      <c r="V173" s="552"/>
      <c r="W173" s="552"/>
      <c r="X173" s="552"/>
      <c r="Y173" s="553"/>
      <c r="Z173" s="97"/>
      <c r="AA173" s="94"/>
      <c r="AB173" s="93"/>
      <c r="AC173" s="93"/>
    </row>
    <row r="174" spans="1:29" ht="20.100000000000001" customHeight="1" thickBot="1" x14ac:dyDescent="0.35">
      <c r="A174" s="440"/>
      <c r="B174" s="441"/>
      <c r="C174" s="589" t="s">
        <v>239</v>
      </c>
      <c r="D174" s="565"/>
      <c r="E174" s="565"/>
      <c r="F174" s="565"/>
      <c r="G174" s="441" t="str">
        <f>$J$1</f>
        <v>April</v>
      </c>
      <c r="H174" s="590">
        <f>$K$1</f>
        <v>2025</v>
      </c>
      <c r="I174" s="565"/>
      <c r="J174" s="441"/>
      <c r="K174" s="442"/>
      <c r="L174" s="443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5"/>
      <c r="B175" s="83"/>
      <c r="C175" s="83"/>
      <c r="D175" s="316"/>
      <c r="E175" s="316"/>
      <c r="F175" s="316"/>
      <c r="G175" s="316"/>
      <c r="H175" s="316"/>
      <c r="I175" s="83"/>
      <c r="J175" s="155" t="s">
        <v>59</v>
      </c>
      <c r="K175" s="317">
        <f>45000+2000+3000+5000</f>
        <v>55000</v>
      </c>
      <c r="L175" s="318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5"/>
      <c r="B176" s="83" t="s">
        <v>61</v>
      </c>
      <c r="C176" s="319" t="s">
        <v>93</v>
      </c>
      <c r="D176" s="83"/>
      <c r="E176" s="83"/>
      <c r="F176" s="83"/>
      <c r="G176" s="83"/>
      <c r="H176" s="320"/>
      <c r="I176" s="316"/>
      <c r="J176" s="83"/>
      <c r="K176" s="83"/>
      <c r="L176" s="321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5"/>
      <c r="B177" s="413" t="s">
        <v>63</v>
      </c>
      <c r="C177" s="414"/>
      <c r="D177" s="353"/>
      <c r="E177" s="353"/>
      <c r="F177" s="547" t="s">
        <v>52</v>
      </c>
      <c r="G177" s="548"/>
      <c r="H177" s="353"/>
      <c r="I177" s="547" t="s">
        <v>64</v>
      </c>
      <c r="J177" s="549"/>
      <c r="K177" s="548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5"/>
      <c r="B178" s="83"/>
      <c r="C178" s="83"/>
      <c r="D178" s="83"/>
      <c r="E178" s="83"/>
      <c r="F178" s="83"/>
      <c r="G178" s="83"/>
      <c r="H178" s="323"/>
      <c r="I178" s="83"/>
      <c r="J178" s="83"/>
      <c r="K178" s="83"/>
      <c r="L178" s="324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>
        <f>Y177</f>
        <v>74000</v>
      </c>
      <c r="V178" s="113">
        <v>5000</v>
      </c>
      <c r="W178" s="117">
        <f t="shared" si="40"/>
        <v>79000</v>
      </c>
      <c r="X178" s="113">
        <v>5000</v>
      </c>
      <c r="Y178" s="117">
        <f t="shared" si="41"/>
        <v>74000</v>
      </c>
      <c r="Z178" s="118"/>
      <c r="AA178" s="93"/>
      <c r="AB178" s="93"/>
      <c r="AC178" s="93"/>
    </row>
    <row r="179" spans="1:29" ht="20.100000000000001" customHeight="1" x14ac:dyDescent="0.3">
      <c r="A179" s="315"/>
      <c r="B179" s="591" t="s">
        <v>51</v>
      </c>
      <c r="C179" s="521"/>
      <c r="D179" s="83"/>
      <c r="E179" s="83"/>
      <c r="F179" s="325" t="s">
        <v>67</v>
      </c>
      <c r="G179" s="326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3"/>
      <c r="I179" s="486">
        <f>IF(C183&gt;0,$K$2,C181)</f>
        <v>30</v>
      </c>
      <c r="J179" s="328" t="s">
        <v>68</v>
      </c>
      <c r="K179" s="329">
        <f>K175/$K$2*I179</f>
        <v>55000</v>
      </c>
      <c r="L179" s="330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5"/>
      <c r="B180" s="331"/>
      <c r="C180" s="331"/>
      <c r="D180" s="83"/>
      <c r="E180" s="83"/>
      <c r="F180" s="325" t="s">
        <v>9</v>
      </c>
      <c r="G180" s="326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5000</v>
      </c>
      <c r="H180" s="323"/>
      <c r="I180" s="327">
        <v>10</v>
      </c>
      <c r="J180" s="328" t="s">
        <v>70</v>
      </c>
      <c r="K180" s="326">
        <f>K175/$K$2/8*I180</f>
        <v>2291.6666666666665</v>
      </c>
      <c r="L180" s="332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5"/>
      <c r="B181" s="325" t="s">
        <v>54</v>
      </c>
      <c r="C181" s="331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0</v>
      </c>
      <c r="D181" s="83"/>
      <c r="E181" s="83"/>
      <c r="F181" s="325" t="s">
        <v>71</v>
      </c>
      <c r="G181" s="326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79000</v>
      </c>
      <c r="H181" s="323"/>
      <c r="I181" s="592" t="s">
        <v>72</v>
      </c>
      <c r="J181" s="521"/>
      <c r="K181" s="326">
        <f>K179+K180</f>
        <v>57291.666666666664</v>
      </c>
      <c r="L181" s="332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5"/>
      <c r="B182" s="325" t="s">
        <v>55</v>
      </c>
      <c r="C182" s="331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5" t="s">
        <v>11</v>
      </c>
      <c r="G182" s="326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3"/>
      <c r="I182" s="592" t="s">
        <v>74</v>
      </c>
      <c r="J182" s="521"/>
      <c r="K182" s="326">
        <f>G182</f>
        <v>5000</v>
      </c>
      <c r="L182" s="332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3"/>
      <c r="I183" s="555" t="s">
        <v>13</v>
      </c>
      <c r="J183" s="556"/>
      <c r="K183" s="430">
        <f>K181-K182</f>
        <v>52291.666666666664</v>
      </c>
      <c r="L183" s="412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5"/>
      <c r="B184" s="83"/>
      <c r="C184" s="83"/>
      <c r="D184" s="83"/>
      <c r="E184" s="83"/>
      <c r="F184" s="83"/>
      <c r="G184" s="83"/>
      <c r="H184" s="83"/>
      <c r="I184" s="593"/>
      <c r="J184" s="551"/>
      <c r="K184" s="317"/>
      <c r="L184" s="322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5"/>
      <c r="B185" s="83"/>
      <c r="C185" s="83"/>
      <c r="D185" s="83"/>
      <c r="E185" s="83"/>
      <c r="F185" s="83"/>
      <c r="G185" s="83"/>
      <c r="H185" s="83"/>
      <c r="I185" s="593"/>
      <c r="J185" s="551"/>
      <c r="K185" s="317"/>
      <c r="L185" s="322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4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1" t="s">
        <v>50</v>
      </c>
      <c r="B188" s="562"/>
      <c r="C188" s="562"/>
      <c r="D188" s="562"/>
      <c r="E188" s="562"/>
      <c r="F188" s="562"/>
      <c r="G188" s="562"/>
      <c r="H188" s="562"/>
      <c r="I188" s="562"/>
      <c r="J188" s="562"/>
      <c r="K188" s="562"/>
      <c r="L188" s="563"/>
      <c r="M188" s="94"/>
      <c r="N188" s="95"/>
      <c r="O188" s="542" t="s">
        <v>51</v>
      </c>
      <c r="P188" s="552"/>
      <c r="Q188" s="552"/>
      <c r="R188" s="553"/>
      <c r="S188" s="96"/>
      <c r="T188" s="542" t="s">
        <v>52</v>
      </c>
      <c r="U188" s="552"/>
      <c r="V188" s="552"/>
      <c r="W188" s="552"/>
      <c r="X188" s="552"/>
      <c r="Y188" s="553"/>
      <c r="Z188" s="97"/>
      <c r="AA188" s="86"/>
      <c r="AB188" s="86"/>
      <c r="AC188" s="86"/>
    </row>
    <row r="189" spans="1:29" ht="20.100000000000001" customHeight="1" thickBot="1" x14ac:dyDescent="0.3">
      <c r="A189" s="436"/>
      <c r="B189" s="437"/>
      <c r="C189" s="545" t="s">
        <v>239</v>
      </c>
      <c r="D189" s="565"/>
      <c r="E189" s="565"/>
      <c r="F189" s="565"/>
      <c r="G189" s="437" t="str">
        <f>$J$1</f>
        <v>April</v>
      </c>
      <c r="H189" s="546">
        <f>$K$1</f>
        <v>2025</v>
      </c>
      <c r="I189" s="565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5"/>
      <c r="B190" s="353"/>
      <c r="C190" s="353"/>
      <c r="D190" s="406"/>
      <c r="E190" s="406"/>
      <c r="F190" s="406"/>
      <c r="G190" s="406"/>
      <c r="H190" s="406"/>
      <c r="I190" s="353"/>
      <c r="J190" s="407" t="s">
        <v>59</v>
      </c>
      <c r="K190" s="408">
        <v>55000</v>
      </c>
      <c r="L190" s="409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5"/>
      <c r="B191" s="353" t="s">
        <v>61</v>
      </c>
      <c r="C191" s="410" t="s">
        <v>262</v>
      </c>
      <c r="D191" s="353"/>
      <c r="E191" s="353"/>
      <c r="F191" s="353"/>
      <c r="G191" s="353"/>
      <c r="H191" s="411"/>
      <c r="I191" s="406"/>
      <c r="J191" s="353"/>
      <c r="K191" s="353"/>
      <c r="L191" s="412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5"/>
      <c r="B192" s="413" t="s">
        <v>63</v>
      </c>
      <c r="C192" s="445"/>
      <c r="D192" s="353"/>
      <c r="E192" s="353"/>
      <c r="F192" s="547" t="s">
        <v>52</v>
      </c>
      <c r="G192" s="548"/>
      <c r="H192" s="353"/>
      <c r="I192" s="547" t="s">
        <v>64</v>
      </c>
      <c r="J192" s="549"/>
      <c r="K192" s="548"/>
      <c r="L192" s="415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5"/>
      <c r="B193" s="353"/>
      <c r="C193" s="353"/>
      <c r="D193" s="353"/>
      <c r="E193" s="353"/>
      <c r="F193" s="353"/>
      <c r="G193" s="353"/>
      <c r="H193" s="416"/>
      <c r="I193" s="353"/>
      <c r="J193" s="353"/>
      <c r="K193" s="353"/>
      <c r="L193" s="417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5"/>
      <c r="B194" s="559" t="s">
        <v>51</v>
      </c>
      <c r="C194" s="521"/>
      <c r="D194" s="353"/>
      <c r="E194" s="353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6"/>
      <c r="I194" s="126">
        <f>IF(C198&gt;=C197,$K$2,C196+C198)</f>
        <v>30</v>
      </c>
      <c r="J194" s="127" t="s">
        <v>68</v>
      </c>
      <c r="K194" s="128">
        <f>K190/$K$2*I194</f>
        <v>55000</v>
      </c>
      <c r="L194" s="418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5"/>
      <c r="B195" s="130"/>
      <c r="C195" s="130"/>
      <c r="D195" s="353"/>
      <c r="E195" s="353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6"/>
      <c r="I195" s="446">
        <v>10</v>
      </c>
      <c r="J195" s="127" t="s">
        <v>70</v>
      </c>
      <c r="K195" s="125">
        <f>K190/$K$2/8*I195</f>
        <v>2291.6666666666665</v>
      </c>
      <c r="L195" s="420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5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0</v>
      </c>
      <c r="D196" s="353"/>
      <c r="E196" s="353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6"/>
      <c r="I196" s="560" t="s">
        <v>72</v>
      </c>
      <c r="J196" s="521"/>
      <c r="K196" s="125">
        <f>K194+K195</f>
        <v>57291.666666666664</v>
      </c>
      <c r="L196" s="420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5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3"/>
      <c r="E197" s="353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6"/>
      <c r="I197" s="560" t="s">
        <v>74</v>
      </c>
      <c r="J197" s="521"/>
      <c r="K197" s="125">
        <f>G197</f>
        <v>0</v>
      </c>
      <c r="L197" s="420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3"/>
      <c r="I198" s="555" t="s">
        <v>13</v>
      </c>
      <c r="J198" s="556"/>
      <c r="K198" s="430">
        <f>K196-K197</f>
        <v>57291.666666666664</v>
      </c>
      <c r="L198" s="412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5"/>
      <c r="B199" s="353"/>
      <c r="C199" s="353"/>
      <c r="D199" s="353"/>
      <c r="E199" s="353"/>
      <c r="F199" s="353"/>
      <c r="G199" s="353"/>
      <c r="H199" s="353"/>
      <c r="I199" s="557"/>
      <c r="J199" s="558"/>
      <c r="K199" s="408"/>
      <c r="L199" s="415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5"/>
      <c r="B200" s="444"/>
      <c r="C200" s="444"/>
      <c r="D200" s="444"/>
      <c r="E200" s="444"/>
      <c r="F200" s="444"/>
      <c r="G200" s="444"/>
      <c r="H200" s="444"/>
      <c r="I200" s="557"/>
      <c r="J200" s="558"/>
      <c r="K200" s="408"/>
      <c r="L200" s="415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1"/>
      <c r="B201" s="447"/>
      <c r="C201" s="447"/>
      <c r="D201" s="447"/>
      <c r="E201" s="447"/>
      <c r="F201" s="447"/>
      <c r="G201" s="447"/>
      <c r="H201" s="447"/>
      <c r="I201" s="447"/>
      <c r="J201" s="447"/>
      <c r="K201" s="447"/>
      <c r="L201" s="423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1" t="s">
        <v>50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3"/>
      <c r="M203" s="94"/>
      <c r="N203" s="95"/>
      <c r="O203" s="542" t="s">
        <v>51</v>
      </c>
      <c r="P203" s="552"/>
      <c r="Q203" s="552"/>
      <c r="R203" s="553"/>
      <c r="S203" s="96"/>
      <c r="T203" s="542" t="s">
        <v>52</v>
      </c>
      <c r="U203" s="552"/>
      <c r="V203" s="552"/>
      <c r="W203" s="552"/>
      <c r="X203" s="552"/>
      <c r="Y203" s="553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45" t="s">
        <v>239</v>
      </c>
      <c r="D204" s="565"/>
      <c r="E204" s="565"/>
      <c r="F204" s="565"/>
      <c r="G204" s="437" t="str">
        <f>$J$1</f>
        <v>April</v>
      </c>
      <c r="H204" s="546">
        <f>$K$1</f>
        <v>2025</v>
      </c>
      <c r="I204" s="565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5"/>
      <c r="B207" s="413" t="s">
        <v>63</v>
      </c>
      <c r="C207" s="414"/>
      <c r="D207" s="353"/>
      <c r="E207" s="353"/>
      <c r="F207" s="547" t="s">
        <v>52</v>
      </c>
      <c r="G207" s="548"/>
      <c r="H207" s="353"/>
      <c r="I207" s="547" t="s">
        <v>64</v>
      </c>
      <c r="J207" s="549"/>
      <c r="K207" s="548"/>
      <c r="L207" s="415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>
        <f>Y207</f>
        <v>12460</v>
      </c>
      <c r="V208" s="113">
        <v>10000</v>
      </c>
      <c r="W208" s="117">
        <f t="shared" si="51"/>
        <v>22460</v>
      </c>
      <c r="X208" s="113">
        <v>3000</v>
      </c>
      <c r="Y208" s="117">
        <f t="shared" si="52"/>
        <v>19460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4" t="s">
        <v>51</v>
      </c>
      <c r="C209" s="521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12460</v>
      </c>
      <c r="H209" s="122"/>
      <c r="I209" s="126">
        <f>IF(C213&gt;=C212,$K$2,C211+C213)</f>
        <v>30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10000</v>
      </c>
      <c r="H210" s="122"/>
      <c r="I210" s="126">
        <v>14</v>
      </c>
      <c r="J210" s="127" t="s">
        <v>70</v>
      </c>
      <c r="K210" s="125">
        <f>K205/$K$2/8*I210</f>
        <v>2041.6666666666667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0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22460</v>
      </c>
      <c r="H211" s="122"/>
      <c r="I211" s="564" t="s">
        <v>72</v>
      </c>
      <c r="J211" s="521"/>
      <c r="K211" s="125">
        <f>K209+K210</f>
        <v>37041.666666666664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3000</v>
      </c>
      <c r="H212" s="122"/>
      <c r="I212" s="564" t="s">
        <v>74</v>
      </c>
      <c r="J212" s="521"/>
      <c r="K212" s="125">
        <f>G212</f>
        <v>3000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19460</v>
      </c>
      <c r="H213" s="353"/>
      <c r="I213" s="555" t="s">
        <v>13</v>
      </c>
      <c r="J213" s="556"/>
      <c r="K213" s="430">
        <f>K211-K212</f>
        <v>34041.666666666664</v>
      </c>
      <c r="L213" s="412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0"/>
      <c r="J214" s="551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0"/>
      <c r="J215" s="551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1" t="s">
        <v>50</v>
      </c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3"/>
      <c r="M218" s="94"/>
      <c r="N218" s="95"/>
      <c r="O218" s="542" t="s">
        <v>51</v>
      </c>
      <c r="P218" s="552"/>
      <c r="Q218" s="552"/>
      <c r="R218" s="553"/>
      <c r="S218" s="96"/>
      <c r="T218" s="542" t="s">
        <v>52</v>
      </c>
      <c r="U218" s="552"/>
      <c r="V218" s="552"/>
      <c r="W218" s="552"/>
      <c r="X218" s="552"/>
      <c r="Y218" s="553"/>
      <c r="Z218" s="97"/>
      <c r="AA218" s="94"/>
      <c r="AB218" s="93"/>
      <c r="AC218" s="93"/>
    </row>
    <row r="219" spans="1:29" ht="20.100000000000001" customHeight="1" thickBot="1" x14ac:dyDescent="0.25">
      <c r="A219" s="436"/>
      <c r="B219" s="437"/>
      <c r="C219" s="545" t="s">
        <v>239</v>
      </c>
      <c r="D219" s="565"/>
      <c r="E219" s="565"/>
      <c r="F219" s="565"/>
      <c r="G219" s="437" t="str">
        <f>$J$1</f>
        <v>April</v>
      </c>
      <c r="H219" s="546">
        <f>$K$1</f>
        <v>2025</v>
      </c>
      <c r="I219" s="565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47" t="s">
        <v>52</v>
      </c>
      <c r="G222" s="548"/>
      <c r="H222" s="353"/>
      <c r="I222" s="547" t="s">
        <v>64</v>
      </c>
      <c r="J222" s="549"/>
      <c r="K222" s="548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>
        <f>IF($J$1="March","",Y222)</f>
        <v>0</v>
      </c>
      <c r="V223" s="113">
        <v>2000</v>
      </c>
      <c r="W223" s="117">
        <f t="shared" si="53"/>
        <v>2000</v>
      </c>
      <c r="X223" s="113">
        <v>2000</v>
      </c>
      <c r="Y223" s="117">
        <f t="shared" si="54"/>
        <v>0</v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4" t="s">
        <v>51</v>
      </c>
      <c r="C224" s="521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30</v>
      </c>
      <c r="J224" s="127" t="s">
        <v>68</v>
      </c>
      <c r="K224" s="128">
        <f>K220/$K$2*I224</f>
        <v>35000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2000</v>
      </c>
      <c r="H225" s="122"/>
      <c r="I225" s="126">
        <v>16</v>
      </c>
      <c r="J225" s="127" t="s">
        <v>70</v>
      </c>
      <c r="K225" s="125">
        <f>K220/$K$2/8*I225</f>
        <v>2333.3333333333335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0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2000</v>
      </c>
      <c r="H226" s="122"/>
      <c r="I226" s="564" t="s">
        <v>72</v>
      </c>
      <c r="J226" s="521"/>
      <c r="K226" s="125">
        <f>K224+K225</f>
        <v>37333.333333333336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2000</v>
      </c>
      <c r="H227" s="122"/>
      <c r="I227" s="564" t="s">
        <v>74</v>
      </c>
      <c r="J227" s="521"/>
      <c r="K227" s="125">
        <f>G227</f>
        <v>2000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55" t="s">
        <v>13</v>
      </c>
      <c r="J228" s="556"/>
      <c r="K228" s="430">
        <f>K226-K227</f>
        <v>35333.333333333336</v>
      </c>
      <c r="L228" s="412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50"/>
      <c r="J229" s="551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50"/>
      <c r="J230" s="551"/>
      <c r="K230" s="87">
        <f>K228+K213</f>
        <v>69375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3"/>
      <c r="B232" s="353"/>
      <c r="C232" s="353"/>
      <c r="D232" s="353"/>
      <c r="E232" s="353"/>
      <c r="F232" s="353"/>
      <c r="G232" s="353"/>
      <c r="H232" s="353"/>
      <c r="I232" s="353"/>
      <c r="J232" s="353"/>
      <c r="K232" s="353"/>
      <c r="L232" s="353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61" t="s">
        <v>50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3"/>
      <c r="M233" s="94"/>
      <c r="N233" s="95"/>
      <c r="O233" s="542" t="s">
        <v>51</v>
      </c>
      <c r="P233" s="552"/>
      <c r="Q233" s="552"/>
      <c r="R233" s="553"/>
      <c r="S233" s="96"/>
      <c r="T233" s="542" t="s">
        <v>52</v>
      </c>
      <c r="U233" s="552"/>
      <c r="V233" s="552"/>
      <c r="W233" s="552"/>
      <c r="X233" s="552"/>
      <c r="Y233" s="553"/>
      <c r="Z233" s="97"/>
      <c r="AA233" s="93"/>
      <c r="AB233" s="93"/>
      <c r="AC233" s="93"/>
    </row>
    <row r="234" spans="1:29" ht="20.100000000000001" customHeight="1" thickBot="1" x14ac:dyDescent="0.25">
      <c r="A234" s="436"/>
      <c r="B234" s="437"/>
      <c r="C234" s="545" t="s">
        <v>239</v>
      </c>
      <c r="D234" s="565"/>
      <c r="E234" s="565"/>
      <c r="F234" s="565"/>
      <c r="G234" s="437" t="str">
        <f>$J$1</f>
        <v>April</v>
      </c>
      <c r="H234" s="546">
        <f>$K$1</f>
        <v>2025</v>
      </c>
      <c r="I234" s="565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5"/>
      <c r="B235" s="353"/>
      <c r="C235" s="353"/>
      <c r="D235" s="406"/>
      <c r="E235" s="406"/>
      <c r="F235" s="406"/>
      <c r="G235" s="406"/>
      <c r="H235" s="406"/>
      <c r="I235" s="353"/>
      <c r="J235" s="407" t="s">
        <v>59</v>
      </c>
      <c r="K235" s="408">
        <f>22000+3000</f>
        <v>25000</v>
      </c>
      <c r="L235" s="409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5"/>
      <c r="B236" s="353" t="s">
        <v>61</v>
      </c>
      <c r="C236" s="410" t="s">
        <v>116</v>
      </c>
      <c r="D236" s="353"/>
      <c r="E236" s="353"/>
      <c r="F236" s="353"/>
      <c r="G236" s="353"/>
      <c r="H236" s="411"/>
      <c r="I236" s="406"/>
      <c r="J236" s="353"/>
      <c r="K236" s="353"/>
      <c r="L236" s="412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47" t="s">
        <v>52</v>
      </c>
      <c r="G237" s="548"/>
      <c r="H237" s="353"/>
      <c r="I237" s="547" t="s">
        <v>64</v>
      </c>
      <c r="J237" s="549"/>
      <c r="K237" s="548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5"/>
      <c r="B238" s="353"/>
      <c r="C238" s="353"/>
      <c r="D238" s="353"/>
      <c r="E238" s="353"/>
      <c r="F238" s="353"/>
      <c r="G238" s="353"/>
      <c r="H238" s="416"/>
      <c r="I238" s="353"/>
      <c r="J238" s="353"/>
      <c r="K238" s="353"/>
      <c r="L238" s="417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5"/>
      <c r="B239" s="559" t="s">
        <v>51</v>
      </c>
      <c r="C239" s="521"/>
      <c r="D239" s="353"/>
      <c r="E239" s="353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6"/>
      <c r="I239" s="419">
        <f>IF(C243&gt;=C242,$K$2,C241+C243)</f>
        <v>30</v>
      </c>
      <c r="J239" s="127" t="s">
        <v>68</v>
      </c>
      <c r="K239" s="128">
        <f>K235/$K$2*I239</f>
        <v>25000</v>
      </c>
      <c r="L239" s="418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5"/>
      <c r="B240" s="130"/>
      <c r="C240" s="130"/>
      <c r="D240" s="353"/>
      <c r="E240" s="353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6"/>
      <c r="I240" s="446">
        <v>14</v>
      </c>
      <c r="J240" s="127" t="s">
        <v>70</v>
      </c>
      <c r="K240" s="125">
        <f>K235/$K$2/8*I240</f>
        <v>1458.3333333333335</v>
      </c>
      <c r="L240" s="420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5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353"/>
      <c r="E241" s="353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6"/>
      <c r="I241" s="560" t="s">
        <v>72</v>
      </c>
      <c r="J241" s="521"/>
      <c r="K241" s="125">
        <f>K239+K240</f>
        <v>26458.333333333332</v>
      </c>
      <c r="L241" s="420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5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3"/>
      <c r="E242" s="353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6"/>
      <c r="I242" s="560" t="s">
        <v>74</v>
      </c>
      <c r="J242" s="521"/>
      <c r="K242" s="125">
        <f>G242</f>
        <v>0</v>
      </c>
      <c r="L242" s="420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55" t="s">
        <v>13</v>
      </c>
      <c r="J243" s="556"/>
      <c r="K243" s="430">
        <f>K241-K242</f>
        <v>26458.333333333332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5"/>
      <c r="B244" s="353"/>
      <c r="C244" s="353"/>
      <c r="D244" s="353"/>
      <c r="E244" s="353"/>
      <c r="F244" s="353"/>
      <c r="G244" s="353"/>
      <c r="H244" s="353"/>
      <c r="I244" s="557"/>
      <c r="J244" s="558"/>
      <c r="K244" s="408"/>
      <c r="L244" s="415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5"/>
      <c r="B245" s="444"/>
      <c r="C245" s="444"/>
      <c r="D245" s="444"/>
      <c r="E245" s="444"/>
      <c r="F245" s="444"/>
      <c r="G245" s="444"/>
      <c r="H245" s="444"/>
      <c r="I245" s="557"/>
      <c r="J245" s="558"/>
      <c r="K245" s="408"/>
      <c r="L245" s="415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1"/>
      <c r="B246" s="447"/>
      <c r="C246" s="447"/>
      <c r="D246" s="447"/>
      <c r="E246" s="447"/>
      <c r="F246" s="447"/>
      <c r="G246" s="447"/>
      <c r="H246" s="447"/>
      <c r="I246" s="447"/>
      <c r="J246" s="447"/>
      <c r="K246" s="447"/>
      <c r="L246" s="423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89"/>
      <c r="P247" s="389"/>
      <c r="Q247" s="389"/>
      <c r="R247" s="389"/>
      <c r="S247" s="389"/>
      <c r="T247" s="389"/>
      <c r="U247" s="389"/>
      <c r="V247" s="389"/>
      <c r="W247" s="389"/>
      <c r="X247" s="389"/>
      <c r="Y247" s="389"/>
      <c r="Z247" s="152"/>
      <c r="AA247" s="93"/>
      <c r="AB247" s="93"/>
      <c r="AC247" s="93"/>
    </row>
    <row r="248" spans="1:29" ht="20.100000000000001" customHeight="1" thickBot="1" x14ac:dyDescent="0.55000000000000004">
      <c r="A248" s="561" t="s">
        <v>50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3"/>
      <c r="M248" s="94"/>
      <c r="N248" s="95"/>
      <c r="O248" s="542" t="s">
        <v>51</v>
      </c>
      <c r="P248" s="552"/>
      <c r="Q248" s="552"/>
      <c r="R248" s="553"/>
      <c r="S248" s="96"/>
      <c r="T248" s="542" t="s">
        <v>52</v>
      </c>
      <c r="U248" s="552"/>
      <c r="V248" s="552"/>
      <c r="W248" s="552"/>
      <c r="X248" s="552"/>
      <c r="Y248" s="553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45" t="s">
        <v>239</v>
      </c>
      <c r="D249" s="565"/>
      <c r="E249" s="565"/>
      <c r="F249" s="565"/>
      <c r="G249" s="437" t="str">
        <f>$J$1</f>
        <v>April</v>
      </c>
      <c r="H249" s="546">
        <f>$K$1</f>
        <v>2025</v>
      </c>
      <c r="I249" s="565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47" t="s">
        <v>52</v>
      </c>
      <c r="G252" s="548"/>
      <c r="H252" s="353"/>
      <c r="I252" s="547" t="s">
        <v>64</v>
      </c>
      <c r="J252" s="549"/>
      <c r="K252" s="548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>
        <f>Y252</f>
        <v>0</v>
      </c>
      <c r="V253" s="113">
        <v>5000</v>
      </c>
      <c r="W253" s="117">
        <f t="shared" si="58"/>
        <v>5000</v>
      </c>
      <c r="X253" s="113">
        <v>5000</v>
      </c>
      <c r="Y253" s="117">
        <f t="shared" si="59"/>
        <v>0</v>
      </c>
      <c r="Z253" s="118"/>
      <c r="AA253" s="93"/>
      <c r="AB253" s="141">
        <f>K258+K843</f>
        <v>116375</v>
      </c>
      <c r="AC253" s="93"/>
    </row>
    <row r="254" spans="1:29" ht="20.100000000000001" customHeight="1" x14ac:dyDescent="0.2">
      <c r="A254" s="98"/>
      <c r="B254" s="554" t="s">
        <v>51</v>
      </c>
      <c r="C254" s="521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30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/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5000</v>
      </c>
      <c r="H255" s="122"/>
      <c r="I255" s="126">
        <v>34</v>
      </c>
      <c r="J255" s="127" t="s">
        <v>70</v>
      </c>
      <c r="K255" s="125">
        <f>K250/$K$2/8*I255</f>
        <v>6375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64" t="s">
        <v>72</v>
      </c>
      <c r="J256" s="521"/>
      <c r="K256" s="125">
        <f>K254+K255</f>
        <v>51375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64" t="s">
        <v>74</v>
      </c>
      <c r="J257" s="521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3"/>
      <c r="E258" s="353"/>
      <c r="F258" s="426" t="s">
        <v>58</v>
      </c>
      <c r="G258" s="427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3"/>
      <c r="I258" s="555" t="s">
        <v>13</v>
      </c>
      <c r="J258" s="556"/>
      <c r="K258" s="430">
        <f>K256-K257</f>
        <v>46375</v>
      </c>
      <c r="L258" s="412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0"/>
      <c r="J259" s="551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0"/>
      <c r="J260" s="551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1" t="s">
        <v>50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3"/>
      <c r="M263" s="94"/>
      <c r="N263" s="95"/>
      <c r="O263" s="542" t="s">
        <v>51</v>
      </c>
      <c r="P263" s="552"/>
      <c r="Q263" s="552"/>
      <c r="R263" s="553"/>
      <c r="S263" s="96"/>
      <c r="T263" s="542" t="s">
        <v>52</v>
      </c>
      <c r="U263" s="552"/>
      <c r="V263" s="552"/>
      <c r="W263" s="552"/>
      <c r="X263" s="552"/>
      <c r="Y263" s="553"/>
      <c r="Z263" s="97"/>
      <c r="AA263" s="94"/>
      <c r="AB263" s="93"/>
      <c r="AC263" s="93"/>
    </row>
    <row r="264" spans="1:29" ht="20.100000000000001" customHeight="1" thickBot="1" x14ac:dyDescent="0.25">
      <c r="A264" s="436"/>
      <c r="B264" s="437"/>
      <c r="C264" s="545" t="s">
        <v>239</v>
      </c>
      <c r="D264" s="565"/>
      <c r="E264" s="565"/>
      <c r="F264" s="565"/>
      <c r="G264" s="437" t="str">
        <f>$J$1</f>
        <v>April</v>
      </c>
      <c r="H264" s="546">
        <f>$K$1</f>
        <v>2025</v>
      </c>
      <c r="I264" s="565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60000+10000+10000</f>
        <v>80000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47" t="s">
        <v>52</v>
      </c>
      <c r="G267" s="548"/>
      <c r="H267" s="353"/>
      <c r="I267" s="547" t="s">
        <v>64</v>
      </c>
      <c r="J267" s="549"/>
      <c r="K267" s="548"/>
      <c r="L267" s="415"/>
      <c r="M267" s="93"/>
      <c r="N267" s="110"/>
      <c r="O267" s="111" t="s">
        <v>65</v>
      </c>
      <c r="P267" s="111">
        <v>31</v>
      </c>
      <c r="Q267" s="111">
        <v>0</v>
      </c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4" t="s">
        <v>51</v>
      </c>
      <c r="C269" s="521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30</v>
      </c>
      <c r="J269" s="127" t="s">
        <v>68</v>
      </c>
      <c r="K269" s="128">
        <f>K265/$K$2*I269</f>
        <v>80000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18</v>
      </c>
      <c r="J270" s="127" t="s">
        <v>70</v>
      </c>
      <c r="K270" s="125">
        <f>K265/$K$2/8*I270</f>
        <v>6000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64" t="s">
        <v>72</v>
      </c>
      <c r="J271" s="521"/>
      <c r="K271" s="125">
        <f>K269+K270</f>
        <v>86000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64" t="s">
        <v>74</v>
      </c>
      <c r="J272" s="521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3"/>
      <c r="E273" s="353"/>
      <c r="F273" s="426" t="s">
        <v>58</v>
      </c>
      <c r="G273" s="427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3"/>
      <c r="I273" s="555" t="s">
        <v>13</v>
      </c>
      <c r="J273" s="556"/>
      <c r="K273" s="430">
        <f>K271-K272</f>
        <v>86000</v>
      </c>
      <c r="L273" s="412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50"/>
      <c r="J274" s="551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0"/>
      <c r="J275" s="551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1" t="s">
        <v>50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3"/>
      <c r="M278" s="94"/>
      <c r="N278" s="95"/>
      <c r="O278" s="542" t="s">
        <v>51</v>
      </c>
      <c r="P278" s="543"/>
      <c r="Q278" s="543"/>
      <c r="R278" s="544"/>
      <c r="S278" s="96"/>
      <c r="T278" s="542" t="s">
        <v>52</v>
      </c>
      <c r="U278" s="543"/>
      <c r="V278" s="543"/>
      <c r="W278" s="543"/>
      <c r="X278" s="543"/>
      <c r="Y278" s="544"/>
      <c r="Z278" s="92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45" t="s">
        <v>239</v>
      </c>
      <c r="D279" s="545"/>
      <c r="E279" s="545"/>
      <c r="F279" s="545"/>
      <c r="G279" s="437" t="str">
        <f>$J$1</f>
        <v>April</v>
      </c>
      <c r="H279" s="546">
        <f>$K$1</f>
        <v>2025</v>
      </c>
      <c r="I279" s="546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47" t="s">
        <v>52</v>
      </c>
      <c r="G282" s="548"/>
      <c r="H282" s="353"/>
      <c r="I282" s="547" t="s">
        <v>64</v>
      </c>
      <c r="J282" s="549"/>
      <c r="K282" s="548"/>
      <c r="L282" s="415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59" t="s">
        <v>51</v>
      </c>
      <c r="C284" s="567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0" t="s">
        <v>72</v>
      </c>
      <c r="J286" s="568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0" t="s">
        <v>74</v>
      </c>
      <c r="J287" s="568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55" t="s">
        <v>13</v>
      </c>
      <c r="J288" s="556"/>
      <c r="K288" s="430">
        <f>K286-K287</f>
        <v>25200</v>
      </c>
      <c r="L288" s="412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6"/>
      <c r="J289" s="576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50"/>
      <c r="J290" s="550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1" t="s">
        <v>50</v>
      </c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3"/>
      <c r="M293" s="94"/>
      <c r="N293" s="95"/>
      <c r="O293" s="542" t="s">
        <v>51</v>
      </c>
      <c r="P293" s="552"/>
      <c r="Q293" s="552"/>
      <c r="R293" s="553"/>
      <c r="S293" s="96"/>
      <c r="T293" s="542" t="s">
        <v>52</v>
      </c>
      <c r="U293" s="552"/>
      <c r="V293" s="552"/>
      <c r="W293" s="552"/>
      <c r="X293" s="552"/>
      <c r="Y293" s="553"/>
      <c r="Z293" s="97"/>
      <c r="AA293" s="93"/>
      <c r="AB293" s="93"/>
      <c r="AC293" s="93"/>
    </row>
    <row r="294" spans="1:29" ht="20.100000000000001" customHeight="1" thickBot="1" x14ac:dyDescent="0.25">
      <c r="A294" s="436"/>
      <c r="B294" s="437"/>
      <c r="C294" s="545" t="s">
        <v>239</v>
      </c>
      <c r="D294" s="565"/>
      <c r="E294" s="565"/>
      <c r="F294" s="565"/>
      <c r="G294" s="437" t="str">
        <f>$J$1</f>
        <v>April</v>
      </c>
      <c r="H294" s="546">
        <f>$K$1</f>
        <v>2025</v>
      </c>
      <c r="I294" s="565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47" t="s">
        <v>52</v>
      </c>
      <c r="G297" s="548"/>
      <c r="H297" s="353"/>
      <c r="I297" s="547" t="s">
        <v>64</v>
      </c>
      <c r="J297" s="549"/>
      <c r="K297" s="548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4" t="s">
        <v>51</v>
      </c>
      <c r="C299" s="521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30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1166.6666666666667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64" t="s">
        <v>72</v>
      </c>
      <c r="J301" s="521"/>
      <c r="K301" s="125">
        <f>K299+K300</f>
        <v>36166.666666666664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64" t="s">
        <v>74</v>
      </c>
      <c r="J302" s="521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3"/>
      <c r="I303" s="555" t="s">
        <v>13</v>
      </c>
      <c r="J303" s="556"/>
      <c r="K303" s="430">
        <f>K301-K302</f>
        <v>36166.666666666664</v>
      </c>
      <c r="L303" s="412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50"/>
      <c r="J304" s="551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50"/>
      <c r="J305" s="551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1" t="s">
        <v>50</v>
      </c>
      <c r="B308" s="562"/>
      <c r="C308" s="562"/>
      <c r="D308" s="562"/>
      <c r="E308" s="562"/>
      <c r="F308" s="562"/>
      <c r="G308" s="562"/>
      <c r="H308" s="562"/>
      <c r="I308" s="562"/>
      <c r="J308" s="562"/>
      <c r="K308" s="562"/>
      <c r="L308" s="563"/>
      <c r="M308" s="94"/>
      <c r="N308" s="95"/>
      <c r="O308" s="542" t="s">
        <v>51</v>
      </c>
      <c r="P308" s="552"/>
      <c r="Q308" s="552"/>
      <c r="R308" s="553"/>
      <c r="S308" s="96"/>
      <c r="T308" s="542" t="s">
        <v>52</v>
      </c>
      <c r="U308" s="552"/>
      <c r="V308" s="552"/>
      <c r="W308" s="552"/>
      <c r="X308" s="552"/>
      <c r="Y308" s="553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45" t="s">
        <v>239</v>
      </c>
      <c r="D309" s="565"/>
      <c r="E309" s="565"/>
      <c r="F309" s="565"/>
      <c r="G309" s="437" t="str">
        <f>$J$1</f>
        <v>April</v>
      </c>
      <c r="H309" s="546">
        <f>$K$1</f>
        <v>2025</v>
      </c>
      <c r="I309" s="565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5"/>
      <c r="B310" s="353"/>
      <c r="C310" s="353"/>
      <c r="D310" s="406"/>
      <c r="E310" s="406"/>
      <c r="F310" s="406"/>
      <c r="G310" s="406"/>
      <c r="H310" s="406"/>
      <c r="I310" s="353"/>
      <c r="J310" s="407" t="s">
        <v>59</v>
      </c>
      <c r="K310" s="408">
        <f>32000+3000+15000</f>
        <v>50000</v>
      </c>
      <c r="L310" s="409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5"/>
      <c r="B311" s="353" t="s">
        <v>61</v>
      </c>
      <c r="C311" s="410" t="s">
        <v>97</v>
      </c>
      <c r="D311" s="353"/>
      <c r="E311" s="353"/>
      <c r="F311" s="353"/>
      <c r="G311" s="353"/>
      <c r="H311" s="411"/>
      <c r="I311" s="406"/>
      <c r="J311" s="353"/>
      <c r="K311" s="353"/>
      <c r="L311" s="412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47" t="s">
        <v>52</v>
      </c>
      <c r="G312" s="548"/>
      <c r="H312" s="353"/>
      <c r="I312" s="547" t="s">
        <v>64</v>
      </c>
      <c r="J312" s="549"/>
      <c r="K312" s="548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5"/>
      <c r="B313" s="353"/>
      <c r="C313" s="353"/>
      <c r="D313" s="353"/>
      <c r="E313" s="353"/>
      <c r="F313" s="353"/>
      <c r="G313" s="353"/>
      <c r="H313" s="416"/>
      <c r="I313" s="353"/>
      <c r="J313" s="353"/>
      <c r="K313" s="353"/>
      <c r="L313" s="417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>
        <f>Y312</f>
        <v>116240</v>
      </c>
      <c r="V313" s="113">
        <v>3000</v>
      </c>
      <c r="W313" s="117">
        <f t="shared" si="71"/>
        <v>119240</v>
      </c>
      <c r="X313" s="113">
        <v>5000</v>
      </c>
      <c r="Y313" s="117">
        <f t="shared" si="72"/>
        <v>114240</v>
      </c>
      <c r="Z313" s="118"/>
      <c r="AA313" s="93"/>
      <c r="AB313" s="93"/>
      <c r="AC313" s="93"/>
    </row>
    <row r="314" spans="1:29" ht="20.100000000000001" customHeight="1" x14ac:dyDescent="0.2">
      <c r="A314" s="405"/>
      <c r="B314" s="559" t="s">
        <v>51</v>
      </c>
      <c r="C314" s="521"/>
      <c r="D314" s="353"/>
      <c r="E314" s="353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6"/>
      <c r="I314" s="419">
        <f>IF(C318&gt;=C317,$K$2,C316+C318)</f>
        <v>30</v>
      </c>
      <c r="J314" s="127" t="s">
        <v>68</v>
      </c>
      <c r="K314" s="128">
        <f>K310/$K$2*I314</f>
        <v>50000</v>
      </c>
      <c r="L314" s="418"/>
      <c r="M314" s="93"/>
      <c r="N314" s="110"/>
      <c r="O314" s="111" t="s">
        <v>69</v>
      </c>
      <c r="P314" s="490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5"/>
      <c r="B315" s="130"/>
      <c r="C315" s="130"/>
      <c r="D315" s="353"/>
      <c r="E315" s="353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3000</v>
      </c>
      <c r="H315" s="416"/>
      <c r="I315" s="485"/>
      <c r="J315" s="127" t="s">
        <v>70</v>
      </c>
      <c r="K315" s="125">
        <f>K310/$K$2/8*I315</f>
        <v>0</v>
      </c>
      <c r="L315" s="420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5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353"/>
      <c r="E316" s="353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119240</v>
      </c>
      <c r="H316" s="416"/>
      <c r="I316" s="560" t="s">
        <v>72</v>
      </c>
      <c r="J316" s="521"/>
      <c r="K316" s="125">
        <f>K314+K315</f>
        <v>50000</v>
      </c>
      <c r="L316" s="420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5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3"/>
      <c r="E317" s="353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5000</v>
      </c>
      <c r="H317" s="416"/>
      <c r="I317" s="560" t="s">
        <v>74</v>
      </c>
      <c r="J317" s="521"/>
      <c r="K317" s="125">
        <f>G317</f>
        <v>5000</v>
      </c>
      <c r="L317" s="420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3"/>
      <c r="E318" s="353"/>
      <c r="F318" s="426" t="s">
        <v>58</v>
      </c>
      <c r="G318" s="427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114240</v>
      </c>
      <c r="H318" s="353"/>
      <c r="I318" s="555" t="s">
        <v>13</v>
      </c>
      <c r="J318" s="556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5"/>
      <c r="B319" s="353"/>
      <c r="C319" s="353"/>
      <c r="D319" s="353"/>
      <c r="E319" s="353"/>
      <c r="F319" s="353"/>
      <c r="G319" s="353"/>
      <c r="H319" s="353"/>
      <c r="I319" s="557"/>
      <c r="J319" s="558"/>
      <c r="K319" s="408"/>
      <c r="L319" s="415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5"/>
      <c r="B320" s="444"/>
      <c r="C320" s="444"/>
      <c r="D320" s="444"/>
      <c r="E320" s="444"/>
      <c r="F320" s="444"/>
      <c r="G320" s="444"/>
      <c r="H320" s="444"/>
      <c r="I320" s="557"/>
      <c r="J320" s="558"/>
      <c r="K320" s="408"/>
      <c r="L320" s="415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1"/>
      <c r="B321" s="447"/>
      <c r="C321" s="447"/>
      <c r="D321" s="447"/>
      <c r="E321" s="447"/>
      <c r="F321" s="447"/>
      <c r="G321" s="447"/>
      <c r="H321" s="447"/>
      <c r="I321" s="594"/>
      <c r="J321" s="595"/>
      <c r="K321" s="449"/>
      <c r="L321" s="423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3"/>
      <c r="B322" s="353"/>
      <c r="C322" s="353"/>
      <c r="D322" s="353"/>
      <c r="E322" s="353"/>
      <c r="F322" s="353"/>
      <c r="G322" s="353"/>
      <c r="H322" s="353"/>
      <c r="I322" s="353"/>
      <c r="J322" s="353"/>
      <c r="K322" s="353"/>
      <c r="L322" s="353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61" t="s">
        <v>50</v>
      </c>
      <c r="B323" s="562"/>
      <c r="C323" s="562"/>
      <c r="D323" s="562"/>
      <c r="E323" s="562"/>
      <c r="F323" s="562"/>
      <c r="G323" s="562"/>
      <c r="H323" s="562"/>
      <c r="I323" s="562"/>
      <c r="J323" s="562"/>
      <c r="K323" s="562"/>
      <c r="L323" s="563"/>
      <c r="M323" s="94"/>
      <c r="N323" s="95"/>
      <c r="O323" s="542" t="s">
        <v>51</v>
      </c>
      <c r="P323" s="552"/>
      <c r="Q323" s="552"/>
      <c r="R323" s="553"/>
      <c r="S323" s="96"/>
      <c r="T323" s="542" t="s">
        <v>52</v>
      </c>
      <c r="U323" s="552"/>
      <c r="V323" s="552"/>
      <c r="W323" s="552"/>
      <c r="X323" s="552"/>
      <c r="Y323" s="553"/>
      <c r="Z323" s="97"/>
      <c r="AA323" s="94"/>
      <c r="AB323" s="93"/>
      <c r="AC323" s="93"/>
    </row>
    <row r="324" spans="1:29" ht="20.100000000000001" customHeight="1" thickBot="1" x14ac:dyDescent="0.25">
      <c r="A324" s="436"/>
      <c r="B324" s="437"/>
      <c r="C324" s="545" t="s">
        <v>239</v>
      </c>
      <c r="D324" s="565"/>
      <c r="E324" s="565"/>
      <c r="F324" s="565"/>
      <c r="G324" s="437" t="str">
        <f>$J$1</f>
        <v>April</v>
      </c>
      <c r="H324" s="546">
        <f>$K$1</f>
        <v>2025</v>
      </c>
      <c r="I324" s="565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47" t="s">
        <v>52</v>
      </c>
      <c r="G327" s="548"/>
      <c r="H327" s="353"/>
      <c r="I327" s="547" t="s">
        <v>64</v>
      </c>
      <c r="J327" s="549"/>
      <c r="K327" s="548"/>
      <c r="L327" s="415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4" t="s">
        <v>51</v>
      </c>
      <c r="C329" s="521"/>
      <c r="D329" s="85"/>
      <c r="E329" s="85"/>
      <c r="F329" s="124" t="s">
        <v>67</v>
      </c>
      <c r="G329" s="125" t="str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/>
      </c>
      <c r="H329" s="122"/>
      <c r="I329" s="126">
        <f>IF(C333&gt;=C332,$K$2,C331+C333)</f>
        <v>30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64" t="s">
        <v>72</v>
      </c>
      <c r="J331" s="521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64" t="s">
        <v>74</v>
      </c>
      <c r="J332" s="521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3"/>
      <c r="E333" s="353"/>
      <c r="F333" s="426" t="s">
        <v>58</v>
      </c>
      <c r="G333" s="427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3"/>
      <c r="I333" s="555" t="s">
        <v>13</v>
      </c>
      <c r="J333" s="556"/>
      <c r="K333" s="430">
        <f>K331-K332</f>
        <v>45000</v>
      </c>
      <c r="L333" s="412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50"/>
      <c r="J334" s="551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50"/>
      <c r="J335" s="551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3"/>
      <c r="B337" s="444"/>
      <c r="C337" s="444"/>
      <c r="D337" s="444"/>
      <c r="E337" s="444"/>
      <c r="F337" s="444"/>
      <c r="G337" s="444"/>
      <c r="H337" s="444"/>
      <c r="I337" s="444"/>
      <c r="J337" s="444"/>
      <c r="K337" s="444"/>
      <c r="L337" s="353"/>
      <c r="M337" s="93"/>
      <c r="N337" s="110"/>
      <c r="O337" s="156"/>
      <c r="P337" s="385"/>
      <c r="Q337" s="385"/>
      <c r="R337" s="157"/>
      <c r="S337" s="92"/>
      <c r="T337" s="156"/>
      <c r="U337" s="386"/>
      <c r="V337" s="387"/>
      <c r="W337" s="386"/>
      <c r="X337" s="387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61" t="s">
        <v>50</v>
      </c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3"/>
      <c r="M338" s="94"/>
      <c r="N338" s="95"/>
      <c r="O338" s="542" t="s">
        <v>51</v>
      </c>
      <c r="P338" s="552"/>
      <c r="Q338" s="552"/>
      <c r="R338" s="553"/>
      <c r="S338" s="96"/>
      <c r="T338" s="542" t="s">
        <v>52</v>
      </c>
      <c r="U338" s="552"/>
      <c r="V338" s="552"/>
      <c r="W338" s="552"/>
      <c r="X338" s="552"/>
      <c r="Y338" s="553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45" t="s">
        <v>239</v>
      </c>
      <c r="D339" s="565"/>
      <c r="E339" s="565"/>
      <c r="F339" s="565"/>
      <c r="G339" s="437" t="str">
        <f>$J$1</f>
        <v>April</v>
      </c>
      <c r="H339" s="546">
        <f>$K$1</f>
        <v>2025</v>
      </c>
      <c r="I339" s="565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47" t="s">
        <v>52</v>
      </c>
      <c r="G342" s="548"/>
      <c r="H342" s="353"/>
      <c r="I342" s="547" t="s">
        <v>64</v>
      </c>
      <c r="J342" s="549"/>
      <c r="K342" s="548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>
        <f>Y342</f>
        <v>14000</v>
      </c>
      <c r="V343" s="113"/>
      <c r="W343" s="117">
        <f t="shared" si="79"/>
        <v>14000</v>
      </c>
      <c r="X343" s="113">
        <v>2000</v>
      </c>
      <c r="Y343" s="117">
        <f t="shared" si="80"/>
        <v>12000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4" t="s">
        <v>51</v>
      </c>
      <c r="C344" s="521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14000</v>
      </c>
      <c r="H344" s="122"/>
      <c r="I344" s="126">
        <f>IF(C348&gt;0,$K$2,C346)</f>
        <v>30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/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7968.75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0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14000</v>
      </c>
      <c r="H346" s="122"/>
      <c r="I346" s="564" t="s">
        <v>72</v>
      </c>
      <c r="J346" s="521"/>
      <c r="K346" s="125">
        <f>K344+K345</f>
        <v>45468.75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4" t="s">
        <v>74</v>
      </c>
      <c r="J347" s="521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12000</v>
      </c>
      <c r="H348" s="353"/>
      <c r="I348" s="555" t="s">
        <v>13</v>
      </c>
      <c r="J348" s="556"/>
      <c r="K348" s="430">
        <f>K346-K347</f>
        <v>43468.75</v>
      </c>
      <c r="L348" s="412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50"/>
      <c r="J349" s="551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50"/>
      <c r="J350" s="551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1" t="s">
        <v>50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3"/>
      <c r="M353" s="94"/>
      <c r="N353" s="95"/>
      <c r="O353" s="542" t="s">
        <v>51</v>
      </c>
      <c r="P353" s="552"/>
      <c r="Q353" s="552"/>
      <c r="R353" s="553"/>
      <c r="S353" s="96"/>
      <c r="T353" s="542" t="s">
        <v>52</v>
      </c>
      <c r="U353" s="552"/>
      <c r="V353" s="552"/>
      <c r="W353" s="552"/>
      <c r="X353" s="552"/>
      <c r="Y353" s="553"/>
      <c r="Z353" s="97"/>
      <c r="AA353" s="93"/>
      <c r="AB353" s="93"/>
      <c r="AC353" s="93"/>
    </row>
    <row r="354" spans="1:29" ht="20.100000000000001" customHeight="1" thickBot="1" x14ac:dyDescent="0.25">
      <c r="A354" s="436"/>
      <c r="B354" s="437"/>
      <c r="C354" s="545" t="s">
        <v>239</v>
      </c>
      <c r="D354" s="565"/>
      <c r="E354" s="565"/>
      <c r="F354" s="565"/>
      <c r="G354" s="437" t="str">
        <f>$J$1</f>
        <v>April</v>
      </c>
      <c r="H354" s="546">
        <f>$K$1</f>
        <v>2025</v>
      </c>
      <c r="I354" s="565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47" t="s">
        <v>52</v>
      </c>
      <c r="G357" s="548"/>
      <c r="H357" s="353"/>
      <c r="I357" s="547" t="s">
        <v>64</v>
      </c>
      <c r="J357" s="549"/>
      <c r="K357" s="548"/>
      <c r="L357" s="415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>
        <f>IF($J$1="March","",Y357)</f>
        <v>25000</v>
      </c>
      <c r="V358" s="113"/>
      <c r="W358" s="117">
        <f t="shared" si="82"/>
        <v>25000</v>
      </c>
      <c r="X358" s="113">
        <v>2000</v>
      </c>
      <c r="Y358" s="117">
        <f t="shared" si="83"/>
        <v>23000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4" t="s">
        <v>51</v>
      </c>
      <c r="C359" s="521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25000</v>
      </c>
      <c r="H359" s="122"/>
      <c r="I359" s="126">
        <f>IF(C363&gt;0,$K$2,C361)</f>
        <v>30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4375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0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25000</v>
      </c>
      <c r="H361" s="122"/>
      <c r="I361" s="564" t="s">
        <v>72</v>
      </c>
      <c r="J361" s="521"/>
      <c r="K361" s="125">
        <f>K359+K360</f>
        <v>34375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4" t="s">
        <v>74</v>
      </c>
      <c r="J362" s="521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23000</v>
      </c>
      <c r="H363" s="353"/>
      <c r="I363" s="555" t="s">
        <v>13</v>
      </c>
      <c r="J363" s="556"/>
      <c r="K363" s="430">
        <f>K361-K362</f>
        <v>32375</v>
      </c>
      <c r="L363" s="412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50"/>
      <c r="J364" s="551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50"/>
      <c r="J365" s="551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1" t="s">
        <v>50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3"/>
      <c r="M368" s="94"/>
      <c r="N368" s="95"/>
      <c r="O368" s="542" t="s">
        <v>51</v>
      </c>
      <c r="P368" s="552"/>
      <c r="Q368" s="552"/>
      <c r="R368" s="553"/>
      <c r="S368" s="96"/>
      <c r="T368" s="542" t="s">
        <v>52</v>
      </c>
      <c r="U368" s="552"/>
      <c r="V368" s="552"/>
      <c r="W368" s="552"/>
      <c r="X368" s="552"/>
      <c r="Y368" s="553"/>
      <c r="Z368" s="97"/>
      <c r="AA368" s="94"/>
      <c r="AB368" s="93"/>
      <c r="AC368" s="93"/>
    </row>
    <row r="369" spans="1:29" ht="20.100000000000001" customHeight="1" thickBot="1" x14ac:dyDescent="0.25">
      <c r="A369" s="436"/>
      <c r="B369" s="437"/>
      <c r="C369" s="545" t="s">
        <v>239</v>
      </c>
      <c r="D369" s="565"/>
      <c r="E369" s="565"/>
      <c r="F369" s="565"/>
      <c r="G369" s="437" t="str">
        <f>$J$1</f>
        <v>April</v>
      </c>
      <c r="H369" s="546">
        <f>$K$1</f>
        <v>2025</v>
      </c>
      <c r="I369" s="565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47" t="s">
        <v>52</v>
      </c>
      <c r="G372" s="548"/>
      <c r="H372" s="353"/>
      <c r="I372" s="547" t="s">
        <v>64</v>
      </c>
      <c r="J372" s="549"/>
      <c r="K372" s="548"/>
      <c r="L372" s="415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>
        <f>Y372</f>
        <v>20000</v>
      </c>
      <c r="V373" s="113"/>
      <c r="W373" s="117">
        <f t="shared" si="87"/>
        <v>20000</v>
      </c>
      <c r="X373" s="113">
        <v>2000</v>
      </c>
      <c r="Y373" s="117">
        <f t="shared" si="88"/>
        <v>18000</v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4" t="s">
        <v>51</v>
      </c>
      <c r="C374" s="521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20000</v>
      </c>
      <c r="H374" s="122"/>
      <c r="I374" s="404">
        <f>IF(C378&gt;0,$K$2,C376)</f>
        <v>30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2137.5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20000</v>
      </c>
      <c r="H376" s="122"/>
      <c r="I376" s="564" t="s">
        <v>72</v>
      </c>
      <c r="J376" s="521"/>
      <c r="K376" s="125">
        <f>K374+K375</f>
        <v>29137.5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64" t="s">
        <v>74</v>
      </c>
      <c r="J377" s="521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18000</v>
      </c>
      <c r="H378" s="353"/>
      <c r="I378" s="555" t="s">
        <v>13</v>
      </c>
      <c r="J378" s="556"/>
      <c r="K378" s="430">
        <f>K376-K377</f>
        <v>27137.5</v>
      </c>
      <c r="L378" s="412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50"/>
      <c r="J379" s="551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50"/>
      <c r="J380" s="551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61" t="s">
        <v>50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3"/>
      <c r="M383" s="94"/>
      <c r="N383" s="95"/>
      <c r="O383" s="542" t="s">
        <v>51</v>
      </c>
      <c r="P383" s="552"/>
      <c r="Q383" s="552"/>
      <c r="R383" s="553"/>
      <c r="S383" s="96"/>
      <c r="T383" s="542" t="s">
        <v>52</v>
      </c>
      <c r="U383" s="552"/>
      <c r="V383" s="552"/>
      <c r="W383" s="552"/>
      <c r="X383" s="552"/>
      <c r="Y383" s="553"/>
      <c r="Z383" s="92"/>
      <c r="AA383" s="93"/>
      <c r="AB383" s="93"/>
      <c r="AC383" s="93"/>
    </row>
    <row r="384" spans="1:29" ht="20.100000000000001" customHeight="1" thickBot="1" x14ac:dyDescent="0.25">
      <c r="A384" s="436"/>
      <c r="B384" s="437"/>
      <c r="C384" s="545" t="s">
        <v>239</v>
      </c>
      <c r="D384" s="569"/>
      <c r="E384" s="569"/>
      <c r="F384" s="569"/>
      <c r="G384" s="437" t="str">
        <f>$J$1</f>
        <v>April</v>
      </c>
      <c r="H384" s="546">
        <f>$K$1</f>
        <v>2025</v>
      </c>
      <c r="I384" s="569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5"/>
      <c r="B385" s="353"/>
      <c r="C385" s="353"/>
      <c r="D385" s="406"/>
      <c r="E385" s="406"/>
      <c r="F385" s="406"/>
      <c r="G385" s="406"/>
      <c r="H385" s="406"/>
      <c r="I385" s="353"/>
      <c r="J385" s="407" t="s">
        <v>59</v>
      </c>
      <c r="K385" s="408">
        <f>25000+2000</f>
        <v>27000</v>
      </c>
      <c r="L385" s="4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5"/>
      <c r="B386" s="353" t="s">
        <v>61</v>
      </c>
      <c r="C386" s="410" t="s">
        <v>103</v>
      </c>
      <c r="D386" s="353"/>
      <c r="E386" s="353"/>
      <c r="F386" s="353"/>
      <c r="G386" s="353"/>
      <c r="H386" s="411"/>
      <c r="I386" s="406"/>
      <c r="J386" s="353"/>
      <c r="K386" s="353"/>
      <c r="L386" s="412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5"/>
      <c r="B387" s="413" t="s">
        <v>63</v>
      </c>
      <c r="C387" s="414"/>
      <c r="D387" s="353"/>
      <c r="E387" s="353"/>
      <c r="F387" s="547" t="s">
        <v>52</v>
      </c>
      <c r="G387" s="548"/>
      <c r="H387" s="353"/>
      <c r="I387" s="547" t="s">
        <v>64</v>
      </c>
      <c r="J387" s="549"/>
      <c r="K387" s="548"/>
      <c r="L387" s="415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5"/>
      <c r="B388" s="353"/>
      <c r="C388" s="353"/>
      <c r="D388" s="353"/>
      <c r="E388" s="353"/>
      <c r="F388" s="353"/>
      <c r="G388" s="353"/>
      <c r="H388" s="416"/>
      <c r="I388" s="353"/>
      <c r="J388" s="353"/>
      <c r="K388" s="353"/>
      <c r="L388" s="417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5"/>
      <c r="B389" s="559" t="s">
        <v>51</v>
      </c>
      <c r="C389" s="521"/>
      <c r="D389" s="353"/>
      <c r="E389" s="353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6"/>
      <c r="I389" s="126">
        <f>IF(C393&gt;=C392,$K$2,C391+C393)</f>
        <v>30</v>
      </c>
      <c r="J389" s="127" t="s">
        <v>68</v>
      </c>
      <c r="K389" s="128">
        <f>K385/$K$2*I389</f>
        <v>27000</v>
      </c>
      <c r="L389" s="418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5"/>
      <c r="B390" s="130"/>
      <c r="C390" s="130"/>
      <c r="D390" s="353"/>
      <c r="E390" s="353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6"/>
      <c r="I390" s="419">
        <v>37</v>
      </c>
      <c r="J390" s="127" t="s">
        <v>70</v>
      </c>
      <c r="K390" s="125">
        <f>K385/$K$2/8*I390</f>
        <v>4162.5</v>
      </c>
      <c r="L390" s="420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5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0</v>
      </c>
      <c r="D391" s="353"/>
      <c r="E391" s="353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6"/>
      <c r="I391" s="560" t="s">
        <v>72</v>
      </c>
      <c r="J391" s="521"/>
      <c r="K391" s="125">
        <f>K389+K390</f>
        <v>31162.5</v>
      </c>
      <c r="L391" s="420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5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3"/>
      <c r="E392" s="353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6"/>
      <c r="I392" s="560" t="s">
        <v>74</v>
      </c>
      <c r="J392" s="521"/>
      <c r="K392" s="125">
        <f>G392</f>
        <v>0</v>
      </c>
      <c r="L392" s="420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3"/>
      <c r="I393" s="555" t="s">
        <v>13</v>
      </c>
      <c r="J393" s="556"/>
      <c r="K393" s="430">
        <f>K391-K392</f>
        <v>31162.5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5"/>
      <c r="B394" s="353"/>
      <c r="C394" s="353"/>
      <c r="D394" s="353"/>
      <c r="E394" s="353"/>
      <c r="F394" s="353"/>
      <c r="G394" s="353"/>
      <c r="H394" s="353"/>
      <c r="I394" s="557"/>
      <c r="J394" s="558"/>
      <c r="K394" s="408"/>
      <c r="L394" s="415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5"/>
      <c r="B395" s="444"/>
      <c r="C395" s="444"/>
      <c r="D395" s="444"/>
      <c r="E395" s="444"/>
      <c r="F395" s="444"/>
      <c r="G395" s="444"/>
      <c r="H395" s="444"/>
      <c r="I395" s="557"/>
      <c r="J395" s="558"/>
      <c r="K395" s="408"/>
      <c r="L395" s="415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1"/>
      <c r="B396" s="447"/>
      <c r="C396" s="447"/>
      <c r="D396" s="447"/>
      <c r="E396" s="447"/>
      <c r="F396" s="447"/>
      <c r="G396" s="447"/>
      <c r="H396" s="447"/>
      <c r="I396" s="447"/>
      <c r="J396" s="447"/>
      <c r="K396" s="447"/>
      <c r="L396" s="423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2" customFormat="1" ht="20.100000000000001" customHeight="1" thickBot="1" x14ac:dyDescent="0.55000000000000004">
      <c r="A398" s="561" t="s">
        <v>50</v>
      </c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3"/>
      <c r="M398" s="184"/>
      <c r="N398" s="185"/>
      <c r="O398" s="573" t="s">
        <v>51</v>
      </c>
      <c r="P398" s="574"/>
      <c r="Q398" s="574"/>
      <c r="R398" s="575"/>
      <c r="S398" s="186"/>
      <c r="T398" s="573" t="s">
        <v>52</v>
      </c>
      <c r="U398" s="574"/>
      <c r="V398" s="574"/>
      <c r="W398" s="574"/>
      <c r="X398" s="574"/>
      <c r="Y398" s="575"/>
      <c r="Z398" s="187"/>
      <c r="AA398" s="184"/>
      <c r="AB398" s="188"/>
      <c r="AC398" s="188"/>
    </row>
    <row r="399" spans="1:29" ht="20.100000000000001" customHeight="1" thickBot="1" x14ac:dyDescent="0.25">
      <c r="A399" s="436"/>
      <c r="B399" s="437"/>
      <c r="C399" s="545" t="s">
        <v>239</v>
      </c>
      <c r="D399" s="545"/>
      <c r="E399" s="545"/>
      <c r="F399" s="545"/>
      <c r="G399" s="437" t="str">
        <f>$J$1</f>
        <v>April</v>
      </c>
      <c r="H399" s="546">
        <f>$K$1</f>
        <v>2025</v>
      </c>
      <c r="I399" s="546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7" customFormat="1" ht="20.100000000000001" customHeight="1" thickBot="1" x14ac:dyDescent="0.25">
      <c r="A401" s="203"/>
      <c r="B401" s="204" t="s">
        <v>61</v>
      </c>
      <c r="C401" s="205" t="s">
        <v>198</v>
      </c>
      <c r="D401" s="204"/>
      <c r="E401" s="204"/>
      <c r="F401" s="204"/>
      <c r="G401" s="204"/>
      <c r="H401" s="206"/>
      <c r="I401" s="207"/>
      <c r="J401" s="204"/>
      <c r="K401" s="204"/>
      <c r="L401" s="208"/>
      <c r="M401" s="198"/>
      <c r="N401" s="209"/>
      <c r="O401" s="210" t="s">
        <v>62</v>
      </c>
      <c r="P401" s="210">
        <v>28</v>
      </c>
      <c r="Q401" s="210">
        <v>0</v>
      </c>
      <c r="R401" s="210">
        <v>0</v>
      </c>
      <c r="S401" s="211"/>
      <c r="T401" s="210" t="s">
        <v>62</v>
      </c>
      <c r="U401" s="212"/>
      <c r="V401" s="213"/>
      <c r="W401" s="212" t="str">
        <f t="shared" ref="W401:W411" si="93">IF(U401="","",U401+V401)</f>
        <v/>
      </c>
      <c r="X401" s="213"/>
      <c r="Y401" s="212" t="str">
        <f t="shared" ref="Y401:Y411" si="94">IF(W401="","",W401-X401)</f>
        <v/>
      </c>
      <c r="Z401" s="214"/>
      <c r="AA401" s="198"/>
      <c r="AB401" s="202"/>
      <c r="AC401" s="202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47" t="s">
        <v>52</v>
      </c>
      <c r="G402" s="548"/>
      <c r="H402" s="353"/>
      <c r="I402" s="547" t="s">
        <v>64</v>
      </c>
      <c r="J402" s="549"/>
      <c r="K402" s="548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59" t="s">
        <v>51</v>
      </c>
      <c r="C404" s="567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30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4779.1666666666661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0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60" t="s">
        <v>72</v>
      </c>
      <c r="J406" s="568"/>
      <c r="K406" s="125">
        <f>K404+K405</f>
        <v>41779.166666666664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60" t="s">
        <v>74</v>
      </c>
      <c r="J407" s="568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3"/>
      <c r="E408" s="353"/>
      <c r="F408" s="426" t="s">
        <v>58</v>
      </c>
      <c r="G408" s="427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3"/>
      <c r="I408" s="555" t="s">
        <v>13</v>
      </c>
      <c r="J408" s="556"/>
      <c r="K408" s="430">
        <f>K406-K407</f>
        <v>41779.166666666664</v>
      </c>
      <c r="L408" s="412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76"/>
      <c r="J409" s="576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50"/>
      <c r="J410" s="550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1" t="s">
        <v>50</v>
      </c>
      <c r="B413" s="562"/>
      <c r="C413" s="562"/>
      <c r="D413" s="562"/>
      <c r="E413" s="562"/>
      <c r="F413" s="562"/>
      <c r="G413" s="562"/>
      <c r="H413" s="562"/>
      <c r="I413" s="562"/>
      <c r="J413" s="562"/>
      <c r="K413" s="562"/>
      <c r="L413" s="563"/>
      <c r="M413" s="94"/>
      <c r="N413" s="95"/>
      <c r="O413" s="542" t="s">
        <v>51</v>
      </c>
      <c r="P413" s="552"/>
      <c r="Q413" s="552"/>
      <c r="R413" s="553"/>
      <c r="S413" s="96"/>
      <c r="T413" s="542" t="s">
        <v>52</v>
      </c>
      <c r="U413" s="552"/>
      <c r="V413" s="552"/>
      <c r="W413" s="552"/>
      <c r="X413" s="552"/>
      <c r="Y413" s="553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45" t="s">
        <v>239</v>
      </c>
      <c r="D414" s="565"/>
      <c r="E414" s="565"/>
      <c r="F414" s="565"/>
      <c r="G414" s="437" t="str">
        <f>$J$1</f>
        <v>April</v>
      </c>
      <c r="H414" s="546">
        <f>$K$1</f>
        <v>2025</v>
      </c>
      <c r="I414" s="565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47" t="s">
        <v>52</v>
      </c>
      <c r="G417" s="548"/>
      <c r="H417" s="353"/>
      <c r="I417" s="547" t="s">
        <v>64</v>
      </c>
      <c r="J417" s="549"/>
      <c r="K417" s="548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>
        <f>IF($J$1="March","",Y417)</f>
        <v>0</v>
      </c>
      <c r="V418" s="113">
        <v>20000</v>
      </c>
      <c r="W418" s="117">
        <f t="shared" si="97"/>
        <v>20000</v>
      </c>
      <c r="X418" s="113">
        <v>5000</v>
      </c>
      <c r="Y418" s="117">
        <f t="shared" si="98"/>
        <v>15000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4" t="s">
        <v>51</v>
      </c>
      <c r="C419" s="521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30</v>
      </c>
      <c r="J419" s="127" t="s">
        <v>68</v>
      </c>
      <c r="K419" s="128">
        <f>K415/$K$2*I419</f>
        <v>32499.999999999996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/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20000</v>
      </c>
      <c r="H420" s="122"/>
      <c r="I420" s="126">
        <v>105</v>
      </c>
      <c r="J420" s="127" t="s">
        <v>70</v>
      </c>
      <c r="K420" s="125">
        <f>K415/$K$2/8*I420</f>
        <v>14218.749999999998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122"/>
      <c r="I421" s="564" t="s">
        <v>72</v>
      </c>
      <c r="J421" s="521"/>
      <c r="K421" s="125">
        <f>K419+K420</f>
        <v>46718.749999999993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5000</v>
      </c>
      <c r="H422" s="122"/>
      <c r="I422" s="564" t="s">
        <v>74</v>
      </c>
      <c r="J422" s="521"/>
      <c r="K422" s="125">
        <f>G422</f>
        <v>5000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15000</v>
      </c>
      <c r="H423" s="353"/>
      <c r="I423" s="555" t="s">
        <v>13</v>
      </c>
      <c r="J423" s="556"/>
      <c r="K423" s="430">
        <f>K421-K422</f>
        <v>41718.749999999993</v>
      </c>
      <c r="L423" s="412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50"/>
      <c r="J424" s="551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50"/>
      <c r="J425" s="551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1" t="s">
        <v>50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3"/>
      <c r="M428" s="94"/>
      <c r="N428" s="95"/>
      <c r="O428" s="542" t="s">
        <v>51</v>
      </c>
      <c r="P428" s="552"/>
      <c r="Q428" s="552"/>
      <c r="R428" s="553"/>
      <c r="S428" s="96"/>
      <c r="T428" s="542" t="s">
        <v>52</v>
      </c>
      <c r="U428" s="552"/>
      <c r="V428" s="552"/>
      <c r="W428" s="552"/>
      <c r="X428" s="552"/>
      <c r="Y428" s="553"/>
      <c r="Z428" s="97"/>
      <c r="AA428" s="94"/>
      <c r="AB428" s="93"/>
      <c r="AC428" s="93"/>
    </row>
    <row r="429" spans="1:29" ht="20.100000000000001" customHeight="1" thickBot="1" x14ac:dyDescent="0.25">
      <c r="A429" s="436"/>
      <c r="B429" s="437"/>
      <c r="C429" s="545" t="s">
        <v>239</v>
      </c>
      <c r="D429" s="565"/>
      <c r="E429" s="565"/>
      <c r="F429" s="565"/>
      <c r="G429" s="437" t="str">
        <f>$J$1</f>
        <v>April</v>
      </c>
      <c r="H429" s="546">
        <f>$K$1</f>
        <v>2025</v>
      </c>
      <c r="I429" s="565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99">IF(U431="","",U431+V431)</f>
        <v>0</v>
      </c>
      <c r="X431" s="113"/>
      <c r="Y431" s="117">
        <f t="shared" ref="Y431:Y441" si="100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5"/>
      <c r="B432" s="413" t="s">
        <v>63</v>
      </c>
      <c r="C432" s="414"/>
      <c r="D432" s="353"/>
      <c r="E432" s="353"/>
      <c r="F432" s="547" t="s">
        <v>52</v>
      </c>
      <c r="G432" s="548"/>
      <c r="H432" s="353"/>
      <c r="I432" s="547" t="s">
        <v>64</v>
      </c>
      <c r="J432" s="549"/>
      <c r="K432" s="548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99"/>
        <v>0</v>
      </c>
      <c r="X432" s="113"/>
      <c r="Y432" s="117">
        <f t="shared" si="100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99"/>
        <v>0</v>
      </c>
      <c r="X433" s="113"/>
      <c r="Y433" s="117">
        <f t="shared" si="100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4" t="s">
        <v>51</v>
      </c>
      <c r="C434" s="521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126">
        <f>IF(C438&gt;=C437,$K$2,C436+C438)</f>
        <v>30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99"/>
        <v/>
      </c>
      <c r="X434" s="113"/>
      <c r="Y434" s="117" t="str">
        <f t="shared" si="100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3000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99"/>
        <v/>
      </c>
      <c r="X435" s="113"/>
      <c r="Y435" s="117" t="str">
        <f t="shared" si="100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4" t="s">
        <v>72</v>
      </c>
      <c r="J436" s="521"/>
      <c r="K436" s="125">
        <f>K434+K435</f>
        <v>48000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99"/>
        <v/>
      </c>
      <c r="X436" s="113"/>
      <c r="Y436" s="117" t="str">
        <f t="shared" si="100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4" t="s">
        <v>74</v>
      </c>
      <c r="J437" s="521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99"/>
        <v/>
      </c>
      <c r="X437" s="113"/>
      <c r="Y437" s="117" t="str">
        <f t="shared" si="100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55" t="s">
        <v>13</v>
      </c>
      <c r="J438" s="556"/>
      <c r="K438" s="430">
        <f>K436-K437</f>
        <v>48000</v>
      </c>
      <c r="L438" s="412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99"/>
        <v/>
      </c>
      <c r="X438" s="113"/>
      <c r="Y438" s="117" t="str">
        <f t="shared" si="100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50"/>
      <c r="J439" s="551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1">Y438</f>
        <v/>
      </c>
      <c r="V439" s="113"/>
      <c r="W439" s="117" t="str">
        <f t="shared" si="99"/>
        <v/>
      </c>
      <c r="X439" s="113"/>
      <c r="Y439" s="117" t="str">
        <f t="shared" si="100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50"/>
      <c r="J440" s="551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2">IF(Q440="","",R439-Q440)</f>
        <v/>
      </c>
      <c r="S440" s="92"/>
      <c r="T440" s="111" t="s">
        <v>80</v>
      </c>
      <c r="U440" s="117" t="str">
        <f t="shared" si="101"/>
        <v/>
      </c>
      <c r="V440" s="113"/>
      <c r="W440" s="117" t="str">
        <f t="shared" si="99"/>
        <v/>
      </c>
      <c r="X440" s="113"/>
      <c r="Y440" s="117" t="str">
        <f t="shared" si="100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2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99"/>
        <v/>
      </c>
      <c r="X441" s="113"/>
      <c r="Y441" s="117" t="str">
        <f t="shared" si="100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1" t="s">
        <v>50</v>
      </c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3"/>
      <c r="M443" s="94"/>
      <c r="N443" s="95"/>
      <c r="O443" s="542" t="s">
        <v>51</v>
      </c>
      <c r="P443" s="552"/>
      <c r="Q443" s="552"/>
      <c r="R443" s="553"/>
      <c r="S443" s="96"/>
      <c r="T443" s="542" t="s">
        <v>52</v>
      </c>
      <c r="U443" s="552"/>
      <c r="V443" s="552"/>
      <c r="W443" s="552"/>
      <c r="X443" s="552"/>
      <c r="Y443" s="553"/>
      <c r="Z443" s="97"/>
      <c r="AA443" s="93"/>
      <c r="AB443" s="93"/>
      <c r="AC443" s="93"/>
    </row>
    <row r="444" spans="1:29" ht="20.100000000000001" customHeight="1" thickBot="1" x14ac:dyDescent="0.25">
      <c r="A444" s="436"/>
      <c r="B444" s="437"/>
      <c r="C444" s="545" t="s">
        <v>239</v>
      </c>
      <c r="D444" s="565"/>
      <c r="E444" s="565"/>
      <c r="F444" s="565"/>
      <c r="G444" s="437" t="str">
        <f>$J$1</f>
        <v>April</v>
      </c>
      <c r="H444" s="546">
        <f>$K$1</f>
        <v>2025</v>
      </c>
      <c r="I444" s="565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5"/>
      <c r="B447" s="413"/>
      <c r="C447" s="414"/>
      <c r="D447" s="353"/>
      <c r="E447" s="353"/>
      <c r="F447" s="547" t="s">
        <v>52</v>
      </c>
      <c r="G447" s="548"/>
      <c r="H447" s="353"/>
      <c r="I447" s="547" t="s">
        <v>64</v>
      </c>
      <c r="J447" s="549"/>
      <c r="K447" s="548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3"/>
        <v>6</v>
      </c>
      <c r="S448" s="92"/>
      <c r="T448" s="111" t="s">
        <v>66</v>
      </c>
      <c r="U448" s="117">
        <f>IF($J$1="March","",Y447)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4" t="s">
        <v>51</v>
      </c>
      <c r="C449" s="521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19">
        <f>IF(C453&gt;0,$K$2,C451)</f>
        <v>30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3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4"/>
        <v/>
      </c>
      <c r="X449" s="113"/>
      <c r="Y449" s="117" t="str">
        <f t="shared" si="105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2625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4"/>
        <v/>
      </c>
      <c r="X450" s="113"/>
      <c r="Y450" s="117" t="str">
        <f t="shared" si="105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4" t="s">
        <v>72</v>
      </c>
      <c r="J451" s="521"/>
      <c r="K451" s="125">
        <f>K449+K450</f>
        <v>32625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4"/>
        <v/>
      </c>
      <c r="X451" s="113"/>
      <c r="Y451" s="117" t="str">
        <f t="shared" si="105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4" t="s">
        <v>74</v>
      </c>
      <c r="J452" s="521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4"/>
        <v/>
      </c>
      <c r="X452" s="113"/>
      <c r="Y452" s="117" t="str">
        <f t="shared" si="105"/>
        <v/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55" t="s">
        <v>13</v>
      </c>
      <c r="J453" s="556"/>
      <c r="K453" s="430">
        <f>K451-K452</f>
        <v>32625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4"/>
        <v/>
      </c>
      <c r="X453" s="113"/>
      <c r="Y453" s="117" t="str">
        <f t="shared" si="105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50"/>
      <c r="J454" s="551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6</v>
      </c>
      <c r="S454" s="92"/>
      <c r="T454" s="111" t="s">
        <v>79</v>
      </c>
      <c r="U454" s="117" t="str">
        <f t="shared" ref="U454:U455" si="106">Y453</f>
        <v/>
      </c>
      <c r="V454" s="113"/>
      <c r="W454" s="117" t="str">
        <f t="shared" si="104"/>
        <v/>
      </c>
      <c r="X454" s="113"/>
      <c r="Y454" s="117" t="str">
        <f t="shared" si="105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50"/>
      <c r="J455" s="551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6</v>
      </c>
      <c r="S455" s="92"/>
      <c r="T455" s="111" t="s">
        <v>80</v>
      </c>
      <c r="U455" s="117" t="str">
        <f t="shared" si="106"/>
        <v/>
      </c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3"/>
        <v>6</v>
      </c>
      <c r="S456" s="92"/>
      <c r="T456" s="111" t="s">
        <v>81</v>
      </c>
      <c r="U456" s="117">
        <v>0</v>
      </c>
      <c r="V456" s="113"/>
      <c r="W456" s="117">
        <f t="shared" si="104"/>
        <v>0</v>
      </c>
      <c r="X456" s="113"/>
      <c r="Y456" s="117">
        <f t="shared" si="105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1" t="s">
        <v>50</v>
      </c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3"/>
      <c r="M458" s="94"/>
      <c r="N458" s="95"/>
      <c r="O458" s="542" t="s">
        <v>51</v>
      </c>
      <c r="P458" s="552"/>
      <c r="Q458" s="552"/>
      <c r="R458" s="553"/>
      <c r="S458" s="96"/>
      <c r="T458" s="542" t="s">
        <v>52</v>
      </c>
      <c r="U458" s="552"/>
      <c r="V458" s="552"/>
      <c r="W458" s="552"/>
      <c r="X458" s="552"/>
      <c r="Y458" s="553"/>
      <c r="Z458" s="97"/>
      <c r="AA458" s="94"/>
      <c r="AB458" s="93"/>
      <c r="AC458" s="93"/>
    </row>
    <row r="459" spans="1:29" ht="20.100000000000001" customHeight="1" thickBot="1" x14ac:dyDescent="0.25">
      <c r="A459" s="436"/>
      <c r="B459" s="437"/>
      <c r="C459" s="545" t="s">
        <v>239</v>
      </c>
      <c r="D459" s="565"/>
      <c r="E459" s="565"/>
      <c r="F459" s="565"/>
      <c r="G459" s="437" t="str">
        <f>$J$1</f>
        <v>April</v>
      </c>
      <c r="H459" s="546">
        <f>$K$1</f>
        <v>2025</v>
      </c>
      <c r="I459" s="565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7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47" t="s">
        <v>52</v>
      </c>
      <c r="G462" s="548"/>
      <c r="H462" s="353"/>
      <c r="I462" s="547" t="s">
        <v>64</v>
      </c>
      <c r="J462" s="549"/>
      <c r="K462" s="548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7"/>
        <v>15</v>
      </c>
      <c r="S463" s="92"/>
      <c r="T463" s="111" t="s">
        <v>66</v>
      </c>
      <c r="U463" s="117">
        <f t="shared" ref="U463:U465" si="110">Y462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4" t="s">
        <v>51</v>
      </c>
      <c r="C464" s="521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30</v>
      </c>
      <c r="J464" s="127" t="s">
        <v>68</v>
      </c>
      <c r="K464" s="128">
        <f>K460/$K$2*I464</f>
        <v>32000.000000000004</v>
      </c>
      <c r="L464" s="129"/>
      <c r="M464" s="93"/>
      <c r="N464" s="110"/>
      <c r="O464" s="111" t="s">
        <v>69</v>
      </c>
      <c r="P464" s="111"/>
      <c r="Q464" s="111"/>
      <c r="R464" s="111">
        <f t="shared" si="107"/>
        <v>15</v>
      </c>
      <c r="S464" s="92"/>
      <c r="T464" s="111" t="s">
        <v>69</v>
      </c>
      <c r="U464" s="117">
        <f t="shared" si="110"/>
        <v>0</v>
      </c>
      <c r="V464" s="113"/>
      <c r="W464" s="117">
        <f t="shared" si="108"/>
        <v>0</v>
      </c>
      <c r="X464" s="113"/>
      <c r="Y464" s="117">
        <f t="shared" si="109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1600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15</v>
      </c>
      <c r="S465" s="92"/>
      <c r="T465" s="111" t="s">
        <v>47</v>
      </c>
      <c r="U465" s="117">
        <f t="shared" si="110"/>
        <v>0</v>
      </c>
      <c r="V465" s="113"/>
      <c r="W465" s="117">
        <f t="shared" si="108"/>
        <v>0</v>
      </c>
      <c r="X465" s="113"/>
      <c r="Y465" s="117">
        <f t="shared" si="109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4" t="s">
        <v>72</v>
      </c>
      <c r="J466" s="521"/>
      <c r="K466" s="125">
        <f>K464+K465</f>
        <v>33600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8"/>
        <v>0</v>
      </c>
      <c r="X466" s="113"/>
      <c r="Y466" s="117">
        <f t="shared" si="109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4" t="s">
        <v>74</v>
      </c>
      <c r="J467" s="521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8"/>
        <v>0</v>
      </c>
      <c r="X467" s="113"/>
      <c r="Y467" s="117">
        <f t="shared" si="109"/>
        <v>0</v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55" t="s">
        <v>13</v>
      </c>
      <c r="J468" s="556"/>
      <c r="K468" s="430">
        <f>K466-K467</f>
        <v>33600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8"/>
        <v>0</v>
      </c>
      <c r="X468" s="113"/>
      <c r="Y468" s="117">
        <f t="shared" si="109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50"/>
      <c r="J469" s="551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8"/>
        <v>0</v>
      </c>
      <c r="X469" s="113"/>
      <c r="Y469" s="117">
        <f t="shared" si="109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50"/>
      <c r="J470" s="551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15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15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1" t="s">
        <v>50</v>
      </c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3"/>
      <c r="M473" s="94"/>
      <c r="N473" s="95"/>
      <c r="O473" s="542" t="s">
        <v>51</v>
      </c>
      <c r="P473" s="552"/>
      <c r="Q473" s="552"/>
      <c r="R473" s="553"/>
      <c r="S473" s="96"/>
      <c r="T473" s="542" t="s">
        <v>52</v>
      </c>
      <c r="U473" s="552"/>
      <c r="V473" s="552"/>
      <c r="W473" s="552"/>
      <c r="X473" s="552"/>
      <c r="Y473" s="553"/>
      <c r="Z473" s="97"/>
      <c r="AA473" s="93"/>
      <c r="AB473" s="93"/>
      <c r="AC473" s="93"/>
    </row>
    <row r="474" spans="1:29" ht="20.100000000000001" customHeight="1" thickBot="1" x14ac:dyDescent="0.25">
      <c r="A474" s="436"/>
      <c r="B474" s="437"/>
      <c r="C474" s="545" t="s">
        <v>239</v>
      </c>
      <c r="D474" s="565"/>
      <c r="E474" s="565"/>
      <c r="F474" s="565"/>
      <c r="G474" s="437" t="str">
        <f>$J$1</f>
        <v>April</v>
      </c>
      <c r="H474" s="546">
        <f>$K$1</f>
        <v>2025</v>
      </c>
      <c r="I474" s="565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1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2">IF(U476="","",U476+V476)</f>
        <v>0</v>
      </c>
      <c r="X476" s="113"/>
      <c r="Y476" s="117">
        <f t="shared" ref="Y476:Y486" si="113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47" t="s">
        <v>52</v>
      </c>
      <c r="G477" s="548"/>
      <c r="H477" s="353"/>
      <c r="I477" s="547" t="s">
        <v>64</v>
      </c>
      <c r="J477" s="549"/>
      <c r="K477" s="548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1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2"/>
        <v>0</v>
      </c>
      <c r="X477" s="113"/>
      <c r="Y477" s="117">
        <f t="shared" si="113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1"/>
        <v>13</v>
      </c>
      <c r="S478" s="92"/>
      <c r="T478" s="111" t="s">
        <v>66</v>
      </c>
      <c r="U478" s="117">
        <f>IF($J$1="March","",Y477)</f>
        <v>0</v>
      </c>
      <c r="V478" s="113"/>
      <c r="W478" s="117">
        <f t="shared" si="112"/>
        <v>0</v>
      </c>
      <c r="X478" s="113"/>
      <c r="Y478" s="117">
        <f t="shared" si="113"/>
        <v>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4" t="s">
        <v>51</v>
      </c>
      <c r="C479" s="521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30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1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2"/>
        <v/>
      </c>
      <c r="X479" s="113"/>
      <c r="Y479" s="117" t="str">
        <f t="shared" si="113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1437.5</v>
      </c>
      <c r="L480" s="131"/>
      <c r="M480" s="93"/>
      <c r="N480" s="110"/>
      <c r="O480" s="111" t="s">
        <v>47</v>
      </c>
      <c r="P480" s="111"/>
      <c r="Q480" s="111"/>
      <c r="R480" s="111">
        <f t="shared" si="111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2"/>
        <v/>
      </c>
      <c r="X480" s="113"/>
      <c r="Y480" s="117" t="str">
        <f t="shared" si="113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64" t="s">
        <v>72</v>
      </c>
      <c r="J481" s="521"/>
      <c r="K481" s="125">
        <f>K479+K480</f>
        <v>35937.5</v>
      </c>
      <c r="L481" s="131"/>
      <c r="M481" s="93"/>
      <c r="N481" s="110"/>
      <c r="O481" s="111" t="s">
        <v>73</v>
      </c>
      <c r="P481" s="111"/>
      <c r="Q481" s="111"/>
      <c r="R481" s="111">
        <f t="shared" si="111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2"/>
        <v/>
      </c>
      <c r="X481" s="113"/>
      <c r="Y481" s="117" t="str">
        <f t="shared" si="113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64" t="s">
        <v>74</v>
      </c>
      <c r="J482" s="521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1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2"/>
        <v/>
      </c>
      <c r="X482" s="113"/>
      <c r="Y482" s="117" t="str">
        <f t="shared" si="113"/>
        <v/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3"/>
      <c r="I483" s="555" t="s">
        <v>13</v>
      </c>
      <c r="J483" s="556"/>
      <c r="K483" s="430">
        <f>K481-K482</f>
        <v>35937.5</v>
      </c>
      <c r="L483" s="412"/>
      <c r="M483" s="93"/>
      <c r="N483" s="110"/>
      <c r="O483" s="111" t="s">
        <v>78</v>
      </c>
      <c r="P483" s="111"/>
      <c r="Q483" s="111"/>
      <c r="R483" s="111">
        <f t="shared" si="111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2"/>
        <v/>
      </c>
      <c r="X483" s="113"/>
      <c r="Y483" s="117" t="str">
        <f t="shared" si="113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50"/>
      <c r="J484" s="551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1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2"/>
        <v/>
      </c>
      <c r="X484" s="113"/>
      <c r="Y484" s="117" t="str">
        <f t="shared" si="113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50"/>
      <c r="J485" s="551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1"/>
        <v>13</v>
      </c>
      <c r="S485" s="92"/>
      <c r="T485" s="111" t="s">
        <v>80</v>
      </c>
      <c r="U485" s="117"/>
      <c r="V485" s="113"/>
      <c r="W485" s="117" t="str">
        <f t="shared" si="112"/>
        <v/>
      </c>
      <c r="X485" s="113"/>
      <c r="Y485" s="117" t="str">
        <f t="shared" si="113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1"/>
        <v>13</v>
      </c>
      <c r="S486" s="92"/>
      <c r="T486" s="111" t="s">
        <v>81</v>
      </c>
      <c r="U486" s="117"/>
      <c r="V486" s="113"/>
      <c r="W486" s="117" t="str">
        <f t="shared" si="112"/>
        <v/>
      </c>
      <c r="X486" s="113"/>
      <c r="Y486" s="117" t="str">
        <f t="shared" si="113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1" t="s">
        <v>50</v>
      </c>
      <c r="B488" s="562"/>
      <c r="C488" s="562"/>
      <c r="D488" s="562"/>
      <c r="E488" s="562"/>
      <c r="F488" s="562"/>
      <c r="G488" s="562"/>
      <c r="H488" s="562"/>
      <c r="I488" s="562"/>
      <c r="J488" s="562"/>
      <c r="K488" s="562"/>
      <c r="L488" s="563"/>
      <c r="M488" s="94"/>
      <c r="N488" s="95"/>
      <c r="O488" s="542" t="s">
        <v>51</v>
      </c>
      <c r="P488" s="552"/>
      <c r="Q488" s="552"/>
      <c r="R488" s="553"/>
      <c r="S488" s="96"/>
      <c r="T488" s="542" t="s">
        <v>52</v>
      </c>
      <c r="U488" s="552"/>
      <c r="V488" s="552"/>
      <c r="W488" s="552"/>
      <c r="X488" s="552"/>
      <c r="Y488" s="553"/>
      <c r="Z488" s="97"/>
      <c r="AA488" s="94"/>
      <c r="AB488" s="93"/>
      <c r="AC488" s="93"/>
    </row>
    <row r="489" spans="1:29" ht="20.100000000000001" customHeight="1" thickBot="1" x14ac:dyDescent="0.25">
      <c r="A489" s="436"/>
      <c r="B489" s="437"/>
      <c r="C489" s="545" t="s">
        <v>239</v>
      </c>
      <c r="D489" s="565"/>
      <c r="E489" s="565"/>
      <c r="F489" s="565"/>
      <c r="G489" s="437" t="str">
        <f>$J$1</f>
        <v>April</v>
      </c>
      <c r="H489" s="546">
        <f>$K$1</f>
        <v>2025</v>
      </c>
      <c r="I489" s="565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4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5">IF(U491="","",U491+V491)</f>
        <v>80000</v>
      </c>
      <c r="X491" s="113">
        <v>5000</v>
      </c>
      <c r="Y491" s="117">
        <f t="shared" ref="Y491:Y501" si="116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47" t="s">
        <v>52</v>
      </c>
      <c r="G492" s="548"/>
      <c r="H492" s="353"/>
      <c r="I492" s="547" t="s">
        <v>64</v>
      </c>
      <c r="J492" s="549"/>
      <c r="K492" s="548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4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5"/>
        <v>75000</v>
      </c>
      <c r="X492" s="113">
        <v>5000</v>
      </c>
      <c r="Y492" s="117">
        <f t="shared" si="116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4"/>
        <v>10</v>
      </c>
      <c r="S493" s="92"/>
      <c r="T493" s="111" t="s">
        <v>66</v>
      </c>
      <c r="U493" s="117">
        <f>IF($J$1="March","",Y492)</f>
        <v>70000</v>
      </c>
      <c r="V493" s="113"/>
      <c r="W493" s="117">
        <f t="shared" si="115"/>
        <v>70000</v>
      </c>
      <c r="X493" s="113">
        <v>5000</v>
      </c>
      <c r="Y493" s="117">
        <f t="shared" si="116"/>
        <v>65000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4" t="s">
        <v>51</v>
      </c>
      <c r="C494" s="521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70000</v>
      </c>
      <c r="H494" s="122"/>
      <c r="I494" s="404">
        <f>IF(C498&gt;=C497,$K$2,C496+C498)</f>
        <v>30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4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5"/>
        <v/>
      </c>
      <c r="X494" s="113"/>
      <c r="Y494" s="117" t="str">
        <f t="shared" si="116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2656.25</v>
      </c>
      <c r="L495" s="131"/>
      <c r="M495" s="93"/>
      <c r="N495" s="110"/>
      <c r="O495" s="111" t="s">
        <v>47</v>
      </c>
      <c r="P495" s="111"/>
      <c r="Q495" s="111"/>
      <c r="R495" s="111">
        <f t="shared" si="114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5"/>
        <v/>
      </c>
      <c r="X495" s="113"/>
      <c r="Y495" s="117" t="str">
        <f t="shared" si="116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70000</v>
      </c>
      <c r="H496" s="122"/>
      <c r="I496" s="564" t="s">
        <v>72</v>
      </c>
      <c r="J496" s="521"/>
      <c r="K496" s="125">
        <f>K494+K495</f>
        <v>45156.25</v>
      </c>
      <c r="L496" s="131"/>
      <c r="M496" s="93"/>
      <c r="N496" s="110"/>
      <c r="O496" s="111" t="s">
        <v>73</v>
      </c>
      <c r="P496" s="111"/>
      <c r="Q496" s="111"/>
      <c r="R496" s="111">
        <f t="shared" si="114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5"/>
        <v/>
      </c>
      <c r="X496" s="113"/>
      <c r="Y496" s="117" t="str">
        <f t="shared" si="116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64" t="s">
        <v>74</v>
      </c>
      <c r="J497" s="521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4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5"/>
        <v/>
      </c>
      <c r="X497" s="113"/>
      <c r="Y497" s="117" t="str">
        <f t="shared" si="116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65000</v>
      </c>
      <c r="H498" s="353"/>
      <c r="I498" s="555" t="s">
        <v>13</v>
      </c>
      <c r="J498" s="556"/>
      <c r="K498" s="430">
        <f>K496-K497</f>
        <v>40156.25</v>
      </c>
      <c r="L498" s="412"/>
      <c r="M498" s="93"/>
      <c r="N498" s="110"/>
      <c r="O498" s="111" t="s">
        <v>78</v>
      </c>
      <c r="P498" s="111"/>
      <c r="Q498" s="111"/>
      <c r="R498" s="111">
        <f t="shared" si="114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5"/>
        <v/>
      </c>
      <c r="X498" s="113"/>
      <c r="Y498" s="117" t="str">
        <f t="shared" si="116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50"/>
      <c r="J499" s="551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4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5"/>
        <v/>
      </c>
      <c r="X499" s="113"/>
      <c r="Y499" s="117" t="str">
        <f t="shared" si="116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50"/>
      <c r="J500" s="551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4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5"/>
        <v/>
      </c>
      <c r="X500" s="113"/>
      <c r="Y500" s="117" t="str">
        <f t="shared" si="116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4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5"/>
        <v/>
      </c>
      <c r="X501" s="113"/>
      <c r="Y501" s="117" t="str">
        <f t="shared" si="116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1" t="s">
        <v>50</v>
      </c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3"/>
      <c r="M503" s="94"/>
      <c r="N503" s="95"/>
      <c r="O503" s="542" t="s">
        <v>51</v>
      </c>
      <c r="P503" s="552"/>
      <c r="Q503" s="552"/>
      <c r="R503" s="553"/>
      <c r="S503" s="96"/>
      <c r="T503" s="542" t="s">
        <v>52</v>
      </c>
      <c r="U503" s="552"/>
      <c r="V503" s="552"/>
      <c r="W503" s="552"/>
      <c r="X503" s="552"/>
      <c r="Y503" s="553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45" t="s">
        <v>239</v>
      </c>
      <c r="D504" s="565"/>
      <c r="E504" s="565"/>
      <c r="F504" s="565"/>
      <c r="G504" s="437" t="str">
        <f>$J$1</f>
        <v>April</v>
      </c>
      <c r="H504" s="546">
        <f>$K$1</f>
        <v>2025</v>
      </c>
      <c r="I504" s="565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7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8">IF(U506="","",U506+V506)</f>
        <v>10000</v>
      </c>
      <c r="X506" s="113">
        <v>2000</v>
      </c>
      <c r="Y506" s="117">
        <f t="shared" ref="Y506:Y516" si="119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47" t="s">
        <v>52</v>
      </c>
      <c r="G507" s="548"/>
      <c r="H507" s="353"/>
      <c r="I507" s="547" t="s">
        <v>64</v>
      </c>
      <c r="J507" s="549"/>
      <c r="K507" s="548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7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8"/>
        <v>8000</v>
      </c>
      <c r="X507" s="113">
        <v>2000</v>
      </c>
      <c r="Y507" s="117">
        <f t="shared" si="119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7"/>
        <v>12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8"/>
        <v>8000</v>
      </c>
      <c r="X508" s="113">
        <v>3000</v>
      </c>
      <c r="Y508" s="117">
        <f t="shared" si="119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4" t="s">
        <v>51</v>
      </c>
      <c r="C509" s="521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6000</v>
      </c>
      <c r="H509" s="122"/>
      <c r="I509" s="126">
        <f>IF(C513&gt;=C512,$K$2,C511+C513)</f>
        <v>30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7"/>
        <v>12</v>
      </c>
      <c r="S509" s="92"/>
      <c r="T509" s="111" t="s">
        <v>69</v>
      </c>
      <c r="U509" s="117"/>
      <c r="V509" s="113"/>
      <c r="W509" s="117" t="str">
        <f t="shared" si="118"/>
        <v/>
      </c>
      <c r="X509" s="113"/>
      <c r="Y509" s="117" t="str">
        <f t="shared" si="119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2000</v>
      </c>
      <c r="H510" s="122"/>
      <c r="I510" s="126">
        <v>20</v>
      </c>
      <c r="J510" s="127" t="s">
        <v>70</v>
      </c>
      <c r="K510" s="125">
        <f>K505/$K$2/8*I510</f>
        <v>2500</v>
      </c>
      <c r="L510" s="131"/>
      <c r="M510" s="93"/>
      <c r="N510" s="110"/>
      <c r="O510" s="111" t="s">
        <v>47</v>
      </c>
      <c r="P510" s="111"/>
      <c r="Q510" s="111"/>
      <c r="R510" s="111">
        <f t="shared" si="117"/>
        <v>12</v>
      </c>
      <c r="S510" s="92"/>
      <c r="T510" s="111" t="s">
        <v>47</v>
      </c>
      <c r="U510" s="117"/>
      <c r="V510" s="113"/>
      <c r="W510" s="117" t="str">
        <f t="shared" si="118"/>
        <v/>
      </c>
      <c r="X510" s="113"/>
      <c r="Y510" s="117" t="str">
        <f t="shared" si="119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4" t="s">
        <v>72</v>
      </c>
      <c r="J511" s="521"/>
      <c r="K511" s="125">
        <f>K509+K510</f>
        <v>32500</v>
      </c>
      <c r="L511" s="131"/>
      <c r="M511" s="93"/>
      <c r="N511" s="110"/>
      <c r="O511" s="111" t="s">
        <v>73</v>
      </c>
      <c r="P511" s="111"/>
      <c r="Q511" s="111"/>
      <c r="R511" s="111">
        <f t="shared" si="117"/>
        <v>12</v>
      </c>
      <c r="S511" s="92"/>
      <c r="T511" s="111" t="s">
        <v>73</v>
      </c>
      <c r="U511" s="117"/>
      <c r="V511" s="113"/>
      <c r="W511" s="117" t="str">
        <f t="shared" si="118"/>
        <v/>
      </c>
      <c r="X511" s="113"/>
      <c r="Y511" s="117" t="str">
        <f t="shared" si="119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3000</v>
      </c>
      <c r="H512" s="122"/>
      <c r="I512" s="564" t="s">
        <v>74</v>
      </c>
      <c r="J512" s="521"/>
      <c r="K512" s="125">
        <f>G512</f>
        <v>3000</v>
      </c>
      <c r="L512" s="131"/>
      <c r="M512" s="93"/>
      <c r="N512" s="110"/>
      <c r="O512" s="111" t="s">
        <v>75</v>
      </c>
      <c r="P512" s="111"/>
      <c r="Q512" s="111"/>
      <c r="R512" s="111">
        <f t="shared" si="117"/>
        <v>12</v>
      </c>
      <c r="S512" s="92"/>
      <c r="T512" s="111" t="s">
        <v>75</v>
      </c>
      <c r="U512" s="117"/>
      <c r="V512" s="113"/>
      <c r="W512" s="117" t="str">
        <f t="shared" si="118"/>
        <v/>
      </c>
      <c r="X512" s="113"/>
      <c r="Y512" s="117" t="str">
        <f t="shared" si="119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</v>
      </c>
      <c r="H513" s="353"/>
      <c r="I513" s="555" t="s">
        <v>13</v>
      </c>
      <c r="J513" s="556"/>
      <c r="K513" s="430">
        <f>K511-K512</f>
        <v>29500</v>
      </c>
      <c r="L513" s="412"/>
      <c r="M513" s="93"/>
      <c r="N513" s="110"/>
      <c r="O513" s="111" t="s">
        <v>78</v>
      </c>
      <c r="P513" s="111"/>
      <c r="Q513" s="111"/>
      <c r="R513" s="111">
        <f t="shared" si="117"/>
        <v>12</v>
      </c>
      <c r="S513" s="92"/>
      <c r="T513" s="111" t="s">
        <v>78</v>
      </c>
      <c r="U513" s="117"/>
      <c r="V513" s="113"/>
      <c r="W513" s="117" t="str">
        <f t="shared" si="118"/>
        <v/>
      </c>
      <c r="X513" s="113"/>
      <c r="Y513" s="117" t="str">
        <f t="shared" si="119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50"/>
      <c r="J514" s="551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7"/>
        <v>12</v>
      </c>
      <c r="S514" s="92"/>
      <c r="T514" s="111" t="s">
        <v>79</v>
      </c>
      <c r="U514" s="117"/>
      <c r="V514" s="113"/>
      <c r="W514" s="117" t="str">
        <f t="shared" si="118"/>
        <v/>
      </c>
      <c r="X514" s="113"/>
      <c r="Y514" s="117" t="str">
        <f t="shared" si="119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50"/>
      <c r="J515" s="551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7"/>
        <v>12</v>
      </c>
      <c r="S515" s="92"/>
      <c r="T515" s="111" t="s">
        <v>80</v>
      </c>
      <c r="U515" s="117"/>
      <c r="V515" s="113"/>
      <c r="W515" s="117" t="str">
        <f t="shared" si="118"/>
        <v/>
      </c>
      <c r="X515" s="113"/>
      <c r="Y515" s="117" t="str">
        <f t="shared" si="119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7"/>
        <v>12</v>
      </c>
      <c r="S516" s="92"/>
      <c r="T516" s="111" t="s">
        <v>81</v>
      </c>
      <c r="U516" s="117"/>
      <c r="V516" s="113"/>
      <c r="W516" s="117" t="str">
        <f t="shared" si="118"/>
        <v/>
      </c>
      <c r="X516" s="113"/>
      <c r="Y516" s="117" t="str">
        <f t="shared" si="119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1" t="s">
        <v>50</v>
      </c>
      <c r="B518" s="562"/>
      <c r="C518" s="562"/>
      <c r="D518" s="562"/>
      <c r="E518" s="562"/>
      <c r="F518" s="562"/>
      <c r="G518" s="562"/>
      <c r="H518" s="562"/>
      <c r="I518" s="562"/>
      <c r="J518" s="562"/>
      <c r="K518" s="562"/>
      <c r="L518" s="563"/>
      <c r="M518" s="94"/>
      <c r="N518" s="95"/>
      <c r="O518" s="542" t="s">
        <v>51</v>
      </c>
      <c r="P518" s="552"/>
      <c r="Q518" s="552"/>
      <c r="R518" s="553"/>
      <c r="S518" s="96"/>
      <c r="T518" s="542" t="s">
        <v>52</v>
      </c>
      <c r="U518" s="552"/>
      <c r="V518" s="552"/>
      <c r="W518" s="552"/>
      <c r="X518" s="552"/>
      <c r="Y518" s="553"/>
      <c r="Z518" s="97"/>
      <c r="AA518" s="93"/>
      <c r="AB518" s="93"/>
      <c r="AC518" s="93"/>
    </row>
    <row r="519" spans="1:29" ht="20.100000000000001" customHeight="1" thickBot="1" x14ac:dyDescent="0.25">
      <c r="A519" s="436"/>
      <c r="B519" s="437"/>
      <c r="C519" s="545" t="s">
        <v>239</v>
      </c>
      <c r="D519" s="565"/>
      <c r="E519" s="565"/>
      <c r="F519" s="565"/>
      <c r="G519" s="437" t="str">
        <f>$J$1</f>
        <v>April</v>
      </c>
      <c r="H519" s="546">
        <f>$K$1</f>
        <v>2025</v>
      </c>
      <c r="I519" s="565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0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1">IF(U521="","",U521+V521)</f>
        <v>7000</v>
      </c>
      <c r="X521" s="113">
        <v>2000</v>
      </c>
      <c r="Y521" s="117">
        <f t="shared" ref="Y521:Y531" si="122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47" t="s">
        <v>52</v>
      </c>
      <c r="G522" s="548"/>
      <c r="H522" s="353"/>
      <c r="I522" s="547" t="s">
        <v>64</v>
      </c>
      <c r="J522" s="549"/>
      <c r="K522" s="548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0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1"/>
        <v>5000</v>
      </c>
      <c r="X522" s="113">
        <v>2000</v>
      </c>
      <c r="Y522" s="117">
        <f t="shared" si="122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0"/>
        <v>15</v>
      </c>
      <c r="S523" s="92"/>
      <c r="T523" s="111" t="s">
        <v>66</v>
      </c>
      <c r="U523" s="117">
        <f>Y522</f>
        <v>3000</v>
      </c>
      <c r="V523" s="113">
        <v>5000</v>
      </c>
      <c r="W523" s="117">
        <f t="shared" si="121"/>
        <v>8000</v>
      </c>
      <c r="X523" s="113">
        <v>5000</v>
      </c>
      <c r="Y523" s="117">
        <f t="shared" si="122"/>
        <v>3000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4" t="s">
        <v>51</v>
      </c>
      <c r="C524" s="521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3000</v>
      </c>
      <c r="H524" s="122"/>
      <c r="I524" s="126">
        <f>IF(C528&gt;=C527,$K$2,C526+C528)</f>
        <v>30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0"/>
        <v>15</v>
      </c>
      <c r="S524" s="92"/>
      <c r="T524" s="111" t="s">
        <v>69</v>
      </c>
      <c r="U524" s="117"/>
      <c r="V524" s="113"/>
      <c r="W524" s="117" t="str">
        <f t="shared" si="121"/>
        <v/>
      </c>
      <c r="X524" s="113"/>
      <c r="Y524" s="117" t="str">
        <f t="shared" si="122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5000</v>
      </c>
      <c r="H525" s="122"/>
      <c r="I525" s="126">
        <v>81</v>
      </c>
      <c r="J525" s="127" t="s">
        <v>70</v>
      </c>
      <c r="K525" s="125">
        <f>K520/$K$2/8*I525</f>
        <v>10631.25</v>
      </c>
      <c r="L525" s="131"/>
      <c r="M525" s="93"/>
      <c r="N525" s="110"/>
      <c r="O525" s="111" t="s">
        <v>47</v>
      </c>
      <c r="P525" s="111"/>
      <c r="Q525" s="111"/>
      <c r="R525" s="111">
        <f t="shared" si="120"/>
        <v>15</v>
      </c>
      <c r="S525" s="92"/>
      <c r="T525" s="111" t="s">
        <v>47</v>
      </c>
      <c r="U525" s="117"/>
      <c r="V525" s="113"/>
      <c r="W525" s="117" t="str">
        <f t="shared" si="121"/>
        <v/>
      </c>
      <c r="X525" s="113"/>
      <c r="Y525" s="117" t="str">
        <f t="shared" si="122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8000</v>
      </c>
      <c r="H526" s="122"/>
      <c r="I526" s="564" t="s">
        <v>72</v>
      </c>
      <c r="J526" s="521"/>
      <c r="K526" s="125">
        <f>K524+K525</f>
        <v>42131.25</v>
      </c>
      <c r="L526" s="131"/>
      <c r="M526" s="93"/>
      <c r="N526" s="110"/>
      <c r="O526" s="111" t="s">
        <v>73</v>
      </c>
      <c r="P526" s="111"/>
      <c r="Q526" s="111"/>
      <c r="R526" s="111">
        <f t="shared" si="120"/>
        <v>15</v>
      </c>
      <c r="S526" s="92"/>
      <c r="T526" s="111" t="s">
        <v>73</v>
      </c>
      <c r="U526" s="117"/>
      <c r="V526" s="113"/>
      <c r="W526" s="117" t="str">
        <f t="shared" si="121"/>
        <v/>
      </c>
      <c r="X526" s="113"/>
      <c r="Y526" s="117" t="str">
        <f t="shared" si="122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122"/>
      <c r="I527" s="564" t="s">
        <v>74</v>
      </c>
      <c r="J527" s="521"/>
      <c r="K527" s="125">
        <f>G527</f>
        <v>5000</v>
      </c>
      <c r="L527" s="131"/>
      <c r="M527" s="93"/>
      <c r="N527" s="110"/>
      <c r="O527" s="111" t="s">
        <v>75</v>
      </c>
      <c r="P527" s="111"/>
      <c r="Q527" s="111"/>
      <c r="R527" s="111">
        <f t="shared" si="120"/>
        <v>15</v>
      </c>
      <c r="S527" s="92"/>
      <c r="T527" s="111" t="s">
        <v>75</v>
      </c>
      <c r="U527" s="117"/>
      <c r="V527" s="113"/>
      <c r="W527" s="117" t="str">
        <f t="shared" si="121"/>
        <v/>
      </c>
      <c r="X527" s="113"/>
      <c r="Y527" s="117" t="str">
        <f t="shared" si="122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3"/>
      <c r="I528" s="555" t="s">
        <v>13</v>
      </c>
      <c r="J528" s="556"/>
      <c r="K528" s="430">
        <f>K526-K527</f>
        <v>37131.25</v>
      </c>
      <c r="L528" s="412"/>
      <c r="M528" s="93"/>
      <c r="N528" s="110"/>
      <c r="O528" s="111" t="s">
        <v>78</v>
      </c>
      <c r="P528" s="111"/>
      <c r="Q528" s="111"/>
      <c r="R528" s="111">
        <f t="shared" si="120"/>
        <v>15</v>
      </c>
      <c r="S528" s="92"/>
      <c r="T528" s="111" t="s">
        <v>78</v>
      </c>
      <c r="U528" s="117"/>
      <c r="V528" s="113"/>
      <c r="W528" s="117" t="str">
        <f t="shared" si="121"/>
        <v/>
      </c>
      <c r="X528" s="113"/>
      <c r="Y528" s="117" t="str">
        <f t="shared" si="122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50"/>
      <c r="J529" s="551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0"/>
        <v>15</v>
      </c>
      <c r="S529" s="92"/>
      <c r="T529" s="111" t="s">
        <v>79</v>
      </c>
      <c r="U529" s="117"/>
      <c r="V529" s="113"/>
      <c r="W529" s="117" t="str">
        <f t="shared" si="121"/>
        <v/>
      </c>
      <c r="X529" s="113"/>
      <c r="Y529" s="117" t="str">
        <f t="shared" si="122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50"/>
      <c r="J530" s="551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0"/>
        <v>15</v>
      </c>
      <c r="S530" s="92"/>
      <c r="T530" s="111" t="s">
        <v>80</v>
      </c>
      <c r="U530" s="117"/>
      <c r="V530" s="113"/>
      <c r="W530" s="117" t="str">
        <f t="shared" si="121"/>
        <v/>
      </c>
      <c r="X530" s="113"/>
      <c r="Y530" s="117" t="str">
        <f t="shared" si="122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0"/>
        <v>15</v>
      </c>
      <c r="S531" s="92"/>
      <c r="T531" s="111" t="s">
        <v>81</v>
      </c>
      <c r="U531" s="117"/>
      <c r="V531" s="113"/>
      <c r="W531" s="117" t="str">
        <f t="shared" si="121"/>
        <v/>
      </c>
      <c r="X531" s="113"/>
      <c r="Y531" s="117" t="str">
        <f t="shared" si="122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1" t="s">
        <v>50</v>
      </c>
      <c r="B533" s="562"/>
      <c r="C533" s="562"/>
      <c r="D533" s="562"/>
      <c r="E533" s="562"/>
      <c r="F533" s="562"/>
      <c r="G533" s="562"/>
      <c r="H533" s="562"/>
      <c r="I533" s="562"/>
      <c r="J533" s="562"/>
      <c r="K533" s="562"/>
      <c r="L533" s="563"/>
      <c r="M533" s="94"/>
      <c r="N533" s="95"/>
      <c r="O533" s="542" t="s">
        <v>51</v>
      </c>
      <c r="P533" s="552"/>
      <c r="Q533" s="552"/>
      <c r="R533" s="553"/>
      <c r="S533" s="96"/>
      <c r="T533" s="542" t="s">
        <v>52</v>
      </c>
      <c r="U533" s="552"/>
      <c r="V533" s="552"/>
      <c r="W533" s="552"/>
      <c r="X533" s="552"/>
      <c r="Y533" s="553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45" t="s">
        <v>239</v>
      </c>
      <c r="D534" s="565"/>
      <c r="E534" s="565"/>
      <c r="F534" s="565"/>
      <c r="G534" s="437" t="str">
        <f>$J$1</f>
        <v>April</v>
      </c>
      <c r="H534" s="546">
        <f>$K$1</f>
        <v>2025</v>
      </c>
      <c r="I534" s="565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3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4">IF(U536="","",U536+V536)</f>
        <v>36000</v>
      </c>
      <c r="X536" s="113">
        <v>3000</v>
      </c>
      <c r="Y536" s="117">
        <f t="shared" ref="Y536:Y546" si="125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47" t="s">
        <v>52</v>
      </c>
      <c r="G537" s="548"/>
      <c r="H537" s="353"/>
      <c r="I537" s="547" t="s">
        <v>64</v>
      </c>
      <c r="J537" s="549"/>
      <c r="K537" s="548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3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4"/>
        <v>33000</v>
      </c>
      <c r="X537" s="113">
        <v>3000</v>
      </c>
      <c r="Y537" s="117">
        <f t="shared" si="125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3"/>
        <v>15</v>
      </c>
      <c r="S538" s="92"/>
      <c r="T538" s="111" t="s">
        <v>66</v>
      </c>
      <c r="U538" s="117">
        <f>Y537</f>
        <v>30000</v>
      </c>
      <c r="V538" s="113">
        <v>2000</v>
      </c>
      <c r="W538" s="117">
        <f t="shared" si="124"/>
        <v>32000</v>
      </c>
      <c r="X538" s="113">
        <v>3000</v>
      </c>
      <c r="Y538" s="117">
        <f t="shared" si="125"/>
        <v>29000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4" t="s">
        <v>51</v>
      </c>
      <c r="C539" s="521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30000</v>
      </c>
      <c r="H539" s="122"/>
      <c r="I539" s="126">
        <f>IF(C543&gt;=C542,$K$2,C541+C543)</f>
        <v>30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3"/>
        <v>15</v>
      </c>
      <c r="S539" s="92"/>
      <c r="T539" s="111" t="s">
        <v>69</v>
      </c>
      <c r="U539" s="117"/>
      <c r="V539" s="113"/>
      <c r="W539" s="117" t="str">
        <f t="shared" si="124"/>
        <v/>
      </c>
      <c r="X539" s="113"/>
      <c r="Y539" s="117" t="str">
        <f t="shared" si="125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2000</v>
      </c>
      <c r="H540" s="122"/>
      <c r="I540" s="126">
        <v>35</v>
      </c>
      <c r="J540" s="127" t="s">
        <v>70</v>
      </c>
      <c r="K540" s="125">
        <f>K535/$K$2/8*I540</f>
        <v>4083.3333333333335</v>
      </c>
      <c r="L540" s="131"/>
      <c r="M540" s="93"/>
      <c r="N540" s="110"/>
      <c r="O540" s="111" t="s">
        <v>47</v>
      </c>
      <c r="P540" s="111"/>
      <c r="Q540" s="111"/>
      <c r="R540" s="111">
        <f t="shared" si="123"/>
        <v>15</v>
      </c>
      <c r="S540" s="92"/>
      <c r="T540" s="111" t="s">
        <v>47</v>
      </c>
      <c r="U540" s="117"/>
      <c r="V540" s="113"/>
      <c r="W540" s="117" t="str">
        <f t="shared" si="124"/>
        <v/>
      </c>
      <c r="X540" s="113"/>
      <c r="Y540" s="117" t="str">
        <f t="shared" si="125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32000</v>
      </c>
      <c r="H541" s="122"/>
      <c r="I541" s="564" t="s">
        <v>72</v>
      </c>
      <c r="J541" s="521"/>
      <c r="K541" s="125">
        <f>K539+K540</f>
        <v>32083.333333333332</v>
      </c>
      <c r="L541" s="131"/>
      <c r="M541" s="93"/>
      <c r="N541" s="110"/>
      <c r="O541" s="111" t="s">
        <v>73</v>
      </c>
      <c r="P541" s="111"/>
      <c r="Q541" s="111"/>
      <c r="R541" s="111">
        <f t="shared" si="123"/>
        <v>15</v>
      </c>
      <c r="S541" s="92"/>
      <c r="T541" s="111" t="s">
        <v>73</v>
      </c>
      <c r="U541" s="117"/>
      <c r="V541" s="113"/>
      <c r="W541" s="117" t="str">
        <f t="shared" si="124"/>
        <v/>
      </c>
      <c r="X541" s="113"/>
      <c r="Y541" s="117" t="str">
        <f t="shared" si="125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4" t="s">
        <v>74</v>
      </c>
      <c r="J542" s="521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3"/>
        <v>15</v>
      </c>
      <c r="S542" s="92"/>
      <c r="T542" s="111" t="s">
        <v>75</v>
      </c>
      <c r="U542" s="117"/>
      <c r="V542" s="113"/>
      <c r="W542" s="117" t="str">
        <f t="shared" si="124"/>
        <v/>
      </c>
      <c r="X542" s="113"/>
      <c r="Y542" s="117" t="str">
        <f t="shared" si="125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29000</v>
      </c>
      <c r="H543" s="353"/>
      <c r="I543" s="555" t="s">
        <v>13</v>
      </c>
      <c r="J543" s="556"/>
      <c r="K543" s="430">
        <f>K541-K542</f>
        <v>29083.333333333332</v>
      </c>
      <c r="L543" s="412"/>
      <c r="M543" s="93"/>
      <c r="N543" s="110"/>
      <c r="O543" s="111" t="s">
        <v>78</v>
      </c>
      <c r="P543" s="111"/>
      <c r="Q543" s="111"/>
      <c r="R543" s="111">
        <f t="shared" si="123"/>
        <v>15</v>
      </c>
      <c r="S543" s="92"/>
      <c r="T543" s="111" t="s">
        <v>78</v>
      </c>
      <c r="U543" s="117"/>
      <c r="V543" s="113"/>
      <c r="W543" s="117" t="str">
        <f t="shared" si="124"/>
        <v/>
      </c>
      <c r="X543" s="113"/>
      <c r="Y543" s="117" t="str">
        <f t="shared" si="125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50"/>
      <c r="J544" s="551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3"/>
        <v>15</v>
      </c>
      <c r="S544" s="92"/>
      <c r="T544" s="111" t="s">
        <v>79</v>
      </c>
      <c r="U544" s="117"/>
      <c r="V544" s="113"/>
      <c r="W544" s="117" t="str">
        <f t="shared" si="124"/>
        <v/>
      </c>
      <c r="X544" s="113"/>
      <c r="Y544" s="117" t="str">
        <f t="shared" si="125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50"/>
      <c r="J545" s="551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3"/>
        <v>15</v>
      </c>
      <c r="S545" s="92"/>
      <c r="T545" s="111" t="s">
        <v>80</v>
      </c>
      <c r="U545" s="117"/>
      <c r="V545" s="113"/>
      <c r="W545" s="117" t="str">
        <f t="shared" si="124"/>
        <v/>
      </c>
      <c r="X545" s="113"/>
      <c r="Y545" s="117" t="str">
        <f t="shared" si="125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3"/>
        <v>15</v>
      </c>
      <c r="S546" s="92"/>
      <c r="T546" s="111" t="s">
        <v>81</v>
      </c>
      <c r="U546" s="117"/>
      <c r="V546" s="113"/>
      <c r="W546" s="117" t="str">
        <f t="shared" si="124"/>
        <v/>
      </c>
      <c r="X546" s="113"/>
      <c r="Y546" s="117" t="str">
        <f t="shared" si="125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1" t="s">
        <v>50</v>
      </c>
      <c r="B548" s="562"/>
      <c r="C548" s="562"/>
      <c r="D548" s="562"/>
      <c r="E548" s="562"/>
      <c r="F548" s="562"/>
      <c r="G548" s="562"/>
      <c r="H548" s="562"/>
      <c r="I548" s="562"/>
      <c r="J548" s="562"/>
      <c r="K548" s="562"/>
      <c r="L548" s="563"/>
      <c r="M548" s="94"/>
      <c r="N548" s="95"/>
      <c r="O548" s="542" t="s">
        <v>51</v>
      </c>
      <c r="P548" s="552"/>
      <c r="Q548" s="552"/>
      <c r="R548" s="553"/>
      <c r="S548" s="96"/>
      <c r="T548" s="542" t="s">
        <v>52</v>
      </c>
      <c r="U548" s="552"/>
      <c r="V548" s="552"/>
      <c r="W548" s="552"/>
      <c r="X548" s="552"/>
      <c r="Y548" s="553"/>
      <c r="Z548" s="97"/>
      <c r="AA548" s="94"/>
      <c r="AB548" s="93"/>
      <c r="AC548" s="93"/>
    </row>
    <row r="549" spans="1:29" ht="20.100000000000001" customHeight="1" thickBot="1" x14ac:dyDescent="0.25">
      <c r="A549" s="436"/>
      <c r="B549" s="437"/>
      <c r="C549" s="545" t="s">
        <v>239</v>
      </c>
      <c r="D549" s="565"/>
      <c r="E549" s="565"/>
      <c r="F549" s="565"/>
      <c r="G549" s="437" t="str">
        <f>$J$1</f>
        <v>April</v>
      </c>
      <c r="H549" s="546">
        <f>$K$1</f>
        <v>2025</v>
      </c>
      <c r="I549" s="565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6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7">IF(U551="","",U551+V551)</f>
        <v>21500</v>
      </c>
      <c r="X551" s="113">
        <v>5000</v>
      </c>
      <c r="Y551" s="117">
        <f t="shared" ref="Y551:Y561" si="128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/>
      <c r="D552" s="353"/>
      <c r="E552" s="353"/>
      <c r="F552" s="547" t="s">
        <v>52</v>
      </c>
      <c r="G552" s="548"/>
      <c r="H552" s="353"/>
      <c r="I552" s="547" t="s">
        <v>64</v>
      </c>
      <c r="J552" s="549"/>
      <c r="K552" s="548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6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7"/>
        <v>16500</v>
      </c>
      <c r="X552" s="113">
        <v>5000</v>
      </c>
      <c r="Y552" s="117">
        <f t="shared" si="128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6"/>
        <v>37</v>
      </c>
      <c r="S553" s="92"/>
      <c r="T553" s="111" t="s">
        <v>66</v>
      </c>
      <c r="U553" s="117">
        <f>Y552</f>
        <v>11500</v>
      </c>
      <c r="V553" s="113">
        <v>20000</v>
      </c>
      <c r="W553" s="117">
        <f t="shared" si="127"/>
        <v>31500</v>
      </c>
      <c r="X553" s="113">
        <v>3000</v>
      </c>
      <c r="Y553" s="117">
        <f t="shared" si="128"/>
        <v>28500</v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4" t="s">
        <v>51</v>
      </c>
      <c r="C554" s="521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11500</v>
      </c>
      <c r="H554" s="122"/>
      <c r="I554" s="126">
        <f>IF(C558&gt;=C557,$K$2,C556+C558)</f>
        <v>30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6"/>
        <v>37</v>
      </c>
      <c r="S554" s="92"/>
      <c r="T554" s="111" t="s">
        <v>69</v>
      </c>
      <c r="U554" s="117"/>
      <c r="V554" s="113"/>
      <c r="W554" s="117" t="str">
        <f t="shared" si="127"/>
        <v/>
      </c>
      <c r="X554" s="113"/>
      <c r="Y554" s="117" t="str">
        <f t="shared" si="128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20000</v>
      </c>
      <c r="H555" s="122"/>
      <c r="I555" s="126">
        <v>148</v>
      </c>
      <c r="J555" s="127" t="s">
        <v>70</v>
      </c>
      <c r="K555" s="125">
        <f>K550/$K$2/8*I555</f>
        <v>27750</v>
      </c>
      <c r="L555" s="131"/>
      <c r="M555" s="93"/>
      <c r="N555" s="110"/>
      <c r="O555" s="111" t="s">
        <v>47</v>
      </c>
      <c r="P555" s="111"/>
      <c r="Q555" s="111"/>
      <c r="R555" s="111">
        <f t="shared" si="126"/>
        <v>37</v>
      </c>
      <c r="S555" s="92"/>
      <c r="T555" s="111" t="s">
        <v>47</v>
      </c>
      <c r="U555" s="117"/>
      <c r="V555" s="113"/>
      <c r="W555" s="117" t="str">
        <f t="shared" si="127"/>
        <v/>
      </c>
      <c r="X555" s="113"/>
      <c r="Y555" s="117" t="str">
        <f t="shared" si="128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31500</v>
      </c>
      <c r="H556" s="122"/>
      <c r="I556" s="564" t="s">
        <v>72</v>
      </c>
      <c r="J556" s="521"/>
      <c r="K556" s="125">
        <f>K554+K555</f>
        <v>72750</v>
      </c>
      <c r="L556" s="131"/>
      <c r="M556" s="93"/>
      <c r="N556" s="110"/>
      <c r="O556" s="111" t="s">
        <v>73</v>
      </c>
      <c r="P556" s="111"/>
      <c r="Q556" s="111"/>
      <c r="R556" s="111">
        <f t="shared" si="126"/>
        <v>37</v>
      </c>
      <c r="S556" s="92"/>
      <c r="T556" s="111" t="s">
        <v>73</v>
      </c>
      <c r="U556" s="117"/>
      <c r="V556" s="113"/>
      <c r="W556" s="117" t="str">
        <f t="shared" si="127"/>
        <v/>
      </c>
      <c r="X556" s="113"/>
      <c r="Y556" s="117" t="str">
        <f t="shared" si="128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3000</v>
      </c>
      <c r="H557" s="122"/>
      <c r="I557" s="564" t="s">
        <v>74</v>
      </c>
      <c r="J557" s="521"/>
      <c r="K557" s="125">
        <f>G557</f>
        <v>3000</v>
      </c>
      <c r="L557" s="131"/>
      <c r="M557" s="93"/>
      <c r="N557" s="110"/>
      <c r="O557" s="111" t="s">
        <v>75</v>
      </c>
      <c r="P557" s="111"/>
      <c r="Q557" s="111"/>
      <c r="R557" s="111">
        <f t="shared" si="126"/>
        <v>37</v>
      </c>
      <c r="S557" s="92"/>
      <c r="T557" s="111" t="s">
        <v>75</v>
      </c>
      <c r="U557" s="117"/>
      <c r="V557" s="113"/>
      <c r="W557" s="117" t="str">
        <f t="shared" si="127"/>
        <v/>
      </c>
      <c r="X557" s="113"/>
      <c r="Y557" s="117" t="str">
        <f t="shared" si="128"/>
        <v/>
      </c>
      <c r="Z557" s="118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28500</v>
      </c>
      <c r="H558" s="353"/>
      <c r="I558" s="555" t="s">
        <v>13</v>
      </c>
      <c r="J558" s="556"/>
      <c r="K558" s="430">
        <f>K556-K557</f>
        <v>69750</v>
      </c>
      <c r="L558" s="412"/>
      <c r="M558" s="93"/>
      <c r="N558" s="110"/>
      <c r="O558" s="111" t="s">
        <v>78</v>
      </c>
      <c r="P558" s="111"/>
      <c r="Q558" s="111"/>
      <c r="R558" s="111">
        <f t="shared" si="126"/>
        <v>37</v>
      </c>
      <c r="S558" s="92"/>
      <c r="T558" s="111" t="s">
        <v>78</v>
      </c>
      <c r="U558" s="117"/>
      <c r="V558" s="113"/>
      <c r="W558" s="117" t="str">
        <f t="shared" si="127"/>
        <v/>
      </c>
      <c r="X558" s="113"/>
      <c r="Y558" s="117" t="str">
        <f t="shared" si="128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50"/>
      <c r="J559" s="551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6"/>
        <v>37</v>
      </c>
      <c r="S559" s="92"/>
      <c r="T559" s="111" t="s">
        <v>79</v>
      </c>
      <c r="U559" s="117"/>
      <c r="V559" s="113"/>
      <c r="W559" s="117" t="str">
        <f t="shared" si="127"/>
        <v/>
      </c>
      <c r="X559" s="113"/>
      <c r="Y559" s="117" t="str">
        <f t="shared" si="128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96"/>
      <c r="J560" s="551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6"/>
        <v>37</v>
      </c>
      <c r="S560" s="92"/>
      <c r="T560" s="111" t="s">
        <v>80</v>
      </c>
      <c r="U560" s="117"/>
      <c r="V560" s="113"/>
      <c r="W560" s="117" t="str">
        <f t="shared" si="127"/>
        <v/>
      </c>
      <c r="X560" s="113"/>
      <c r="Y560" s="117" t="str">
        <f t="shared" si="128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6"/>
        <v>37</v>
      </c>
      <c r="S561" s="92"/>
      <c r="T561" s="111" t="s">
        <v>81</v>
      </c>
      <c r="U561" s="117"/>
      <c r="V561" s="113"/>
      <c r="W561" s="117" t="str">
        <f t="shared" si="127"/>
        <v/>
      </c>
      <c r="X561" s="113"/>
      <c r="Y561" s="117" t="str">
        <f t="shared" si="128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1" t="s">
        <v>50</v>
      </c>
      <c r="B563" s="562"/>
      <c r="C563" s="562"/>
      <c r="D563" s="562"/>
      <c r="E563" s="562"/>
      <c r="F563" s="562"/>
      <c r="G563" s="562"/>
      <c r="H563" s="562"/>
      <c r="I563" s="562"/>
      <c r="J563" s="562"/>
      <c r="K563" s="562"/>
      <c r="L563" s="563"/>
      <c r="M563" s="94"/>
      <c r="N563" s="95"/>
      <c r="O563" s="542" t="s">
        <v>51</v>
      </c>
      <c r="P563" s="552"/>
      <c r="Q563" s="552"/>
      <c r="R563" s="553"/>
      <c r="S563" s="96"/>
      <c r="T563" s="542" t="s">
        <v>52</v>
      </c>
      <c r="U563" s="552"/>
      <c r="V563" s="552"/>
      <c r="W563" s="552"/>
      <c r="X563" s="552"/>
      <c r="Y563" s="553"/>
      <c r="Z563" s="92"/>
      <c r="AA563" s="93"/>
      <c r="AB563" s="93"/>
      <c r="AC563" s="93"/>
    </row>
    <row r="564" spans="1:29" ht="20.100000000000001" customHeight="1" thickBot="1" x14ac:dyDescent="0.25">
      <c r="A564" s="436"/>
      <c r="B564" s="437"/>
      <c r="C564" s="545" t="s">
        <v>239</v>
      </c>
      <c r="D564" s="565"/>
      <c r="E564" s="565"/>
      <c r="F564" s="565"/>
      <c r="G564" s="437" t="str">
        <f>$J$1</f>
        <v>April</v>
      </c>
      <c r="H564" s="546">
        <f>$K$1</f>
        <v>2025</v>
      </c>
      <c r="I564" s="565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5"/>
      <c r="B565" s="353"/>
      <c r="C565" s="353"/>
      <c r="D565" s="406"/>
      <c r="E565" s="406"/>
      <c r="F565" s="406"/>
      <c r="G565" s="406"/>
      <c r="H565" s="406"/>
      <c r="I565" s="353"/>
      <c r="J565" s="407" t="s">
        <v>59</v>
      </c>
      <c r="K565" s="408">
        <f>35000+10000</f>
        <v>45000</v>
      </c>
      <c r="L565" s="409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5"/>
      <c r="B566" s="353" t="s">
        <v>61</v>
      </c>
      <c r="C566" s="410" t="s">
        <v>114</v>
      </c>
      <c r="D566" s="353"/>
      <c r="E566" s="353"/>
      <c r="F566" s="353"/>
      <c r="G566" s="353"/>
      <c r="H566" s="411"/>
      <c r="I566" s="406"/>
      <c r="J566" s="353"/>
      <c r="K566" s="353"/>
      <c r="L566" s="412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29">R565-Q566</f>
        <v>13</v>
      </c>
      <c r="S566" s="92"/>
      <c r="T566" s="111" t="s">
        <v>62</v>
      </c>
      <c r="U566" s="117">
        <f t="shared" ref="U566:U567" si="130">Y565</f>
        <v>0</v>
      </c>
      <c r="V566" s="113"/>
      <c r="W566" s="117">
        <f t="shared" ref="W566:W573" si="131">IF(U566="","",U566+V566)</f>
        <v>0</v>
      </c>
      <c r="X566" s="113"/>
      <c r="Y566" s="117">
        <f t="shared" ref="Y566:Y573" si="132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>
        <v>45156</v>
      </c>
      <c r="D567" s="353"/>
      <c r="E567" s="353"/>
      <c r="F567" s="547" t="s">
        <v>52</v>
      </c>
      <c r="G567" s="548"/>
      <c r="H567" s="353"/>
      <c r="I567" s="547" t="s">
        <v>64</v>
      </c>
      <c r="J567" s="549"/>
      <c r="K567" s="548"/>
      <c r="L567" s="415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29"/>
        <v>13</v>
      </c>
      <c r="S567" s="92"/>
      <c r="T567" s="111" t="s">
        <v>65</v>
      </c>
      <c r="U567" s="117">
        <f t="shared" si="130"/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405"/>
      <c r="B568" s="353"/>
      <c r="C568" s="353"/>
      <c r="D568" s="353"/>
      <c r="E568" s="353"/>
      <c r="F568" s="353"/>
      <c r="G568" s="353"/>
      <c r="H568" s="416"/>
      <c r="I568" s="353"/>
      <c r="J568" s="353"/>
      <c r="K568" s="353"/>
      <c r="L568" s="417"/>
      <c r="M568" s="93"/>
      <c r="N568" s="110"/>
      <c r="O568" s="111" t="s">
        <v>66</v>
      </c>
      <c r="P568" s="111"/>
      <c r="Q568" s="111"/>
      <c r="R568" s="111">
        <f t="shared" si="129"/>
        <v>13</v>
      </c>
      <c r="S568" s="92"/>
      <c r="T568" s="111" t="s">
        <v>66</v>
      </c>
      <c r="U568" s="117">
        <f>IF($J$1="March","",Y567)</f>
        <v>0</v>
      </c>
      <c r="V568" s="113"/>
      <c r="W568" s="117">
        <f t="shared" si="131"/>
        <v>0</v>
      </c>
      <c r="X568" s="113"/>
      <c r="Y568" s="117">
        <f t="shared" si="132"/>
        <v>0</v>
      </c>
      <c r="Z568" s="92"/>
      <c r="AA568" s="93"/>
      <c r="AB568" s="93"/>
      <c r="AC568" s="93"/>
    </row>
    <row r="569" spans="1:29" ht="20.100000000000001" customHeight="1" x14ac:dyDescent="0.2">
      <c r="A569" s="405"/>
      <c r="B569" s="559" t="s">
        <v>51</v>
      </c>
      <c r="C569" s="521"/>
      <c r="D569" s="353"/>
      <c r="E569" s="353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6"/>
      <c r="I569" s="419">
        <f>IF(C573&gt;=C572,$K$2,C571+C573)</f>
        <v>30</v>
      </c>
      <c r="J569" s="127" t="s">
        <v>68</v>
      </c>
      <c r="K569" s="128">
        <f>K565/$K$2*I569</f>
        <v>45000</v>
      </c>
      <c r="L569" s="418"/>
      <c r="M569" s="93"/>
      <c r="N569" s="110"/>
      <c r="O569" s="111" t="s">
        <v>69</v>
      </c>
      <c r="P569" s="111"/>
      <c r="Q569" s="111"/>
      <c r="R569" s="111">
        <f t="shared" si="129"/>
        <v>13</v>
      </c>
      <c r="S569" s="92"/>
      <c r="T569" s="111" t="s">
        <v>69</v>
      </c>
      <c r="U569" s="117">
        <f t="shared" ref="U569:U573" si="133">Y568</f>
        <v>0</v>
      </c>
      <c r="V569" s="113"/>
      <c r="W569" s="117">
        <f t="shared" si="131"/>
        <v>0</v>
      </c>
      <c r="X569" s="113"/>
      <c r="Y569" s="117">
        <f t="shared" si="132"/>
        <v>0</v>
      </c>
      <c r="Z569" s="92"/>
      <c r="AA569" s="93"/>
      <c r="AB569" s="93"/>
      <c r="AC569" s="93"/>
    </row>
    <row r="570" spans="1:29" ht="20.100000000000001" customHeight="1" x14ac:dyDescent="0.2">
      <c r="A570" s="405"/>
      <c r="B570" s="130"/>
      <c r="C570" s="130"/>
      <c r="D570" s="353"/>
      <c r="E570" s="353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6"/>
      <c r="I570" s="419">
        <v>8</v>
      </c>
      <c r="J570" s="127" t="s">
        <v>70</v>
      </c>
      <c r="K570" s="125">
        <f>K565/$K$2/8*I570</f>
        <v>1500</v>
      </c>
      <c r="L570" s="420"/>
      <c r="M570" s="93"/>
      <c r="N570" s="110"/>
      <c r="O570" s="111" t="s">
        <v>47</v>
      </c>
      <c r="P570" s="111"/>
      <c r="Q570" s="111"/>
      <c r="R570" s="111">
        <f t="shared" si="129"/>
        <v>13</v>
      </c>
      <c r="S570" s="92"/>
      <c r="T570" s="111" t="s">
        <v>47</v>
      </c>
      <c r="U570" s="117">
        <f t="shared" si="133"/>
        <v>0</v>
      </c>
      <c r="V570" s="113"/>
      <c r="W570" s="117">
        <f t="shared" si="131"/>
        <v>0</v>
      </c>
      <c r="X570" s="153"/>
      <c r="Y570" s="117">
        <f t="shared" si="132"/>
        <v>0</v>
      </c>
      <c r="Z570" s="92"/>
      <c r="AA570" s="93"/>
      <c r="AB570" s="93"/>
      <c r="AC570" s="93"/>
    </row>
    <row r="571" spans="1:29" ht="20.100000000000001" customHeight="1" x14ac:dyDescent="0.2">
      <c r="A571" s="405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353"/>
      <c r="E571" s="353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6"/>
      <c r="I571" s="560" t="s">
        <v>72</v>
      </c>
      <c r="J571" s="521"/>
      <c r="K571" s="125">
        <f>K569+K570</f>
        <v>46500</v>
      </c>
      <c r="L571" s="420"/>
      <c r="M571" s="93"/>
      <c r="N571" s="110"/>
      <c r="O571" s="111" t="s">
        <v>73</v>
      </c>
      <c r="P571" s="140"/>
      <c r="Q571" s="140"/>
      <c r="R571" s="111">
        <f t="shared" si="129"/>
        <v>13</v>
      </c>
      <c r="S571" s="92"/>
      <c r="T571" s="111" t="s">
        <v>73</v>
      </c>
      <c r="U571" s="117">
        <f t="shared" si="133"/>
        <v>0</v>
      </c>
      <c r="V571" s="113"/>
      <c r="W571" s="117">
        <f t="shared" si="131"/>
        <v>0</v>
      </c>
      <c r="X571" s="153"/>
      <c r="Y571" s="117">
        <f t="shared" si="132"/>
        <v>0</v>
      </c>
      <c r="Z571" s="92"/>
      <c r="AA571" s="93"/>
      <c r="AB571" s="93"/>
      <c r="AC571" s="93"/>
    </row>
    <row r="572" spans="1:29" ht="20.100000000000001" customHeight="1" x14ac:dyDescent="0.2">
      <c r="A572" s="405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3"/>
      <c r="E572" s="353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6"/>
      <c r="I572" s="560" t="s">
        <v>74</v>
      </c>
      <c r="J572" s="521"/>
      <c r="K572" s="125">
        <f>G572</f>
        <v>0</v>
      </c>
      <c r="L572" s="420"/>
      <c r="M572" s="93"/>
      <c r="N572" s="110"/>
      <c r="O572" s="111" t="s">
        <v>75</v>
      </c>
      <c r="P572" s="111"/>
      <c r="Q572" s="111"/>
      <c r="R572" s="111">
        <f t="shared" si="129"/>
        <v>13</v>
      </c>
      <c r="S572" s="92"/>
      <c r="T572" s="111" t="s">
        <v>75</v>
      </c>
      <c r="U572" s="117">
        <f t="shared" si="133"/>
        <v>0</v>
      </c>
      <c r="V572" s="113"/>
      <c r="W572" s="117">
        <f t="shared" si="131"/>
        <v>0</v>
      </c>
      <c r="X572" s="153"/>
      <c r="Y572" s="117">
        <f t="shared" si="132"/>
        <v>0</v>
      </c>
      <c r="Z572" s="92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3"/>
      <c r="E573" s="353"/>
      <c r="F573" s="426" t="s">
        <v>58</v>
      </c>
      <c r="G573" s="427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3"/>
      <c r="I573" s="555" t="s">
        <v>13</v>
      </c>
      <c r="J573" s="556"/>
      <c r="K573" s="430">
        <f>K571-K572</f>
        <v>46500</v>
      </c>
      <c r="L573" s="412"/>
      <c r="M573" s="93"/>
      <c r="N573" s="110"/>
      <c r="O573" s="111" t="s">
        <v>78</v>
      </c>
      <c r="P573" s="111"/>
      <c r="Q573" s="111"/>
      <c r="R573" s="111">
        <f t="shared" si="129"/>
        <v>13</v>
      </c>
      <c r="S573" s="92"/>
      <c r="T573" s="111" t="s">
        <v>78</v>
      </c>
      <c r="U573" s="117">
        <f t="shared" si="133"/>
        <v>0</v>
      </c>
      <c r="V573" s="113"/>
      <c r="W573" s="117">
        <f t="shared" si="131"/>
        <v>0</v>
      </c>
      <c r="X573" s="113"/>
      <c r="Y573" s="117">
        <f t="shared" si="132"/>
        <v>0</v>
      </c>
      <c r="Z573" s="118"/>
      <c r="AA573" s="93"/>
      <c r="AB573" s="93"/>
      <c r="AC573" s="93"/>
    </row>
    <row r="574" spans="1:29" ht="20.100000000000001" customHeight="1" x14ac:dyDescent="0.2">
      <c r="A574" s="405"/>
      <c r="B574" s="353"/>
      <c r="C574" s="353"/>
      <c r="D574" s="353"/>
      <c r="E574" s="353"/>
      <c r="F574" s="353"/>
      <c r="G574" s="353"/>
      <c r="H574" s="353"/>
      <c r="I574" s="557"/>
      <c r="J574" s="558"/>
      <c r="K574" s="408"/>
      <c r="L574" s="415"/>
      <c r="M574" s="93"/>
      <c r="N574" s="110"/>
      <c r="O574" s="111" t="s">
        <v>79</v>
      </c>
      <c r="P574" s="111"/>
      <c r="Q574" s="111"/>
      <c r="R574" s="111">
        <f t="shared" si="129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5"/>
      <c r="B575" s="444"/>
      <c r="C575" s="444"/>
      <c r="D575" s="444"/>
      <c r="E575" s="444"/>
      <c r="F575" s="444"/>
      <c r="G575" s="444"/>
      <c r="H575" s="444"/>
      <c r="I575" s="557"/>
      <c r="J575" s="558"/>
      <c r="K575" s="408"/>
      <c r="L575" s="415"/>
      <c r="M575" s="93"/>
      <c r="N575" s="110"/>
      <c r="O575" s="111" t="s">
        <v>80</v>
      </c>
      <c r="P575" s="111"/>
      <c r="Q575" s="111"/>
      <c r="R575" s="111">
        <f t="shared" si="129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1"/>
      <c r="B576" s="447"/>
      <c r="C576" s="447"/>
      <c r="D576" s="447"/>
      <c r="E576" s="447"/>
      <c r="F576" s="447"/>
      <c r="G576" s="447"/>
      <c r="H576" s="447"/>
      <c r="I576" s="447"/>
      <c r="J576" s="447"/>
      <c r="K576" s="447"/>
      <c r="L576" s="423"/>
      <c r="M576" s="93"/>
      <c r="N576" s="110"/>
      <c r="O576" s="111" t="s">
        <v>81</v>
      </c>
      <c r="P576" s="111"/>
      <c r="Q576" s="111"/>
      <c r="R576" s="111">
        <f t="shared" si="129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1" t="s">
        <v>50</v>
      </c>
      <c r="B578" s="562"/>
      <c r="C578" s="562"/>
      <c r="D578" s="562"/>
      <c r="E578" s="562"/>
      <c r="F578" s="562"/>
      <c r="G578" s="562"/>
      <c r="H578" s="562"/>
      <c r="I578" s="562"/>
      <c r="J578" s="562"/>
      <c r="K578" s="562"/>
      <c r="L578" s="563"/>
      <c r="M578" s="94"/>
      <c r="N578" s="95"/>
      <c r="O578" s="542" t="s">
        <v>51</v>
      </c>
      <c r="P578" s="552"/>
      <c r="Q578" s="552"/>
      <c r="R578" s="553"/>
      <c r="S578" s="96"/>
      <c r="T578" s="542" t="s">
        <v>52</v>
      </c>
      <c r="U578" s="552"/>
      <c r="V578" s="552"/>
      <c r="W578" s="552"/>
      <c r="X578" s="552"/>
      <c r="Y578" s="553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45" t="s">
        <v>239</v>
      </c>
      <c r="D579" s="565"/>
      <c r="E579" s="565"/>
      <c r="F579" s="565"/>
      <c r="G579" s="437" t="str">
        <f>$J$1</f>
        <v>April</v>
      </c>
      <c r="H579" s="546">
        <f>$K$1</f>
        <v>2025</v>
      </c>
      <c r="I579" s="565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4">R580-Q581</f>
        <v>12</v>
      </c>
      <c r="S581" s="92"/>
      <c r="T581" s="111" t="s">
        <v>62</v>
      </c>
      <c r="U581" s="117">
        <f>Y580</f>
        <v>0</v>
      </c>
      <c r="V581" s="113"/>
      <c r="W581" s="117">
        <f t="shared" ref="W581:W591" si="135">IF(U581="","",U581+V581)</f>
        <v>0</v>
      </c>
      <c r="X581" s="113"/>
      <c r="Y581" s="117">
        <f t="shared" ref="Y581:Y591" si="136">IF(W581="","",W581-X581)</f>
        <v>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47" t="s">
        <v>52</v>
      </c>
      <c r="G582" s="548"/>
      <c r="H582" s="353"/>
      <c r="I582" s="547" t="s">
        <v>64</v>
      </c>
      <c r="J582" s="549"/>
      <c r="K582" s="548"/>
      <c r="L582" s="415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4"/>
        <v>9</v>
      </c>
      <c r="S582" s="92"/>
      <c r="T582" s="111" t="s">
        <v>65</v>
      </c>
      <c r="U582" s="117">
        <f>Y581</f>
        <v>0</v>
      </c>
      <c r="V582" s="113"/>
      <c r="W582" s="117">
        <f t="shared" si="135"/>
        <v>0</v>
      </c>
      <c r="X582" s="113"/>
      <c r="Y582" s="117">
        <f t="shared" si="136"/>
        <v>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4"/>
        <v>9</v>
      </c>
      <c r="S583" s="92"/>
      <c r="T583" s="111" t="s">
        <v>66</v>
      </c>
      <c r="U583" s="117">
        <f>Y582</f>
        <v>0</v>
      </c>
      <c r="V583" s="113">
        <v>5000</v>
      </c>
      <c r="W583" s="117">
        <f t="shared" si="135"/>
        <v>5000</v>
      </c>
      <c r="X583" s="113">
        <v>5000</v>
      </c>
      <c r="Y583" s="117">
        <f t="shared" si="136"/>
        <v>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4" t="s">
        <v>51</v>
      </c>
      <c r="C584" s="521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30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4"/>
        <v>9</v>
      </c>
      <c r="S584" s="92"/>
      <c r="T584" s="111" t="s">
        <v>69</v>
      </c>
      <c r="U584" s="117"/>
      <c r="V584" s="113"/>
      <c r="W584" s="117" t="str">
        <f t="shared" si="135"/>
        <v/>
      </c>
      <c r="X584" s="113"/>
      <c r="Y584" s="117" t="str">
        <f t="shared" si="136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</v>
      </c>
      <c r="H585" s="122"/>
      <c r="I585" s="126">
        <v>132</v>
      </c>
      <c r="J585" s="127" t="s">
        <v>70</v>
      </c>
      <c r="K585" s="125">
        <f>K580/$K$2/8*I585</f>
        <v>22000</v>
      </c>
      <c r="L585" s="131"/>
      <c r="M585" s="93"/>
      <c r="N585" s="110"/>
      <c r="O585" s="111" t="s">
        <v>47</v>
      </c>
      <c r="P585" s="111"/>
      <c r="Q585" s="111"/>
      <c r="R585" s="111">
        <f t="shared" si="134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6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</v>
      </c>
      <c r="H586" s="122"/>
      <c r="I586" s="564" t="s">
        <v>72</v>
      </c>
      <c r="J586" s="521"/>
      <c r="K586" s="125">
        <f>K584+K585</f>
        <v>62000</v>
      </c>
      <c r="L586" s="131"/>
      <c r="M586" s="93"/>
      <c r="N586" s="110"/>
      <c r="O586" s="111" t="s">
        <v>73</v>
      </c>
      <c r="P586" s="111"/>
      <c r="Q586" s="111"/>
      <c r="R586" s="111">
        <f t="shared" si="134"/>
        <v>9</v>
      </c>
      <c r="S586" s="92"/>
      <c r="T586" s="111" t="s">
        <v>73</v>
      </c>
      <c r="U586" s="117"/>
      <c r="V586" s="113"/>
      <c r="W586" s="117" t="str">
        <f t="shared" si="135"/>
        <v/>
      </c>
      <c r="X586" s="153"/>
      <c r="Y586" s="117" t="str">
        <f t="shared" si="136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122"/>
      <c r="I587" s="564" t="s">
        <v>74</v>
      </c>
      <c r="J587" s="521"/>
      <c r="K587" s="125">
        <f>G587</f>
        <v>5000</v>
      </c>
      <c r="L587" s="131"/>
      <c r="M587" s="93"/>
      <c r="N587" s="110"/>
      <c r="O587" s="111" t="s">
        <v>75</v>
      </c>
      <c r="P587" s="111"/>
      <c r="Q587" s="111"/>
      <c r="R587" s="111">
        <f t="shared" si="134"/>
        <v>9</v>
      </c>
      <c r="S587" s="92"/>
      <c r="T587" s="111" t="s">
        <v>75</v>
      </c>
      <c r="U587" s="117"/>
      <c r="V587" s="113"/>
      <c r="W587" s="117" t="str">
        <f t="shared" si="135"/>
        <v/>
      </c>
      <c r="X587" s="153"/>
      <c r="Y587" s="117" t="str">
        <f t="shared" si="136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353"/>
      <c r="I588" s="555" t="s">
        <v>13</v>
      </c>
      <c r="J588" s="556"/>
      <c r="K588" s="430">
        <f>K586-K587</f>
        <v>57000</v>
      </c>
      <c r="L588" s="412"/>
      <c r="M588" s="93"/>
      <c r="N588" s="110"/>
      <c r="O588" s="111" t="s">
        <v>78</v>
      </c>
      <c r="P588" s="111"/>
      <c r="Q588" s="111"/>
      <c r="R588" s="111">
        <f t="shared" si="134"/>
        <v>9</v>
      </c>
      <c r="S588" s="92"/>
      <c r="T588" s="111" t="s">
        <v>78</v>
      </c>
      <c r="U588" s="117"/>
      <c r="V588" s="113"/>
      <c r="W588" s="117" t="str">
        <f t="shared" si="135"/>
        <v/>
      </c>
      <c r="X588" s="113"/>
      <c r="Y588" s="117" t="str">
        <f t="shared" si="136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50"/>
      <c r="J589" s="551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4"/>
        <v>9</v>
      </c>
      <c r="S589" s="92"/>
      <c r="T589" s="111" t="s">
        <v>79</v>
      </c>
      <c r="U589" s="117"/>
      <c r="V589" s="113"/>
      <c r="W589" s="117" t="str">
        <f t="shared" si="135"/>
        <v/>
      </c>
      <c r="X589" s="113"/>
      <c r="Y589" s="117" t="str">
        <f t="shared" si="136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50"/>
      <c r="J590" s="551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4"/>
        <v>9</v>
      </c>
      <c r="S590" s="92"/>
      <c r="T590" s="111" t="s">
        <v>80</v>
      </c>
      <c r="U590" s="117"/>
      <c r="V590" s="113"/>
      <c r="W590" s="117" t="str">
        <f t="shared" si="135"/>
        <v/>
      </c>
      <c r="X590" s="113"/>
      <c r="Y590" s="117" t="str">
        <f t="shared" si="136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4"/>
        <v>9</v>
      </c>
      <c r="S591" s="92"/>
      <c r="T591" s="111" t="s">
        <v>81</v>
      </c>
      <c r="U591" s="117"/>
      <c r="V591" s="113"/>
      <c r="W591" s="117" t="str">
        <f t="shared" si="135"/>
        <v/>
      </c>
      <c r="X591" s="113"/>
      <c r="Y591" s="117" t="str">
        <f t="shared" si="136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3"/>
      <c r="B592" s="353"/>
      <c r="C592" s="353"/>
      <c r="D592" s="353"/>
      <c r="E592" s="353"/>
      <c r="F592" s="353"/>
      <c r="G592" s="353"/>
      <c r="H592" s="353"/>
      <c r="I592" s="353"/>
      <c r="J592" s="353"/>
      <c r="K592" s="353"/>
      <c r="L592" s="353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61" t="s">
        <v>50</v>
      </c>
      <c r="B593" s="562"/>
      <c r="C593" s="562"/>
      <c r="D593" s="562"/>
      <c r="E593" s="562"/>
      <c r="F593" s="562"/>
      <c r="G593" s="562"/>
      <c r="H593" s="562"/>
      <c r="I593" s="562"/>
      <c r="J593" s="562"/>
      <c r="K593" s="562"/>
      <c r="L593" s="563"/>
      <c r="M593" s="94"/>
      <c r="N593" s="95"/>
      <c r="O593" s="542" t="s">
        <v>51</v>
      </c>
      <c r="P593" s="552"/>
      <c r="Q593" s="552"/>
      <c r="R593" s="553"/>
      <c r="S593" s="96"/>
      <c r="T593" s="542" t="s">
        <v>52</v>
      </c>
      <c r="U593" s="552"/>
      <c r="V593" s="552"/>
      <c r="W593" s="552"/>
      <c r="X593" s="552"/>
      <c r="Y593" s="553"/>
      <c r="Z593" s="97"/>
      <c r="AA593" s="93"/>
      <c r="AB593" s="93"/>
      <c r="AC593" s="93"/>
    </row>
    <row r="594" spans="1:29" ht="20.100000000000001" customHeight="1" thickBot="1" x14ac:dyDescent="0.25">
      <c r="A594" s="436"/>
      <c r="B594" s="437"/>
      <c r="C594" s="545" t="s">
        <v>239</v>
      </c>
      <c r="D594" s="565"/>
      <c r="E594" s="565"/>
      <c r="F594" s="565"/>
      <c r="G594" s="437" t="str">
        <f>$J$1</f>
        <v>April</v>
      </c>
      <c r="H594" s="546">
        <f>$K$1</f>
        <v>2025</v>
      </c>
      <c r="I594" s="565"/>
      <c r="J594" s="437"/>
      <c r="K594" s="438"/>
      <c r="L594" s="439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5"/>
      <c r="B595" s="353"/>
      <c r="C595" s="353"/>
      <c r="D595" s="406"/>
      <c r="E595" s="406"/>
      <c r="F595" s="406"/>
      <c r="G595" s="406"/>
      <c r="H595" s="406"/>
      <c r="I595" s="353"/>
      <c r="J595" s="407" t="s">
        <v>59</v>
      </c>
      <c r="K595" s="408">
        <f>45000+5000+10000</f>
        <v>60000</v>
      </c>
      <c r="L595" s="409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5"/>
      <c r="B596" s="353" t="s">
        <v>61</v>
      </c>
      <c r="C596" s="410" t="s">
        <v>115</v>
      </c>
      <c r="D596" s="353"/>
      <c r="E596" s="353"/>
      <c r="F596" s="353"/>
      <c r="G596" s="353"/>
      <c r="H596" s="411"/>
      <c r="I596" s="406"/>
      <c r="J596" s="353"/>
      <c r="K596" s="353"/>
      <c r="L596" s="412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7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8">IF(U596="","",U596+V596)</f>
        <v>47500</v>
      </c>
      <c r="X596" s="113">
        <v>5000</v>
      </c>
      <c r="Y596" s="117">
        <f t="shared" ref="Y596:Y606" si="139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5"/>
      <c r="B597" s="413" t="s">
        <v>63</v>
      </c>
      <c r="C597" s="414"/>
      <c r="D597" s="353"/>
      <c r="E597" s="353"/>
      <c r="F597" s="547" t="s">
        <v>52</v>
      </c>
      <c r="G597" s="548"/>
      <c r="H597" s="353"/>
      <c r="I597" s="547" t="s">
        <v>64</v>
      </c>
      <c r="J597" s="549"/>
      <c r="K597" s="548"/>
      <c r="L597" s="415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7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8"/>
        <v>42500</v>
      </c>
      <c r="X597" s="113">
        <v>5000</v>
      </c>
      <c r="Y597" s="117">
        <f t="shared" si="139"/>
        <v>37500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353"/>
      <c r="C598" s="353"/>
      <c r="D598" s="353"/>
      <c r="E598" s="353"/>
      <c r="F598" s="353"/>
      <c r="G598" s="353"/>
      <c r="H598" s="416"/>
      <c r="I598" s="353"/>
      <c r="J598" s="353"/>
      <c r="K598" s="353"/>
      <c r="L598" s="417"/>
      <c r="M598" s="93"/>
      <c r="N598" s="110"/>
      <c r="O598" s="111" t="s">
        <v>66</v>
      </c>
      <c r="P598" s="111"/>
      <c r="Q598" s="111"/>
      <c r="R598" s="111">
        <f t="shared" si="137"/>
        <v>11</v>
      </c>
      <c r="S598" s="92"/>
      <c r="T598" s="111" t="s">
        <v>66</v>
      </c>
      <c r="U598" s="117">
        <f>Y597</f>
        <v>37500</v>
      </c>
      <c r="V598" s="113">
        <f>15000+5000</f>
        <v>20000</v>
      </c>
      <c r="W598" s="117">
        <f t="shared" si="138"/>
        <v>57500</v>
      </c>
      <c r="X598" s="113">
        <v>20000</v>
      </c>
      <c r="Y598" s="117">
        <f t="shared" si="139"/>
        <v>37500</v>
      </c>
      <c r="Z598" s="118"/>
      <c r="AA598" s="93"/>
      <c r="AB598" s="93"/>
      <c r="AC598" s="93"/>
    </row>
    <row r="599" spans="1:29" ht="20.100000000000001" customHeight="1" x14ac:dyDescent="0.2">
      <c r="A599" s="405"/>
      <c r="B599" s="559" t="s">
        <v>51</v>
      </c>
      <c r="C599" s="521"/>
      <c r="D599" s="353"/>
      <c r="E599" s="353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37500</v>
      </c>
      <c r="H599" s="416"/>
      <c r="I599" s="419">
        <f>IF(C603&gt;0,$K$2,C601)</f>
        <v>30</v>
      </c>
      <c r="J599" s="127" t="s">
        <v>68</v>
      </c>
      <c r="K599" s="128">
        <f>K595/$K$2*I599</f>
        <v>60000</v>
      </c>
      <c r="L599" s="418"/>
      <c r="M599" s="93"/>
      <c r="N599" s="110"/>
      <c r="O599" s="111" t="s">
        <v>69</v>
      </c>
      <c r="P599" s="111"/>
      <c r="Q599" s="111"/>
      <c r="R599" s="111">
        <f t="shared" si="137"/>
        <v>11</v>
      </c>
      <c r="S599" s="92"/>
      <c r="T599" s="111" t="s">
        <v>69</v>
      </c>
      <c r="U599" s="117"/>
      <c r="V599" s="113"/>
      <c r="W599" s="117" t="str">
        <f t="shared" si="138"/>
        <v/>
      </c>
      <c r="X599" s="113"/>
      <c r="Y599" s="117" t="str">
        <f t="shared" si="139"/>
        <v/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30"/>
      <c r="C600" s="130"/>
      <c r="D600" s="353"/>
      <c r="E600" s="353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20000</v>
      </c>
      <c r="H600" s="416"/>
      <c r="I600" s="446">
        <v>148</v>
      </c>
      <c r="J600" s="127" t="s">
        <v>70</v>
      </c>
      <c r="K600" s="125">
        <f>K595/$K$2/8*I600</f>
        <v>37000</v>
      </c>
      <c r="L600" s="420"/>
      <c r="M600" s="93"/>
      <c r="N600" s="110"/>
      <c r="O600" s="111" t="s">
        <v>47</v>
      </c>
      <c r="P600" s="111"/>
      <c r="Q600" s="111"/>
      <c r="R600" s="111">
        <f t="shared" si="137"/>
        <v>11</v>
      </c>
      <c r="S600" s="92"/>
      <c r="T600" s="111" t="s">
        <v>47</v>
      </c>
      <c r="U600" s="117"/>
      <c r="V600" s="113"/>
      <c r="W600" s="117" t="str">
        <f t="shared" si="138"/>
        <v/>
      </c>
      <c r="X600" s="113"/>
      <c r="Y600" s="117" t="str">
        <f t="shared" si="139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353"/>
      <c r="E601" s="353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57500</v>
      </c>
      <c r="H601" s="416"/>
      <c r="I601" s="560" t="s">
        <v>72</v>
      </c>
      <c r="J601" s="521"/>
      <c r="K601" s="125">
        <f>K599+K600</f>
        <v>97000</v>
      </c>
      <c r="L601" s="420"/>
      <c r="M601" s="93"/>
      <c r="N601" s="110"/>
      <c r="O601" s="111" t="s">
        <v>73</v>
      </c>
      <c r="P601" s="111"/>
      <c r="Q601" s="111"/>
      <c r="R601" s="111">
        <f t="shared" si="137"/>
        <v>11</v>
      </c>
      <c r="S601" s="92"/>
      <c r="T601" s="111" t="s">
        <v>73</v>
      </c>
      <c r="U601" s="117"/>
      <c r="V601" s="113"/>
      <c r="W601" s="117" t="str">
        <f t="shared" si="138"/>
        <v/>
      </c>
      <c r="X601" s="181"/>
      <c r="Y601" s="117" t="str">
        <f t="shared" si="139"/>
        <v/>
      </c>
      <c r="Z601" s="118"/>
      <c r="AA601" s="93"/>
      <c r="AB601" s="93"/>
      <c r="AC601" s="93"/>
    </row>
    <row r="602" spans="1:29" ht="20.100000000000001" customHeight="1" x14ac:dyDescent="0.2">
      <c r="A602" s="405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353"/>
      <c r="E602" s="353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20000</v>
      </c>
      <c r="H602" s="416"/>
      <c r="I602" s="560" t="s">
        <v>74</v>
      </c>
      <c r="J602" s="521"/>
      <c r="K602" s="125">
        <f>G602</f>
        <v>20000</v>
      </c>
      <c r="L602" s="420"/>
      <c r="M602" s="93"/>
      <c r="N602" s="110"/>
      <c r="O602" s="111" t="s">
        <v>75</v>
      </c>
      <c r="P602" s="111"/>
      <c r="Q602" s="111"/>
      <c r="R602" s="111">
        <f t="shared" si="137"/>
        <v>11</v>
      </c>
      <c r="S602" s="92"/>
      <c r="T602" s="111" t="s">
        <v>75</v>
      </c>
      <c r="U602" s="117"/>
      <c r="V602" s="113"/>
      <c r="W602" s="117" t="str">
        <f t="shared" si="138"/>
        <v/>
      </c>
      <c r="X602" s="153"/>
      <c r="Y602" s="117" t="str">
        <f t="shared" si="139"/>
        <v/>
      </c>
      <c r="Z602" s="118"/>
      <c r="AA602" s="93"/>
      <c r="AB602" s="93"/>
      <c r="AC602" s="93"/>
    </row>
    <row r="603" spans="1:29" ht="18.75" customHeight="1" x14ac:dyDescent="0.2">
      <c r="A603" s="405"/>
      <c r="B603" s="426" t="s">
        <v>76</v>
      </c>
      <c r="C603" s="42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3"/>
      <c r="E603" s="353"/>
      <c r="F603" s="426" t="s">
        <v>58</v>
      </c>
      <c r="G603" s="427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3"/>
      <c r="I603" s="555" t="s">
        <v>13</v>
      </c>
      <c r="J603" s="556"/>
      <c r="K603" s="430">
        <f>K601-K602</f>
        <v>77000</v>
      </c>
      <c r="L603" s="412"/>
      <c r="M603" s="93"/>
      <c r="N603" s="110"/>
      <c r="O603" s="111" t="s">
        <v>78</v>
      </c>
      <c r="P603" s="111"/>
      <c r="Q603" s="111"/>
      <c r="R603" s="111">
        <f t="shared" si="137"/>
        <v>11</v>
      </c>
      <c r="S603" s="92"/>
      <c r="T603" s="111" t="s">
        <v>78</v>
      </c>
      <c r="U603" s="117"/>
      <c r="V603" s="113"/>
      <c r="W603" s="117" t="str">
        <f t="shared" si="138"/>
        <v/>
      </c>
      <c r="X603" s="113"/>
      <c r="Y603" s="117" t="str">
        <f t="shared" si="139"/>
        <v/>
      </c>
      <c r="Z603" s="118"/>
      <c r="AA603" s="93"/>
      <c r="AB603" s="93"/>
      <c r="AC603" s="93"/>
    </row>
    <row r="604" spans="1:29" ht="20.100000000000001" customHeight="1" x14ac:dyDescent="0.2">
      <c r="A604" s="405"/>
      <c r="B604" s="353"/>
      <c r="C604" s="353"/>
      <c r="D604" s="353"/>
      <c r="E604" s="353"/>
      <c r="F604" s="353"/>
      <c r="G604" s="353"/>
      <c r="H604" s="353"/>
      <c r="I604" s="557"/>
      <c r="J604" s="558"/>
      <c r="K604" s="408"/>
      <c r="L604" s="415"/>
      <c r="M604" s="93"/>
      <c r="N604" s="110"/>
      <c r="O604" s="111" t="s">
        <v>79</v>
      </c>
      <c r="P604" s="111"/>
      <c r="Q604" s="111"/>
      <c r="R604" s="111">
        <f t="shared" si="137"/>
        <v>11</v>
      </c>
      <c r="S604" s="92"/>
      <c r="T604" s="111" t="s">
        <v>79</v>
      </c>
      <c r="U604" s="117"/>
      <c r="V604" s="113"/>
      <c r="W604" s="117" t="str">
        <f t="shared" si="138"/>
        <v/>
      </c>
      <c r="X604" s="153"/>
      <c r="Y604" s="117" t="str">
        <f t="shared" si="139"/>
        <v/>
      </c>
      <c r="Z604" s="118"/>
      <c r="AA604" s="93"/>
      <c r="AB604" s="93"/>
      <c r="AC604" s="93"/>
    </row>
    <row r="605" spans="1:29" ht="20.100000000000001" customHeight="1" x14ac:dyDescent="0.3">
      <c r="A605" s="405"/>
      <c r="B605" s="444"/>
      <c r="C605" s="444"/>
      <c r="D605" s="444"/>
      <c r="E605" s="444"/>
      <c r="F605" s="444"/>
      <c r="G605" s="444"/>
      <c r="H605" s="444"/>
      <c r="I605" s="557"/>
      <c r="J605" s="558"/>
      <c r="K605" s="408"/>
      <c r="L605" s="415"/>
      <c r="M605" s="93"/>
      <c r="N605" s="110"/>
      <c r="O605" s="111" t="s">
        <v>80</v>
      </c>
      <c r="P605" s="111"/>
      <c r="Q605" s="111"/>
      <c r="R605" s="111">
        <f t="shared" si="137"/>
        <v>11</v>
      </c>
      <c r="S605" s="92"/>
      <c r="T605" s="111" t="s">
        <v>80</v>
      </c>
      <c r="U605" s="117"/>
      <c r="V605" s="113"/>
      <c r="W605" s="117" t="str">
        <f t="shared" si="138"/>
        <v/>
      </c>
      <c r="X605" s="153"/>
      <c r="Y605" s="117" t="str">
        <f t="shared" si="139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1"/>
      <c r="B606" s="447"/>
      <c r="C606" s="447"/>
      <c r="D606" s="447"/>
      <c r="E606" s="447"/>
      <c r="F606" s="447"/>
      <c r="G606" s="447"/>
      <c r="H606" s="447"/>
      <c r="I606" s="447"/>
      <c r="J606" s="447"/>
      <c r="K606" s="447"/>
      <c r="L606" s="423"/>
      <c r="M606" s="93"/>
      <c r="N606" s="110"/>
      <c r="O606" s="111" t="s">
        <v>81</v>
      </c>
      <c r="P606" s="111"/>
      <c r="Q606" s="111"/>
      <c r="R606" s="111">
        <f t="shared" si="137"/>
        <v>11</v>
      </c>
      <c r="S606" s="92"/>
      <c r="T606" s="111" t="s">
        <v>81</v>
      </c>
      <c r="U606" s="117"/>
      <c r="V606" s="113"/>
      <c r="W606" s="117" t="str">
        <f t="shared" si="138"/>
        <v/>
      </c>
      <c r="X606" s="153"/>
      <c r="Y606" s="117" t="str">
        <f t="shared" si="139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3"/>
      <c r="B607" s="353"/>
      <c r="C607" s="353"/>
      <c r="D607" s="353"/>
      <c r="E607" s="353"/>
      <c r="F607" s="353"/>
      <c r="G607" s="353"/>
      <c r="H607" s="353"/>
      <c r="I607" s="353"/>
      <c r="J607" s="353"/>
      <c r="K607" s="353"/>
      <c r="L607" s="353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61" t="s">
        <v>50</v>
      </c>
      <c r="B608" s="562"/>
      <c r="C608" s="562"/>
      <c r="D608" s="562"/>
      <c r="E608" s="562"/>
      <c r="F608" s="562"/>
      <c r="G608" s="562"/>
      <c r="H608" s="562"/>
      <c r="I608" s="562"/>
      <c r="J608" s="562"/>
      <c r="K608" s="562"/>
      <c r="L608" s="563"/>
      <c r="M608" s="94"/>
      <c r="N608" s="95"/>
      <c r="O608" s="542" t="s">
        <v>51</v>
      </c>
      <c r="P608" s="552"/>
      <c r="Q608" s="552"/>
      <c r="R608" s="553"/>
      <c r="S608" s="96"/>
      <c r="T608" s="542" t="s">
        <v>52</v>
      </c>
      <c r="U608" s="552"/>
      <c r="V608" s="552"/>
      <c r="W608" s="552"/>
      <c r="X608" s="552"/>
      <c r="Y608" s="553"/>
      <c r="Z608" s="97"/>
      <c r="AA608" s="94"/>
      <c r="AB608" s="93"/>
      <c r="AC608" s="93"/>
    </row>
    <row r="609" spans="1:29" ht="20.100000000000001" customHeight="1" thickBot="1" x14ac:dyDescent="0.25">
      <c r="A609" s="436"/>
      <c r="B609" s="437"/>
      <c r="C609" s="545" t="s">
        <v>239</v>
      </c>
      <c r="D609" s="565"/>
      <c r="E609" s="565"/>
      <c r="F609" s="565"/>
      <c r="G609" s="437" t="str">
        <f>$J$1</f>
        <v>April</v>
      </c>
      <c r="H609" s="546">
        <f>$K$1</f>
        <v>2025</v>
      </c>
      <c r="I609" s="565"/>
      <c r="J609" s="437"/>
      <c r="K609" s="438"/>
      <c r="L609" s="439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0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1">IF(U611="","",U611+V611)</f>
        <v>0</v>
      </c>
      <c r="X611" s="113"/>
      <c r="Y611" s="117">
        <f t="shared" ref="Y611:Y621" si="142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5"/>
      <c r="B612" s="413" t="s">
        <v>63</v>
      </c>
      <c r="C612" s="414">
        <v>45208</v>
      </c>
      <c r="D612" s="353"/>
      <c r="E612" s="353"/>
      <c r="F612" s="547" t="s">
        <v>52</v>
      </c>
      <c r="G612" s="548"/>
      <c r="H612" s="353"/>
      <c r="I612" s="547" t="s">
        <v>64</v>
      </c>
      <c r="J612" s="549"/>
      <c r="K612" s="548"/>
      <c r="L612" s="415"/>
      <c r="M612" s="93"/>
      <c r="N612" s="110"/>
      <c r="O612" s="111" t="s">
        <v>65</v>
      </c>
      <c r="P612" s="111"/>
      <c r="Q612" s="111"/>
      <c r="R612" s="111">
        <f t="shared" si="140"/>
        <v>15</v>
      </c>
      <c r="S612" s="92"/>
      <c r="T612" s="111" t="s">
        <v>65</v>
      </c>
      <c r="U612" s="117">
        <f t="shared" ref="U612:U613" si="143">IF($J$1="April",Y611,Y611)</f>
        <v>0</v>
      </c>
      <c r="V612" s="113"/>
      <c r="W612" s="117">
        <f t="shared" si="141"/>
        <v>0</v>
      </c>
      <c r="X612" s="113"/>
      <c r="Y612" s="117">
        <f t="shared" si="142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0"/>
        <v>15</v>
      </c>
      <c r="S613" s="92"/>
      <c r="T613" s="111" t="s">
        <v>66</v>
      </c>
      <c r="U613" s="117">
        <f t="shared" si="143"/>
        <v>0</v>
      </c>
      <c r="V613" s="113"/>
      <c r="W613" s="117">
        <f t="shared" si="141"/>
        <v>0</v>
      </c>
      <c r="X613" s="113"/>
      <c r="Y613" s="117">
        <f t="shared" si="142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54" t="s">
        <v>51</v>
      </c>
      <c r="C614" s="521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30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0"/>
        <v>15</v>
      </c>
      <c r="S614" s="92"/>
      <c r="T614" s="111" t="s">
        <v>69</v>
      </c>
      <c r="U614" s="117">
        <f t="shared" ref="U614:U615" si="144">IF($J$1="May",Y613,Y613)</f>
        <v>0</v>
      </c>
      <c r="V614" s="113"/>
      <c r="W614" s="117">
        <f t="shared" si="141"/>
        <v>0</v>
      </c>
      <c r="X614" s="113"/>
      <c r="Y614" s="117">
        <f t="shared" si="142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0"/>
        <v>15</v>
      </c>
      <c r="S615" s="92"/>
      <c r="T615" s="111" t="s">
        <v>47</v>
      </c>
      <c r="U615" s="117">
        <f t="shared" si="144"/>
        <v>0</v>
      </c>
      <c r="V615" s="113"/>
      <c r="W615" s="117">
        <f t="shared" si="141"/>
        <v>0</v>
      </c>
      <c r="X615" s="113"/>
      <c r="Y615" s="117">
        <f t="shared" si="142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64" t="s">
        <v>72</v>
      </c>
      <c r="J616" s="521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0"/>
        <v>15</v>
      </c>
      <c r="S616" s="92"/>
      <c r="T616" s="111" t="s">
        <v>73</v>
      </c>
      <c r="U616" s="117">
        <f t="shared" ref="U616:U617" si="145">Y615</f>
        <v>0</v>
      </c>
      <c r="V616" s="113"/>
      <c r="W616" s="117">
        <f t="shared" si="141"/>
        <v>0</v>
      </c>
      <c r="X616" s="113"/>
      <c r="Y616" s="117">
        <f t="shared" si="142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64" t="s">
        <v>74</v>
      </c>
      <c r="J617" s="521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0"/>
        <v>15</v>
      </c>
      <c r="S617" s="92"/>
      <c r="T617" s="111" t="s">
        <v>75</v>
      </c>
      <c r="U617" s="117">
        <f t="shared" si="145"/>
        <v>0</v>
      </c>
      <c r="V617" s="113"/>
      <c r="W617" s="117">
        <f t="shared" si="141"/>
        <v>0</v>
      </c>
      <c r="X617" s="113"/>
      <c r="Y617" s="117">
        <f t="shared" si="142"/>
        <v>0</v>
      </c>
      <c r="Z617" s="118"/>
      <c r="AA617" s="93"/>
      <c r="AB617" s="93"/>
      <c r="AC617" s="93"/>
    </row>
    <row r="618" spans="1:29" ht="18.75" customHeight="1" x14ac:dyDescent="0.2">
      <c r="A618" s="405"/>
      <c r="B618" s="426" t="s">
        <v>76</v>
      </c>
      <c r="C618" s="424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3"/>
      <c r="E618" s="353"/>
      <c r="F618" s="426" t="s">
        <v>58</v>
      </c>
      <c r="G618" s="427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3"/>
      <c r="I618" s="555" t="s">
        <v>13</v>
      </c>
      <c r="J618" s="556"/>
      <c r="K618" s="430">
        <f>K616-K617</f>
        <v>187000</v>
      </c>
      <c r="L618" s="412"/>
      <c r="M618" s="93"/>
      <c r="N618" s="110"/>
      <c r="O618" s="111" t="s">
        <v>78</v>
      </c>
      <c r="P618" s="111"/>
      <c r="Q618" s="111"/>
      <c r="R618" s="111">
        <f t="shared" si="140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1"/>
        <v/>
      </c>
      <c r="X618" s="113"/>
      <c r="Y618" s="117" t="str">
        <f t="shared" si="142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50"/>
      <c r="J619" s="551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0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1"/>
        <v/>
      </c>
      <c r="X619" s="113"/>
      <c r="Y619" s="117" t="str">
        <f t="shared" si="142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50"/>
      <c r="J620" s="551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0"/>
        <v>15</v>
      </c>
      <c r="S620" s="92"/>
      <c r="T620" s="111" t="s">
        <v>80</v>
      </c>
      <c r="U620" s="117"/>
      <c r="V620" s="113"/>
      <c r="W620" s="117" t="str">
        <f t="shared" si="141"/>
        <v/>
      </c>
      <c r="X620" s="113"/>
      <c r="Y620" s="117" t="str">
        <f t="shared" si="142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0"/>
        <v>15</v>
      </c>
      <c r="S621" s="92"/>
      <c r="T621" s="111" t="s">
        <v>81</v>
      </c>
      <c r="U621" s="117"/>
      <c r="V621" s="113"/>
      <c r="W621" s="117" t="str">
        <f t="shared" si="141"/>
        <v/>
      </c>
      <c r="X621" s="113"/>
      <c r="Y621" s="117" t="str">
        <f t="shared" si="142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3"/>
      <c r="B622" s="353"/>
      <c r="C622" s="353"/>
      <c r="D622" s="353"/>
      <c r="E622" s="353"/>
      <c r="F622" s="353"/>
      <c r="G622" s="353"/>
      <c r="H622" s="353"/>
      <c r="I622" s="353"/>
      <c r="J622" s="353"/>
      <c r="K622" s="353"/>
      <c r="L622" s="353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61" t="s">
        <v>50</v>
      </c>
      <c r="B623" s="562"/>
      <c r="C623" s="562"/>
      <c r="D623" s="562"/>
      <c r="E623" s="562"/>
      <c r="F623" s="562"/>
      <c r="G623" s="562"/>
      <c r="H623" s="562"/>
      <c r="I623" s="562"/>
      <c r="J623" s="562"/>
      <c r="K623" s="562"/>
      <c r="L623" s="563"/>
      <c r="M623" s="94"/>
      <c r="N623" s="95"/>
      <c r="O623" s="542" t="s">
        <v>51</v>
      </c>
      <c r="P623" s="552"/>
      <c r="Q623" s="552"/>
      <c r="R623" s="553"/>
      <c r="S623" s="96"/>
      <c r="T623" s="542" t="s">
        <v>52</v>
      </c>
      <c r="U623" s="552"/>
      <c r="V623" s="552"/>
      <c r="W623" s="552"/>
      <c r="X623" s="552"/>
      <c r="Y623" s="553"/>
      <c r="Z623" s="97"/>
      <c r="AA623" s="86"/>
      <c r="AB623" s="86"/>
      <c r="AC623" s="86"/>
    </row>
    <row r="624" spans="1:29" ht="20.100000000000001" customHeight="1" thickBot="1" x14ac:dyDescent="0.3">
      <c r="A624" s="436"/>
      <c r="B624" s="437"/>
      <c r="C624" s="545" t="s">
        <v>239</v>
      </c>
      <c r="D624" s="565"/>
      <c r="E624" s="565"/>
      <c r="F624" s="565"/>
      <c r="G624" s="437" t="str">
        <f>$J$1</f>
        <v>April</v>
      </c>
      <c r="H624" s="546">
        <f>$K$1</f>
        <v>2025</v>
      </c>
      <c r="I624" s="565"/>
      <c r="J624" s="437"/>
      <c r="K624" s="438"/>
      <c r="L624" s="439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5"/>
      <c r="B625" s="353"/>
      <c r="C625" s="353"/>
      <c r="D625" s="406"/>
      <c r="E625" s="406"/>
      <c r="F625" s="406"/>
      <c r="G625" s="406"/>
      <c r="H625" s="406"/>
      <c r="I625" s="353"/>
      <c r="J625" s="407" t="s">
        <v>59</v>
      </c>
      <c r="K625" s="408">
        <v>52000</v>
      </c>
      <c r="L625" s="409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5"/>
      <c r="B626" s="353" t="s">
        <v>61</v>
      </c>
      <c r="C626" s="410" t="s">
        <v>186</v>
      </c>
      <c r="D626" s="353"/>
      <c r="E626" s="353"/>
      <c r="F626" s="353"/>
      <c r="G626" s="353"/>
      <c r="H626" s="411"/>
      <c r="I626" s="406"/>
      <c r="J626" s="353"/>
      <c r="K626" s="353"/>
      <c r="L626" s="412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6">IF(U626="","",U626+V626)</f>
        <v>25000</v>
      </c>
      <c r="X626" s="113">
        <v>5000</v>
      </c>
      <c r="Y626" s="117">
        <f t="shared" ref="Y626:Y629" si="147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5"/>
      <c r="B627" s="413" t="s">
        <v>63</v>
      </c>
      <c r="C627" s="445"/>
      <c r="D627" s="353"/>
      <c r="E627" s="353"/>
      <c r="F627" s="547" t="s">
        <v>52</v>
      </c>
      <c r="G627" s="548"/>
      <c r="H627" s="353"/>
      <c r="I627" s="547" t="s">
        <v>64</v>
      </c>
      <c r="J627" s="549"/>
      <c r="K627" s="548"/>
      <c r="L627" s="415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6"/>
        <v>20000</v>
      </c>
      <c r="X627" s="113">
        <v>5000</v>
      </c>
      <c r="Y627" s="117">
        <f t="shared" si="147"/>
        <v>15000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353"/>
      <c r="C628" s="353"/>
      <c r="D628" s="353"/>
      <c r="E628" s="353"/>
      <c r="F628" s="353"/>
      <c r="G628" s="353"/>
      <c r="H628" s="416"/>
      <c r="I628" s="353"/>
      <c r="J628" s="353"/>
      <c r="K628" s="353"/>
      <c r="L628" s="417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>
        <f>Y627</f>
        <v>15000</v>
      </c>
      <c r="V628" s="113"/>
      <c r="W628" s="117">
        <f t="shared" si="146"/>
        <v>15000</v>
      </c>
      <c r="X628" s="113">
        <v>5000</v>
      </c>
      <c r="Y628" s="117">
        <f t="shared" si="147"/>
        <v>10000</v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559" t="s">
        <v>51</v>
      </c>
      <c r="C629" s="521"/>
      <c r="D629" s="353"/>
      <c r="E629" s="353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15000</v>
      </c>
      <c r="H629" s="416"/>
      <c r="I629" s="126">
        <f>IF(C633&gt;=C632,$K$2,C631+C633)</f>
        <v>30</v>
      </c>
      <c r="J629" s="127" t="s">
        <v>68</v>
      </c>
      <c r="K629" s="128">
        <f>K625/$K$2*I629</f>
        <v>52000</v>
      </c>
      <c r="L629" s="418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6"/>
        <v/>
      </c>
      <c r="X629" s="113"/>
      <c r="Y629" s="117" t="str">
        <f t="shared" si="147"/>
        <v/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30"/>
      <c r="C630" s="130"/>
      <c r="D630" s="353"/>
      <c r="E630" s="353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6"/>
      <c r="I630" s="446">
        <v>39</v>
      </c>
      <c r="J630" s="127" t="s">
        <v>70</v>
      </c>
      <c r="K630" s="125">
        <f>K625/$K$2/8*I630</f>
        <v>8450</v>
      </c>
      <c r="L630" s="420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8">IF(U630="","",U630+V630)</f>
        <v/>
      </c>
      <c r="X630" s="113"/>
      <c r="Y630" s="117" t="str">
        <f t="shared" ref="Y630:Y636" si="149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0</v>
      </c>
      <c r="D631" s="353"/>
      <c r="E631" s="353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15000</v>
      </c>
      <c r="H631" s="416"/>
      <c r="I631" s="560" t="s">
        <v>72</v>
      </c>
      <c r="J631" s="521"/>
      <c r="K631" s="125">
        <f>K629+K630</f>
        <v>60450</v>
      </c>
      <c r="L631" s="420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8"/>
        <v/>
      </c>
      <c r="X631" s="113"/>
      <c r="Y631" s="117" t="str">
        <f t="shared" si="149"/>
        <v/>
      </c>
      <c r="Z631" s="118"/>
      <c r="AA631" s="86"/>
      <c r="AB631" s="86"/>
      <c r="AC631" s="86"/>
    </row>
    <row r="632" spans="1:29" ht="20.100000000000001" customHeight="1" x14ac:dyDescent="0.25">
      <c r="A632" s="405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353"/>
      <c r="E632" s="353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6"/>
      <c r="I632" s="560" t="s">
        <v>74</v>
      </c>
      <c r="J632" s="521"/>
      <c r="K632" s="125">
        <f>G632</f>
        <v>5000</v>
      </c>
      <c r="L632" s="420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8"/>
        <v/>
      </c>
      <c r="X632" s="113"/>
      <c r="Y632" s="117" t="str">
        <f t="shared" si="149"/>
        <v/>
      </c>
      <c r="Z632" s="118"/>
      <c r="AA632" s="86"/>
      <c r="AB632" s="86"/>
      <c r="AC632" s="86"/>
    </row>
    <row r="633" spans="1:29" ht="18.75" customHeight="1" x14ac:dyDescent="0.2">
      <c r="A633" s="405"/>
      <c r="B633" s="426" t="s">
        <v>76</v>
      </c>
      <c r="C633" s="424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353"/>
      <c r="E633" s="353"/>
      <c r="F633" s="426" t="s">
        <v>58</v>
      </c>
      <c r="G633" s="427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10000</v>
      </c>
      <c r="H633" s="353"/>
      <c r="I633" s="555" t="s">
        <v>13</v>
      </c>
      <c r="J633" s="556"/>
      <c r="K633" s="430">
        <f>K631-K632</f>
        <v>55450</v>
      </c>
      <c r="L633" s="412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8"/>
        <v/>
      </c>
      <c r="X633" s="113"/>
      <c r="Y633" s="117" t="str">
        <f t="shared" si="149"/>
        <v/>
      </c>
      <c r="Z633" s="118"/>
      <c r="AA633" s="93"/>
      <c r="AB633" s="93"/>
      <c r="AC633" s="93"/>
    </row>
    <row r="634" spans="1:29" ht="20.100000000000001" customHeight="1" x14ac:dyDescent="0.25">
      <c r="A634" s="405"/>
      <c r="B634" s="353"/>
      <c r="C634" s="353"/>
      <c r="D634" s="353"/>
      <c r="E634" s="353"/>
      <c r="F634" s="353"/>
      <c r="G634" s="353"/>
      <c r="H634" s="353"/>
      <c r="I634" s="557"/>
      <c r="J634" s="558"/>
      <c r="K634" s="408"/>
      <c r="L634" s="415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8"/>
        <v/>
      </c>
      <c r="X634" s="113"/>
      <c r="Y634" s="117" t="str">
        <f t="shared" si="149"/>
        <v/>
      </c>
      <c r="Z634" s="118"/>
      <c r="AA634" s="86"/>
      <c r="AB634" s="86"/>
      <c r="AC634" s="86"/>
    </row>
    <row r="635" spans="1:29" ht="20.100000000000001" customHeight="1" x14ac:dyDescent="0.3">
      <c r="A635" s="405"/>
      <c r="B635" s="444"/>
      <c r="C635" s="444"/>
      <c r="D635" s="444"/>
      <c r="E635" s="444"/>
      <c r="F635" s="444"/>
      <c r="G635" s="444"/>
      <c r="H635" s="444"/>
      <c r="I635" s="557"/>
      <c r="J635" s="558"/>
      <c r="K635" s="408"/>
      <c r="L635" s="415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8"/>
        <v/>
      </c>
      <c r="X635" s="113"/>
      <c r="Y635" s="117" t="str">
        <f t="shared" si="149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1"/>
      <c r="B636" s="447"/>
      <c r="C636" s="447"/>
      <c r="D636" s="447"/>
      <c r="E636" s="447"/>
      <c r="F636" s="447"/>
      <c r="G636" s="447"/>
      <c r="H636" s="447"/>
      <c r="I636" s="447"/>
      <c r="J636" s="447"/>
      <c r="K636" s="447"/>
      <c r="L636" s="423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8"/>
        <v/>
      </c>
      <c r="X636" s="113"/>
      <c r="Y636" s="117" t="str">
        <f t="shared" si="149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61" t="s">
        <v>50</v>
      </c>
      <c r="B638" s="562"/>
      <c r="C638" s="562"/>
      <c r="D638" s="562"/>
      <c r="E638" s="562"/>
      <c r="F638" s="562"/>
      <c r="G638" s="562"/>
      <c r="H638" s="562"/>
      <c r="I638" s="562"/>
      <c r="J638" s="562"/>
      <c r="K638" s="562"/>
      <c r="L638" s="563"/>
      <c r="M638" s="94"/>
      <c r="N638" s="95"/>
      <c r="O638" s="542" t="s">
        <v>51</v>
      </c>
      <c r="P638" s="552"/>
      <c r="Q638" s="552"/>
      <c r="R638" s="553"/>
      <c r="S638" s="96"/>
      <c r="T638" s="542" t="s">
        <v>52</v>
      </c>
      <c r="U638" s="552"/>
      <c r="V638" s="552"/>
      <c r="W638" s="552"/>
      <c r="X638" s="552"/>
      <c r="Y638" s="553"/>
      <c r="Z638" s="97"/>
      <c r="AA638" s="86"/>
      <c r="AB638" s="86"/>
      <c r="AC638" s="86"/>
    </row>
    <row r="639" spans="1:29" ht="20.100000000000001" customHeight="1" thickBot="1" x14ac:dyDescent="0.3">
      <c r="A639" s="436"/>
      <c r="B639" s="437"/>
      <c r="C639" s="545" t="s">
        <v>239</v>
      </c>
      <c r="D639" s="565"/>
      <c r="E639" s="565"/>
      <c r="F639" s="565"/>
      <c r="G639" s="437" t="str">
        <f>$J$1</f>
        <v>April</v>
      </c>
      <c r="H639" s="546">
        <f>$K$1</f>
        <v>2025</v>
      </c>
      <c r="I639" s="565"/>
      <c r="J639" s="437"/>
      <c r="K639" s="438"/>
      <c r="L639" s="439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5"/>
      <c r="B640" s="353"/>
      <c r="C640" s="353"/>
      <c r="D640" s="406"/>
      <c r="E640" s="406"/>
      <c r="F640" s="406"/>
      <c r="G640" s="406"/>
      <c r="H640" s="406"/>
      <c r="I640" s="353"/>
      <c r="J640" s="407" t="s">
        <v>59</v>
      </c>
      <c r="K640" s="408">
        <f>35000+3000</f>
        <v>38000</v>
      </c>
      <c r="L640" s="409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5"/>
      <c r="B641" s="353" t="s">
        <v>61</v>
      </c>
      <c r="C641" s="180" t="s">
        <v>191</v>
      </c>
      <c r="D641" s="353"/>
      <c r="E641" s="353"/>
      <c r="F641" s="353"/>
      <c r="G641" s="353"/>
      <c r="H641" s="411"/>
      <c r="I641" s="406"/>
      <c r="J641" s="353"/>
      <c r="K641" s="353"/>
      <c r="L641" s="412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0">IF(U641="","",U641+V641)</f>
        <v>10000</v>
      </c>
      <c r="X641" s="113">
        <v>5000</v>
      </c>
      <c r="Y641" s="117">
        <f t="shared" ref="Y641:Y651" si="151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5"/>
      <c r="B642" s="413" t="s">
        <v>63</v>
      </c>
      <c r="C642" s="414">
        <v>45474</v>
      </c>
      <c r="D642" s="353"/>
      <c r="E642" s="353"/>
      <c r="F642" s="547" t="s">
        <v>52</v>
      </c>
      <c r="G642" s="548"/>
      <c r="H642" s="353"/>
      <c r="I642" s="547" t="s">
        <v>64</v>
      </c>
      <c r="J642" s="549"/>
      <c r="K642" s="548"/>
      <c r="L642" s="415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0"/>
        <v>5000</v>
      </c>
      <c r="X642" s="113"/>
      <c r="Y642" s="117">
        <f t="shared" si="151"/>
        <v>5000</v>
      </c>
      <c r="Z642" s="118"/>
      <c r="AA642" s="93"/>
      <c r="AB642" s="93"/>
      <c r="AC642" s="93"/>
    </row>
    <row r="643" spans="1:29" ht="20.100000000000001" customHeight="1" x14ac:dyDescent="0.25">
      <c r="A643" s="405"/>
      <c r="B643" s="353"/>
      <c r="C643" s="353"/>
      <c r="D643" s="353"/>
      <c r="E643" s="353"/>
      <c r="F643" s="353"/>
      <c r="G643" s="353"/>
      <c r="H643" s="416"/>
      <c r="I643" s="353"/>
      <c r="J643" s="353"/>
      <c r="K643" s="353"/>
      <c r="L643" s="417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>
        <f>Y642</f>
        <v>5000</v>
      </c>
      <c r="V643" s="113"/>
      <c r="W643" s="117">
        <f t="shared" si="150"/>
        <v>5000</v>
      </c>
      <c r="X643" s="113">
        <v>5000</v>
      </c>
      <c r="Y643" s="117">
        <f t="shared" si="151"/>
        <v>0</v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559" t="s">
        <v>51</v>
      </c>
      <c r="C644" s="521"/>
      <c r="D644" s="353"/>
      <c r="E644" s="353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6"/>
      <c r="I644" s="126">
        <f>IF(C648&gt;=C647,$K$2,C646+C648)</f>
        <v>30</v>
      </c>
      <c r="J644" s="127" t="s">
        <v>68</v>
      </c>
      <c r="K644" s="128">
        <f>K640/$K$2*I644</f>
        <v>38000</v>
      </c>
      <c r="L644" s="418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/>
      <c r="V644" s="113"/>
      <c r="W644" s="117" t="str">
        <f t="shared" si="150"/>
        <v/>
      </c>
      <c r="X644" s="113"/>
      <c r="Y644" s="117" t="str">
        <f t="shared" si="151"/>
        <v/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30"/>
      <c r="C645" s="130"/>
      <c r="D645" s="353"/>
      <c r="E645" s="353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6"/>
      <c r="I645" s="446">
        <v>8</v>
      </c>
      <c r="J645" s="127" t="s">
        <v>70</v>
      </c>
      <c r="K645" s="125">
        <f>K640/$K$2/8*I645</f>
        <v>1266.6666666666667</v>
      </c>
      <c r="L645" s="420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ref="U645:U646" si="152">IF($J$1="May",Y644,Y644)</f>
        <v/>
      </c>
      <c r="V645" s="113"/>
      <c r="W645" s="117" t="str">
        <f t="shared" si="150"/>
        <v/>
      </c>
      <c r="X645" s="113"/>
      <c r="Y645" s="117" t="str">
        <f t="shared" si="151"/>
        <v/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0</v>
      </c>
      <c r="D646" s="353"/>
      <c r="E646" s="353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6"/>
      <c r="I646" s="560" t="s">
        <v>72</v>
      </c>
      <c r="J646" s="521"/>
      <c r="K646" s="125">
        <f>K644+K645</f>
        <v>39266.666666666664</v>
      </c>
      <c r="L646" s="420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2"/>
        <v/>
      </c>
      <c r="V646" s="113"/>
      <c r="W646" s="117" t="str">
        <f t="shared" si="150"/>
        <v/>
      </c>
      <c r="X646" s="113"/>
      <c r="Y646" s="117" t="str">
        <f t="shared" si="151"/>
        <v/>
      </c>
      <c r="Z646" s="118"/>
      <c r="AA646" s="86"/>
      <c r="AB646" s="86"/>
      <c r="AC646" s="86"/>
    </row>
    <row r="647" spans="1:29" ht="20.100000000000001" customHeight="1" x14ac:dyDescent="0.25">
      <c r="A647" s="405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3"/>
      <c r="E647" s="353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16"/>
      <c r="I647" s="560" t="s">
        <v>74</v>
      </c>
      <c r="J647" s="521"/>
      <c r="K647" s="125">
        <f>G647</f>
        <v>5000</v>
      </c>
      <c r="L647" s="420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3">IF($J$1="September",Y646,"")</f>
        <v/>
      </c>
      <c r="V647" s="113"/>
      <c r="W647" s="117" t="str">
        <f t="shared" si="150"/>
        <v/>
      </c>
      <c r="X647" s="113"/>
      <c r="Y647" s="117" t="str">
        <f t="shared" si="151"/>
        <v/>
      </c>
      <c r="Z647" s="118"/>
      <c r="AA647" s="86"/>
      <c r="AB647" s="86"/>
      <c r="AC647" s="86"/>
    </row>
    <row r="648" spans="1:29" ht="18.75" customHeight="1" x14ac:dyDescent="0.2">
      <c r="A648" s="405"/>
      <c r="B648" s="426" t="s">
        <v>76</v>
      </c>
      <c r="C648" s="424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3"/>
      <c r="E648" s="353"/>
      <c r="F648" s="426" t="s">
        <v>58</v>
      </c>
      <c r="G648" s="427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0</v>
      </c>
      <c r="H648" s="353"/>
      <c r="I648" s="555" t="s">
        <v>13</v>
      </c>
      <c r="J648" s="556"/>
      <c r="K648" s="430">
        <f>K646-K647</f>
        <v>34266.666666666664</v>
      </c>
      <c r="L648" s="412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3"/>
        <v/>
      </c>
      <c r="V648" s="113"/>
      <c r="W648" s="117" t="str">
        <f t="shared" si="150"/>
        <v/>
      </c>
      <c r="X648" s="113"/>
      <c r="Y648" s="117" t="str">
        <f t="shared" si="151"/>
        <v/>
      </c>
      <c r="Z648" s="118"/>
      <c r="AA648" s="93"/>
      <c r="AB648" s="93"/>
      <c r="AC648" s="93"/>
    </row>
    <row r="649" spans="1:29" ht="20.100000000000001" customHeight="1" x14ac:dyDescent="0.25">
      <c r="A649" s="405"/>
      <c r="B649" s="353"/>
      <c r="C649" s="353"/>
      <c r="D649" s="353"/>
      <c r="E649" s="353"/>
      <c r="F649" s="353"/>
      <c r="G649" s="353"/>
      <c r="H649" s="353"/>
      <c r="I649" s="557"/>
      <c r="J649" s="558"/>
      <c r="K649" s="408"/>
      <c r="L649" s="415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0"/>
        <v/>
      </c>
      <c r="X649" s="113"/>
      <c r="Y649" s="117" t="str">
        <f t="shared" si="151"/>
        <v/>
      </c>
      <c r="Z649" s="118"/>
      <c r="AA649" s="86"/>
      <c r="AB649" s="86"/>
      <c r="AC649" s="86"/>
    </row>
    <row r="650" spans="1:29" ht="20.100000000000001" customHeight="1" x14ac:dyDescent="0.3">
      <c r="A650" s="405"/>
      <c r="B650" s="444"/>
      <c r="C650" s="444"/>
      <c r="D650" s="444"/>
      <c r="E650" s="444"/>
      <c r="F650" s="444"/>
      <c r="G650" s="444"/>
      <c r="H650" s="444"/>
      <c r="I650" s="557"/>
      <c r="J650" s="558"/>
      <c r="K650" s="408"/>
      <c r="L650" s="415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0"/>
        <v/>
      </c>
      <c r="X650" s="113"/>
      <c r="Y650" s="117" t="str">
        <f t="shared" si="151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1"/>
      <c r="B651" s="447"/>
      <c r="C651" s="447"/>
      <c r="D651" s="447"/>
      <c r="E651" s="447"/>
      <c r="F651" s="447"/>
      <c r="G651" s="447"/>
      <c r="H651" s="447"/>
      <c r="I651" s="447"/>
      <c r="J651" s="447"/>
      <c r="K651" s="447"/>
      <c r="L651" s="423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0"/>
        <v/>
      </c>
      <c r="X651" s="113"/>
      <c r="Y651" s="117" t="str">
        <f t="shared" si="151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3"/>
      <c r="B652" s="353"/>
      <c r="C652" s="353"/>
      <c r="D652" s="353"/>
      <c r="E652" s="353"/>
      <c r="F652" s="353"/>
      <c r="G652" s="353"/>
      <c r="H652" s="353"/>
      <c r="I652" s="353"/>
      <c r="J652" s="353"/>
      <c r="K652" s="353"/>
      <c r="L652" s="353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0" customFormat="1" ht="20.100000000000001" customHeight="1" thickBot="1" x14ac:dyDescent="0.55000000000000004">
      <c r="A653" s="561" t="s">
        <v>50</v>
      </c>
      <c r="B653" s="562"/>
      <c r="C653" s="562"/>
      <c r="D653" s="562"/>
      <c r="E653" s="562"/>
      <c r="F653" s="562"/>
      <c r="G653" s="562"/>
      <c r="H653" s="562"/>
      <c r="I653" s="562"/>
      <c r="J653" s="562"/>
      <c r="K653" s="562"/>
      <c r="L653" s="563"/>
      <c r="M653" s="94"/>
      <c r="N653" s="95"/>
      <c r="O653" s="542" t="s">
        <v>51</v>
      </c>
      <c r="P653" s="552"/>
      <c r="Q653" s="552"/>
      <c r="R653" s="553"/>
      <c r="S653" s="96"/>
      <c r="T653" s="542" t="s">
        <v>52</v>
      </c>
      <c r="U653" s="552"/>
      <c r="V653" s="552"/>
      <c r="W653" s="552"/>
      <c r="X653" s="552"/>
      <c r="Y653" s="553"/>
      <c r="Z653" s="97"/>
      <c r="AA653" s="86"/>
      <c r="AB653" s="86"/>
      <c r="AC653" s="86"/>
    </row>
    <row r="654" spans="1:29" s="500" customFormat="1" ht="20.100000000000001" customHeight="1" thickBot="1" x14ac:dyDescent="0.3">
      <c r="A654" s="436"/>
      <c r="B654" s="437"/>
      <c r="C654" s="545" t="s">
        <v>239</v>
      </c>
      <c r="D654" s="565"/>
      <c r="E654" s="565"/>
      <c r="F654" s="565"/>
      <c r="G654" s="437" t="str">
        <f>$J$1</f>
        <v>April</v>
      </c>
      <c r="H654" s="546">
        <f>$K$1</f>
        <v>2025</v>
      </c>
      <c r="I654" s="565"/>
      <c r="J654" s="437"/>
      <c r="K654" s="438"/>
      <c r="L654" s="439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0" customFormat="1" ht="20.100000000000001" customHeight="1" x14ac:dyDescent="0.25">
      <c r="A655" s="405"/>
      <c r="B655" s="353"/>
      <c r="C655" s="353"/>
      <c r="D655" s="406"/>
      <c r="E655" s="406"/>
      <c r="F655" s="406"/>
      <c r="G655" s="406"/>
      <c r="H655" s="406"/>
      <c r="I655" s="353"/>
      <c r="J655" s="407" t="s">
        <v>59</v>
      </c>
      <c r="K655" s="408">
        <v>30000</v>
      </c>
      <c r="L655" s="409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0" customFormat="1" ht="20.100000000000001" customHeight="1" thickBot="1" x14ac:dyDescent="0.3">
      <c r="A656" s="405"/>
      <c r="B656" s="353" t="s">
        <v>61</v>
      </c>
      <c r="C656" s="410" t="s">
        <v>224</v>
      </c>
      <c r="D656" s="353"/>
      <c r="E656" s="353"/>
      <c r="F656" s="353"/>
      <c r="G656" s="353"/>
      <c r="H656" s="499"/>
      <c r="I656" s="406"/>
      <c r="J656" s="353"/>
      <c r="K656" s="353"/>
      <c r="L656" s="412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4">IF(U656="","",U656+V656)</f>
        <v>0</v>
      </c>
      <c r="X656" s="113"/>
      <c r="Y656" s="117">
        <f t="shared" ref="Y656:Y666" si="155">IF(W656="","",W656-X656)</f>
        <v>0</v>
      </c>
      <c r="Z656" s="118"/>
      <c r="AA656" s="86"/>
      <c r="AB656" s="86"/>
      <c r="AC656" s="86"/>
    </row>
    <row r="657" spans="1:29" s="500" customFormat="1" ht="20.100000000000001" customHeight="1" thickBot="1" x14ac:dyDescent="0.25">
      <c r="A657" s="405"/>
      <c r="B657" s="413" t="s">
        <v>63</v>
      </c>
      <c r="C657" s="414"/>
      <c r="D657" s="353"/>
      <c r="E657" s="353"/>
      <c r="F657" s="547" t="s">
        <v>52</v>
      </c>
      <c r="G657" s="548"/>
      <c r="H657" s="353"/>
      <c r="I657" s="547" t="s">
        <v>64</v>
      </c>
      <c r="J657" s="549"/>
      <c r="K657" s="548"/>
      <c r="L657" s="415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6">IF($J$1="April",Y656,Y656)</f>
        <v>0</v>
      </c>
      <c r="V657" s="113"/>
      <c r="W657" s="117">
        <f t="shared" si="154"/>
        <v>0</v>
      </c>
      <c r="X657" s="113"/>
      <c r="Y657" s="117">
        <f t="shared" si="155"/>
        <v>0</v>
      </c>
      <c r="Z657" s="118"/>
      <c r="AA657" s="93"/>
      <c r="AB657" s="93"/>
      <c r="AC657" s="93"/>
    </row>
    <row r="658" spans="1:29" s="500" customFormat="1" ht="20.100000000000001" customHeight="1" x14ac:dyDescent="0.25">
      <c r="A658" s="405"/>
      <c r="B658" s="353"/>
      <c r="C658" s="353"/>
      <c r="D658" s="353"/>
      <c r="E658" s="353"/>
      <c r="F658" s="353"/>
      <c r="G658" s="353"/>
      <c r="H658" s="416"/>
      <c r="I658" s="353"/>
      <c r="J658" s="353"/>
      <c r="K658" s="353"/>
      <c r="L658" s="417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6"/>
        <v>0</v>
      </c>
      <c r="V658" s="113">
        <v>5000</v>
      </c>
      <c r="W658" s="117">
        <f t="shared" si="154"/>
        <v>5000</v>
      </c>
      <c r="X658" s="113">
        <v>2500</v>
      </c>
      <c r="Y658" s="117">
        <f t="shared" si="155"/>
        <v>2500</v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559" t="s">
        <v>51</v>
      </c>
      <c r="C659" s="521"/>
      <c r="D659" s="353"/>
      <c r="E659" s="353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6"/>
      <c r="I659" s="126">
        <f>IF(C663&gt;=C662,$K$2,C661+C663)</f>
        <v>30</v>
      </c>
      <c r="J659" s="127" t="s">
        <v>68</v>
      </c>
      <c r="K659" s="128">
        <f>K655/$K$2*I659</f>
        <v>30000</v>
      </c>
      <c r="L659" s="418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/>
      <c r="V659" s="113"/>
      <c r="W659" s="117" t="str">
        <f t="shared" si="154"/>
        <v/>
      </c>
      <c r="X659" s="113"/>
      <c r="Y659" s="117" t="str">
        <f t="shared" si="155"/>
        <v/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30"/>
      <c r="C660" s="130"/>
      <c r="D660" s="353"/>
      <c r="E660" s="353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5000</v>
      </c>
      <c r="H660" s="416"/>
      <c r="I660" s="446">
        <v>14</v>
      </c>
      <c r="J660" s="127" t="s">
        <v>70</v>
      </c>
      <c r="K660" s="125">
        <f>K655/$K$2/8*I660</f>
        <v>1750</v>
      </c>
      <c r="L660" s="420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 t="str">
        <f t="shared" ref="U659:U660" si="157">IF($J$1="May",Y659,Y659)</f>
        <v/>
      </c>
      <c r="V660" s="113"/>
      <c r="W660" s="117" t="str">
        <f t="shared" si="154"/>
        <v/>
      </c>
      <c r="X660" s="113"/>
      <c r="Y660" s="117" t="str">
        <f t="shared" si="155"/>
        <v/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0</v>
      </c>
      <c r="D661" s="353"/>
      <c r="E661" s="353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5000</v>
      </c>
      <c r="H661" s="416"/>
      <c r="I661" s="560" t="s">
        <v>72</v>
      </c>
      <c r="J661" s="521"/>
      <c r="K661" s="125">
        <f>K659+K660</f>
        <v>31750</v>
      </c>
      <c r="L661" s="420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 t="str">
        <f>Y660</f>
        <v/>
      </c>
      <c r="V661" s="113"/>
      <c r="W661" s="117" t="str">
        <f t="shared" si="154"/>
        <v/>
      </c>
      <c r="X661" s="113"/>
      <c r="Y661" s="117" t="str">
        <f t="shared" si="155"/>
        <v/>
      </c>
      <c r="Z661" s="118"/>
      <c r="AA661" s="86"/>
      <c r="AB661" s="86"/>
      <c r="AC661" s="86"/>
    </row>
    <row r="662" spans="1:29" s="500" customFormat="1" ht="20.100000000000001" customHeight="1" x14ac:dyDescent="0.25">
      <c r="A662" s="405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0</v>
      </c>
      <c r="D662" s="353"/>
      <c r="E662" s="353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2500</v>
      </c>
      <c r="H662" s="416"/>
      <c r="I662" s="560" t="s">
        <v>74</v>
      </c>
      <c r="J662" s="521"/>
      <c r="K662" s="125">
        <f>G662</f>
        <v>2500</v>
      </c>
      <c r="L662" s="420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8">IF($J$1="September",Y661,"")</f>
        <v/>
      </c>
      <c r="V662" s="113"/>
      <c r="W662" s="117" t="str">
        <f t="shared" si="154"/>
        <v/>
      </c>
      <c r="X662" s="113"/>
      <c r="Y662" s="117" t="str">
        <f t="shared" si="155"/>
        <v/>
      </c>
      <c r="Z662" s="118"/>
      <c r="AA662" s="86"/>
      <c r="AB662" s="86"/>
      <c r="AC662" s="86"/>
    </row>
    <row r="663" spans="1:29" s="500" customFormat="1" ht="18.75" customHeight="1" x14ac:dyDescent="0.2">
      <c r="A663" s="405"/>
      <c r="B663" s="426" t="s">
        <v>76</v>
      </c>
      <c r="C663" s="424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3"/>
      <c r="E663" s="353"/>
      <c r="F663" s="426" t="s">
        <v>58</v>
      </c>
      <c r="G663" s="427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2500</v>
      </c>
      <c r="H663" s="353"/>
      <c r="I663" s="555" t="s">
        <v>13</v>
      </c>
      <c r="J663" s="556"/>
      <c r="K663" s="430">
        <f>K661-K662</f>
        <v>29250</v>
      </c>
      <c r="L663" s="412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8"/>
        <v/>
      </c>
      <c r="V663" s="113"/>
      <c r="W663" s="117" t="str">
        <f t="shared" si="154"/>
        <v/>
      </c>
      <c r="X663" s="113"/>
      <c r="Y663" s="117" t="str">
        <f t="shared" si="155"/>
        <v/>
      </c>
      <c r="Z663" s="118"/>
      <c r="AA663" s="93"/>
      <c r="AB663" s="93"/>
      <c r="AC663" s="93"/>
    </row>
    <row r="664" spans="1:29" s="500" customFormat="1" ht="20.100000000000001" customHeight="1" x14ac:dyDescent="0.25">
      <c r="A664" s="405"/>
      <c r="B664" s="353"/>
      <c r="C664" s="353"/>
      <c r="D664" s="353"/>
      <c r="E664" s="353"/>
      <c r="F664" s="353"/>
      <c r="G664" s="353"/>
      <c r="H664" s="353"/>
      <c r="I664" s="557"/>
      <c r="J664" s="558"/>
      <c r="K664" s="408"/>
      <c r="L664" s="415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4"/>
        <v/>
      </c>
      <c r="X664" s="113"/>
      <c r="Y664" s="117" t="str">
        <f t="shared" si="155"/>
        <v/>
      </c>
      <c r="Z664" s="118"/>
      <c r="AA664" s="86"/>
      <c r="AB664" s="86"/>
      <c r="AC664" s="86"/>
    </row>
    <row r="665" spans="1:29" s="500" customFormat="1" ht="20.100000000000001" customHeight="1" x14ac:dyDescent="0.3">
      <c r="A665" s="405"/>
      <c r="B665" s="444"/>
      <c r="C665" s="444"/>
      <c r="D665" s="444"/>
      <c r="E665" s="444"/>
      <c r="F665" s="444"/>
      <c r="G665" s="444"/>
      <c r="H665" s="444"/>
      <c r="I665" s="557"/>
      <c r="J665" s="558"/>
      <c r="K665" s="408"/>
      <c r="L665" s="415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4"/>
        <v/>
      </c>
      <c r="X665" s="113"/>
      <c r="Y665" s="117" t="str">
        <f t="shared" si="155"/>
        <v/>
      </c>
      <c r="Z665" s="118"/>
      <c r="AA665" s="86"/>
      <c r="AB665" s="86"/>
      <c r="AC665" s="86"/>
    </row>
    <row r="666" spans="1:29" s="500" customFormat="1" ht="20.100000000000001" customHeight="1" thickBot="1" x14ac:dyDescent="0.35">
      <c r="A666" s="421"/>
      <c r="B666" s="447"/>
      <c r="C666" s="447"/>
      <c r="D666" s="447"/>
      <c r="E666" s="447"/>
      <c r="F666" s="447"/>
      <c r="G666" s="447"/>
      <c r="H666" s="447"/>
      <c r="I666" s="447"/>
      <c r="J666" s="447"/>
      <c r="K666" s="447"/>
      <c r="L666" s="423"/>
      <c r="M666" s="93"/>
      <c r="N666" s="110"/>
      <c r="O666" s="111" t="s">
        <v>81</v>
      </c>
      <c r="P666" s="111"/>
      <c r="Q666" s="111"/>
      <c r="R666" s="111" t="str">
        <f t="shared" ref="R666" si="159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4"/>
        <v/>
      </c>
      <c r="X666" s="113"/>
      <c r="Y666" s="117" t="str">
        <f t="shared" si="155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61" t="s">
        <v>50</v>
      </c>
      <c r="B667" s="562"/>
      <c r="C667" s="562"/>
      <c r="D667" s="562"/>
      <c r="E667" s="562"/>
      <c r="F667" s="562"/>
      <c r="G667" s="562"/>
      <c r="H667" s="562"/>
      <c r="I667" s="562"/>
      <c r="J667" s="562"/>
      <c r="K667" s="562"/>
      <c r="L667" s="563"/>
      <c r="M667" s="94"/>
      <c r="N667" s="95"/>
      <c r="O667" s="542" t="s">
        <v>51</v>
      </c>
      <c r="P667" s="552"/>
      <c r="Q667" s="552"/>
      <c r="R667" s="553"/>
      <c r="S667" s="96"/>
      <c r="T667" s="542" t="s">
        <v>52</v>
      </c>
      <c r="U667" s="552"/>
      <c r="V667" s="552"/>
      <c r="W667" s="552"/>
      <c r="X667" s="552"/>
      <c r="Y667" s="553"/>
      <c r="Z667" s="97"/>
      <c r="AA667" s="86"/>
      <c r="AB667" s="86"/>
      <c r="AC667" s="86"/>
    </row>
    <row r="668" spans="1:29" ht="20.100000000000001" customHeight="1" thickBot="1" x14ac:dyDescent="0.3">
      <c r="A668" s="436"/>
      <c r="B668" s="437"/>
      <c r="C668" s="545" t="s">
        <v>239</v>
      </c>
      <c r="D668" s="565"/>
      <c r="E668" s="565"/>
      <c r="F668" s="565"/>
      <c r="G668" s="437" t="str">
        <f>$J$1</f>
        <v>April</v>
      </c>
      <c r="H668" s="546">
        <f>$K$1</f>
        <v>2025</v>
      </c>
      <c r="I668" s="565"/>
      <c r="J668" s="437"/>
      <c r="K668" s="438"/>
      <c r="L668" s="439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5"/>
      <c r="B669" s="353"/>
      <c r="C669" s="353"/>
      <c r="D669" s="406"/>
      <c r="E669" s="406"/>
      <c r="F669" s="406"/>
      <c r="G669" s="406"/>
      <c r="H669" s="406"/>
      <c r="I669" s="353"/>
      <c r="J669" s="407" t="s">
        <v>59</v>
      </c>
      <c r="K669" s="408">
        <f>35000+5000</f>
        <v>40000</v>
      </c>
      <c r="L669" s="409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5"/>
      <c r="B670" s="353" t="s">
        <v>61</v>
      </c>
      <c r="C670" s="509" t="s">
        <v>288</v>
      </c>
      <c r="D670" s="353"/>
      <c r="E670" s="353"/>
      <c r="F670" s="353"/>
      <c r="G670" s="353"/>
      <c r="H670" s="411"/>
      <c r="I670" s="406"/>
      <c r="J670" s="353"/>
      <c r="K670" s="353"/>
      <c r="L670" s="412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0">IF(U670="","",U670+V670)</f>
        <v>0</v>
      </c>
      <c r="X670" s="113"/>
      <c r="Y670" s="117">
        <f t="shared" ref="Y670:Y680" si="161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5"/>
      <c r="B671" s="413" t="s">
        <v>63</v>
      </c>
      <c r="C671" s="445">
        <v>45474</v>
      </c>
      <c r="D671" s="353"/>
      <c r="E671" s="353"/>
      <c r="F671" s="547" t="s">
        <v>52</v>
      </c>
      <c r="G671" s="548"/>
      <c r="H671" s="353"/>
      <c r="I671" s="547" t="s">
        <v>64</v>
      </c>
      <c r="J671" s="549"/>
      <c r="K671" s="548"/>
      <c r="L671" s="415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2">IF($J$1="April",Y670,Y670)</f>
        <v>0</v>
      </c>
      <c r="V671" s="113"/>
      <c r="W671" s="117">
        <f t="shared" si="160"/>
        <v>0</v>
      </c>
      <c r="X671" s="113"/>
      <c r="Y671" s="117">
        <f t="shared" si="161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353"/>
      <c r="C672" s="353"/>
      <c r="D672" s="353"/>
      <c r="E672" s="353"/>
      <c r="F672" s="353"/>
      <c r="G672" s="353"/>
      <c r="H672" s="416"/>
      <c r="I672" s="353"/>
      <c r="J672" s="353"/>
      <c r="K672" s="353"/>
      <c r="L672" s="417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2"/>
        <v>0</v>
      </c>
      <c r="V672" s="113"/>
      <c r="W672" s="117">
        <f t="shared" si="160"/>
        <v>0</v>
      </c>
      <c r="X672" s="113"/>
      <c r="Y672" s="117">
        <f t="shared" si="161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559" t="s">
        <v>51</v>
      </c>
      <c r="C673" s="521"/>
      <c r="D673" s="353"/>
      <c r="E673" s="353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6"/>
      <c r="I673" s="126">
        <f>IF(C677&gt;=C676,$K$2,C675+C677)</f>
        <v>30</v>
      </c>
      <c r="J673" s="127" t="s">
        <v>68</v>
      </c>
      <c r="K673" s="128">
        <f>K669/$K$2*I673</f>
        <v>40000</v>
      </c>
      <c r="L673" s="418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3">IF($J$1="May",Y672,Y672)</f>
        <v>0</v>
      </c>
      <c r="V673" s="113"/>
      <c r="W673" s="117">
        <f t="shared" si="160"/>
        <v>0</v>
      </c>
      <c r="X673" s="113"/>
      <c r="Y673" s="117">
        <f t="shared" si="161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30"/>
      <c r="C674" s="130"/>
      <c r="D674" s="353"/>
      <c r="E674" s="353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6"/>
      <c r="I674" s="446">
        <v>8</v>
      </c>
      <c r="J674" s="127" t="s">
        <v>70</v>
      </c>
      <c r="K674" s="125">
        <f>K669/$K$2/8*I674</f>
        <v>1333.3333333333333</v>
      </c>
      <c r="L674" s="420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3"/>
        <v>0</v>
      </c>
      <c r="V674" s="113"/>
      <c r="W674" s="117">
        <f t="shared" si="160"/>
        <v>0</v>
      </c>
      <c r="X674" s="113"/>
      <c r="Y674" s="117">
        <f t="shared" si="161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0</v>
      </c>
      <c r="D675" s="353"/>
      <c r="E675" s="353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6"/>
      <c r="I675" s="560" t="s">
        <v>72</v>
      </c>
      <c r="J675" s="521"/>
      <c r="K675" s="125">
        <f>K673+K674</f>
        <v>41333.333333333336</v>
      </c>
      <c r="L675" s="420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3"/>
        <v>0</v>
      </c>
      <c r="V675" s="113"/>
      <c r="W675" s="117">
        <f t="shared" si="160"/>
        <v>0</v>
      </c>
      <c r="X675" s="113"/>
      <c r="Y675" s="117">
        <f t="shared" si="161"/>
        <v>0</v>
      </c>
      <c r="Z675" s="118"/>
      <c r="AA675" s="86"/>
      <c r="AB675" s="86"/>
      <c r="AC675" s="86"/>
    </row>
    <row r="676" spans="1:29" ht="20.100000000000001" customHeight="1" x14ac:dyDescent="0.25">
      <c r="A676" s="405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3"/>
      <c r="E676" s="353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6"/>
      <c r="I676" s="560" t="s">
        <v>74</v>
      </c>
      <c r="J676" s="521"/>
      <c r="K676" s="125">
        <f>G676</f>
        <v>0</v>
      </c>
      <c r="L676" s="420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4">IF($J$1="September",Y675,"")</f>
        <v/>
      </c>
      <c r="V676" s="113"/>
      <c r="W676" s="117" t="str">
        <f t="shared" si="160"/>
        <v/>
      </c>
      <c r="X676" s="113"/>
      <c r="Y676" s="117" t="str">
        <f t="shared" si="161"/>
        <v/>
      </c>
      <c r="Z676" s="118"/>
      <c r="AA676" s="86"/>
      <c r="AB676" s="86"/>
      <c r="AC676" s="86"/>
    </row>
    <row r="677" spans="1:29" ht="18.75" customHeight="1" x14ac:dyDescent="0.2">
      <c r="A677" s="405"/>
      <c r="B677" s="426" t="s">
        <v>76</v>
      </c>
      <c r="C677" s="424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3"/>
      <c r="E677" s="353"/>
      <c r="F677" s="426" t="s">
        <v>58</v>
      </c>
      <c r="G677" s="427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3"/>
      <c r="I677" s="555" t="s">
        <v>13</v>
      </c>
      <c r="J677" s="556"/>
      <c r="K677" s="430">
        <f>K675-K676</f>
        <v>41333.333333333336</v>
      </c>
      <c r="L677" s="412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4"/>
        <v/>
      </c>
      <c r="V677" s="113"/>
      <c r="W677" s="117" t="str">
        <f t="shared" si="160"/>
        <v/>
      </c>
      <c r="X677" s="113"/>
      <c r="Y677" s="117" t="str">
        <f t="shared" si="161"/>
        <v/>
      </c>
      <c r="Z677" s="118"/>
      <c r="AA677" s="93"/>
      <c r="AB677" s="93"/>
      <c r="AC677" s="93"/>
    </row>
    <row r="678" spans="1:29" ht="20.100000000000001" customHeight="1" x14ac:dyDescent="0.25">
      <c r="A678" s="405"/>
      <c r="B678" s="353"/>
      <c r="C678" s="353"/>
      <c r="D678" s="353"/>
      <c r="E678" s="353"/>
      <c r="F678" s="353"/>
      <c r="G678" s="353"/>
      <c r="H678" s="353"/>
      <c r="I678" s="557"/>
      <c r="J678" s="558"/>
      <c r="K678" s="408"/>
      <c r="L678" s="415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0"/>
        <v/>
      </c>
      <c r="X678" s="113"/>
      <c r="Y678" s="117" t="str">
        <f t="shared" si="161"/>
        <v/>
      </c>
      <c r="Z678" s="118"/>
      <c r="AA678" s="86"/>
      <c r="AB678" s="86"/>
      <c r="AC678" s="86"/>
    </row>
    <row r="679" spans="1:29" ht="20.100000000000001" customHeight="1" x14ac:dyDescent="0.3">
      <c r="A679" s="405"/>
      <c r="B679" s="444"/>
      <c r="C679" s="444"/>
      <c r="D679" s="444"/>
      <c r="E679" s="444"/>
      <c r="F679" s="444"/>
      <c r="G679" s="444"/>
      <c r="H679" s="444"/>
      <c r="I679" s="557"/>
      <c r="J679" s="558"/>
      <c r="K679" s="408"/>
      <c r="L679" s="415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0"/>
        <v/>
      </c>
      <c r="X679" s="113"/>
      <c r="Y679" s="117" t="str">
        <f t="shared" si="161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1"/>
      <c r="B680" s="447"/>
      <c r="C680" s="447"/>
      <c r="D680" s="447"/>
      <c r="E680" s="447"/>
      <c r="F680" s="447"/>
      <c r="G680" s="447"/>
      <c r="H680" s="447"/>
      <c r="I680" s="447"/>
      <c r="J680" s="447"/>
      <c r="K680" s="450"/>
      <c r="L680" s="423"/>
      <c r="M680" s="93"/>
      <c r="N680" s="110"/>
      <c r="O680" s="111" t="s">
        <v>81</v>
      </c>
      <c r="P680" s="111"/>
      <c r="Q680" s="111"/>
      <c r="R680" s="111" t="str">
        <f t="shared" ref="R680" si="165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0"/>
        <v/>
      </c>
      <c r="X680" s="113"/>
      <c r="Y680" s="117" t="str">
        <f t="shared" si="161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3"/>
      <c r="B681" s="353"/>
      <c r="C681" s="353"/>
      <c r="D681" s="353"/>
      <c r="E681" s="353"/>
      <c r="F681" s="353"/>
      <c r="G681" s="353"/>
      <c r="H681" s="353"/>
      <c r="I681" s="353"/>
      <c r="J681" s="353"/>
      <c r="K681" s="353"/>
      <c r="L681" s="353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61" t="s">
        <v>50</v>
      </c>
      <c r="B682" s="562"/>
      <c r="C682" s="562"/>
      <c r="D682" s="562"/>
      <c r="E682" s="562"/>
      <c r="F682" s="562"/>
      <c r="G682" s="562"/>
      <c r="H682" s="562"/>
      <c r="I682" s="562"/>
      <c r="J682" s="562"/>
      <c r="K682" s="562"/>
      <c r="L682" s="563"/>
      <c r="M682" s="94"/>
      <c r="N682" s="95"/>
      <c r="O682" s="542" t="s">
        <v>51</v>
      </c>
      <c r="P682" s="552"/>
      <c r="Q682" s="552"/>
      <c r="R682" s="553"/>
      <c r="S682" s="96"/>
      <c r="T682" s="542" t="s">
        <v>52</v>
      </c>
      <c r="U682" s="552"/>
      <c r="V682" s="552"/>
      <c r="W682" s="552"/>
      <c r="X682" s="552"/>
      <c r="Y682" s="553"/>
      <c r="Z682" s="97"/>
      <c r="AA682" s="94"/>
      <c r="AB682" s="93"/>
      <c r="AC682" s="93"/>
    </row>
    <row r="683" spans="1:29" ht="20.100000000000001" customHeight="1" thickBot="1" x14ac:dyDescent="0.25">
      <c r="A683" s="436"/>
      <c r="B683" s="437"/>
      <c r="C683" s="545" t="s">
        <v>239</v>
      </c>
      <c r="D683" s="565"/>
      <c r="E683" s="565"/>
      <c r="F683" s="565"/>
      <c r="G683" s="437" t="str">
        <f>$J$1</f>
        <v>April</v>
      </c>
      <c r="H683" s="546">
        <f>$K$1</f>
        <v>2025</v>
      </c>
      <c r="I683" s="565"/>
      <c r="J683" s="437"/>
      <c r="K683" s="438"/>
      <c r="L683" s="439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6">R684-Q685</f>
        <v>15</v>
      </c>
      <c r="S685" s="92"/>
      <c r="T685" s="111" t="s">
        <v>62</v>
      </c>
      <c r="U685" s="117"/>
      <c r="V685" s="113"/>
      <c r="W685" s="117" t="str">
        <f t="shared" ref="W685:W695" si="167">IF(U685="","",U685+V685)</f>
        <v/>
      </c>
      <c r="X685" s="113"/>
      <c r="Y685" s="117" t="str">
        <f t="shared" ref="Y685:Y695" si="168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5"/>
      <c r="B686" s="413" t="s">
        <v>63</v>
      </c>
      <c r="C686" s="414"/>
      <c r="D686" s="353"/>
      <c r="E686" s="353"/>
      <c r="F686" s="547" t="s">
        <v>52</v>
      </c>
      <c r="G686" s="548"/>
      <c r="H686" s="353"/>
      <c r="I686" s="547" t="s">
        <v>64</v>
      </c>
      <c r="J686" s="549"/>
      <c r="K686" s="548"/>
      <c r="L686" s="415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6"/>
        <v>15</v>
      </c>
      <c r="S686" s="92"/>
      <c r="T686" s="111" t="s">
        <v>65</v>
      </c>
      <c r="U686" s="117"/>
      <c r="V686" s="113"/>
      <c r="W686" s="117" t="str">
        <f t="shared" si="167"/>
        <v/>
      </c>
      <c r="X686" s="113"/>
      <c r="Y686" s="117" t="str">
        <f t="shared" si="168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6"/>
        <v>15</v>
      </c>
      <c r="S687" s="92"/>
      <c r="T687" s="111" t="s">
        <v>66</v>
      </c>
      <c r="U687" s="117"/>
      <c r="V687" s="113"/>
      <c r="W687" s="117" t="str">
        <f t="shared" si="167"/>
        <v/>
      </c>
      <c r="X687" s="113"/>
      <c r="Y687" s="117" t="str">
        <f t="shared" si="168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4" t="s">
        <v>51</v>
      </c>
      <c r="C688" s="521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30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6"/>
        <v>15</v>
      </c>
      <c r="S688" s="92"/>
      <c r="T688" s="111" t="s">
        <v>69</v>
      </c>
      <c r="U688" s="117"/>
      <c r="V688" s="113"/>
      <c r="W688" s="117" t="str">
        <f t="shared" si="167"/>
        <v/>
      </c>
      <c r="X688" s="113"/>
      <c r="Y688" s="117" t="str">
        <f t="shared" si="168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6"/>
        <v>15</v>
      </c>
      <c r="S689" s="92"/>
      <c r="T689" s="111" t="s">
        <v>47</v>
      </c>
      <c r="U689" s="117">
        <v>0</v>
      </c>
      <c r="V689" s="113"/>
      <c r="W689" s="117">
        <f t="shared" si="167"/>
        <v>0</v>
      </c>
      <c r="X689" s="113"/>
      <c r="Y689" s="117">
        <f t="shared" si="168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0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64" t="s">
        <v>72</v>
      </c>
      <c r="J690" s="521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6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7"/>
        <v>0</v>
      </c>
      <c r="X690" s="113"/>
      <c r="Y690" s="117">
        <f t="shared" si="168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64" t="s">
        <v>74</v>
      </c>
      <c r="J691" s="521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6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7"/>
        <v>0</v>
      </c>
      <c r="X691" s="113"/>
      <c r="Y691" s="117">
        <f t="shared" si="168"/>
        <v>0</v>
      </c>
      <c r="Z691" s="118"/>
      <c r="AA691" s="93"/>
      <c r="AB691" s="93"/>
      <c r="AC691" s="93"/>
    </row>
    <row r="692" spans="1:29" ht="18.75" customHeight="1" x14ac:dyDescent="0.2">
      <c r="A692" s="405"/>
      <c r="B692" s="426" t="s">
        <v>76</v>
      </c>
      <c r="C692" s="424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3"/>
      <c r="E692" s="353"/>
      <c r="F692" s="426" t="s">
        <v>58</v>
      </c>
      <c r="G692" s="427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3"/>
      <c r="I692" s="555" t="s">
        <v>13</v>
      </c>
      <c r="J692" s="556"/>
      <c r="K692" s="430">
        <f>K690-K691</f>
        <v>70000</v>
      </c>
      <c r="L692" s="412"/>
      <c r="M692" s="93"/>
      <c r="N692" s="110"/>
      <c r="O692" s="111" t="s">
        <v>78</v>
      </c>
      <c r="P692" s="111"/>
      <c r="Q692" s="111"/>
      <c r="R692" s="111">
        <f t="shared" si="166"/>
        <v>15</v>
      </c>
      <c r="S692" s="92"/>
      <c r="T692" s="111" t="s">
        <v>78</v>
      </c>
      <c r="U692" s="117">
        <f t="shared" ref="U692:U695" si="169">Y691</f>
        <v>0</v>
      </c>
      <c r="V692" s="113"/>
      <c r="W692" s="117">
        <f t="shared" si="167"/>
        <v>0</v>
      </c>
      <c r="X692" s="113"/>
      <c r="Y692" s="117">
        <f t="shared" si="168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50"/>
      <c r="J693" s="551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6"/>
        <v>15</v>
      </c>
      <c r="S693" s="92"/>
      <c r="T693" s="111" t="s">
        <v>79</v>
      </c>
      <c r="U693" s="117">
        <f t="shared" si="169"/>
        <v>0</v>
      </c>
      <c r="V693" s="113"/>
      <c r="W693" s="117">
        <f t="shared" si="167"/>
        <v>0</v>
      </c>
      <c r="X693" s="113"/>
      <c r="Y693" s="117">
        <f t="shared" si="168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50"/>
      <c r="J694" s="551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6"/>
        <v>15</v>
      </c>
      <c r="S694" s="92"/>
      <c r="T694" s="111" t="s">
        <v>80</v>
      </c>
      <c r="U694" s="117">
        <f t="shared" si="169"/>
        <v>0</v>
      </c>
      <c r="V694" s="113"/>
      <c r="W694" s="117">
        <f t="shared" si="167"/>
        <v>0</v>
      </c>
      <c r="X694" s="113"/>
      <c r="Y694" s="117">
        <f t="shared" si="168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6"/>
        <v>15</v>
      </c>
      <c r="S695" s="92"/>
      <c r="T695" s="111" t="s">
        <v>81</v>
      </c>
      <c r="U695" s="117">
        <f t="shared" si="169"/>
        <v>0</v>
      </c>
      <c r="V695" s="113"/>
      <c r="W695" s="117">
        <f t="shared" si="167"/>
        <v>0</v>
      </c>
      <c r="X695" s="113"/>
      <c r="Y695" s="117">
        <f t="shared" si="168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3"/>
      <c r="B697" s="353"/>
      <c r="C697" s="353"/>
      <c r="D697" s="353"/>
      <c r="E697" s="353"/>
      <c r="F697" s="353"/>
      <c r="G697" s="353"/>
      <c r="H697" s="353"/>
      <c r="I697" s="353"/>
      <c r="J697" s="353"/>
      <c r="K697" s="353"/>
      <c r="L697" s="353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61" t="s">
        <v>50</v>
      </c>
      <c r="B698" s="562"/>
      <c r="C698" s="562"/>
      <c r="D698" s="562"/>
      <c r="E698" s="562"/>
      <c r="F698" s="562"/>
      <c r="G698" s="562"/>
      <c r="H698" s="562"/>
      <c r="I698" s="562"/>
      <c r="J698" s="562"/>
      <c r="K698" s="562"/>
      <c r="L698" s="563"/>
      <c r="M698" s="94"/>
      <c r="N698" s="95"/>
      <c r="O698" s="542" t="s">
        <v>51</v>
      </c>
      <c r="P698" s="552"/>
      <c r="Q698" s="552"/>
      <c r="R698" s="553"/>
      <c r="S698" s="96"/>
      <c r="T698" s="542" t="s">
        <v>52</v>
      </c>
      <c r="U698" s="552"/>
      <c r="V698" s="552"/>
      <c r="W698" s="552"/>
      <c r="X698" s="552"/>
      <c r="Y698" s="553"/>
      <c r="Z698" s="97"/>
      <c r="AA698" s="94"/>
      <c r="AB698" s="93"/>
      <c r="AC698" s="93"/>
    </row>
    <row r="699" spans="1:29" ht="20.100000000000001" customHeight="1" thickBot="1" x14ac:dyDescent="0.25">
      <c r="A699" s="436"/>
      <c r="B699" s="437"/>
      <c r="C699" s="545" t="s">
        <v>239</v>
      </c>
      <c r="D699" s="565"/>
      <c r="E699" s="565"/>
      <c r="F699" s="565"/>
      <c r="G699" s="437" t="str">
        <f>$J$1</f>
        <v>April</v>
      </c>
      <c r="H699" s="546">
        <f>$K$1</f>
        <v>2025</v>
      </c>
      <c r="I699" s="565"/>
      <c r="J699" s="437"/>
      <c r="K699" s="438"/>
      <c r="L699" s="439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5"/>
      <c r="B700" s="353"/>
      <c r="C700" s="353"/>
      <c r="D700" s="406"/>
      <c r="E700" s="406"/>
      <c r="F700" s="406"/>
      <c r="G700" s="406"/>
      <c r="H700" s="406"/>
      <c r="I700" s="353"/>
      <c r="J700" s="407" t="s">
        <v>59</v>
      </c>
      <c r="K700" s="408">
        <f>60000+10000</f>
        <v>70000</v>
      </c>
      <c r="L700" s="409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5"/>
      <c r="B701" s="353" t="s">
        <v>61</v>
      </c>
      <c r="C701" s="410" t="s">
        <v>121</v>
      </c>
      <c r="D701" s="353"/>
      <c r="E701" s="353"/>
      <c r="F701" s="353"/>
      <c r="G701" s="353"/>
      <c r="H701" s="411"/>
      <c r="I701" s="406"/>
      <c r="J701" s="353"/>
      <c r="K701" s="353"/>
      <c r="L701" s="412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0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1">IF(U701="","",U701+V701)</f>
        <v>18000</v>
      </c>
      <c r="X701" s="113">
        <v>2000</v>
      </c>
      <c r="Y701" s="117">
        <f t="shared" ref="Y701:Y711" si="172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5"/>
      <c r="B702" s="413" t="s">
        <v>63</v>
      </c>
      <c r="C702" s="414"/>
      <c r="D702" s="353"/>
      <c r="E702" s="353"/>
      <c r="F702" s="547" t="s">
        <v>52</v>
      </c>
      <c r="G702" s="548"/>
      <c r="H702" s="353"/>
      <c r="I702" s="547" t="s">
        <v>64</v>
      </c>
      <c r="J702" s="549"/>
      <c r="K702" s="548"/>
      <c r="L702" s="415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0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1"/>
        <v>16000</v>
      </c>
      <c r="X702" s="113">
        <v>2000</v>
      </c>
      <c r="Y702" s="117">
        <f t="shared" si="172"/>
        <v>14000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353"/>
      <c r="C703" s="353"/>
      <c r="D703" s="353"/>
      <c r="E703" s="353"/>
      <c r="F703" s="353"/>
      <c r="G703" s="353"/>
      <c r="H703" s="416"/>
      <c r="I703" s="353"/>
      <c r="J703" s="353"/>
      <c r="K703" s="353"/>
      <c r="L703" s="417"/>
      <c r="M703" s="93"/>
      <c r="N703" s="110"/>
      <c r="O703" s="111" t="s">
        <v>66</v>
      </c>
      <c r="P703" s="111"/>
      <c r="Q703" s="111"/>
      <c r="R703" s="111">
        <f t="shared" si="170"/>
        <v>15</v>
      </c>
      <c r="S703" s="92"/>
      <c r="T703" s="111" t="s">
        <v>66</v>
      </c>
      <c r="U703" s="117">
        <f>Y702</f>
        <v>14000</v>
      </c>
      <c r="V703" s="113"/>
      <c r="W703" s="117">
        <f t="shared" si="171"/>
        <v>14000</v>
      </c>
      <c r="X703" s="113">
        <v>2000</v>
      </c>
      <c r="Y703" s="117">
        <f t="shared" si="172"/>
        <v>12000</v>
      </c>
      <c r="Z703" s="118"/>
      <c r="AA703" s="93"/>
      <c r="AB703" s="93"/>
      <c r="AC703" s="93"/>
    </row>
    <row r="704" spans="1:29" ht="20.100000000000001" customHeight="1" x14ac:dyDescent="0.2">
      <c r="A704" s="405"/>
      <c r="B704" s="559" t="s">
        <v>51</v>
      </c>
      <c r="C704" s="521"/>
      <c r="D704" s="353"/>
      <c r="E704" s="353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14000</v>
      </c>
      <c r="H704" s="416"/>
      <c r="I704" s="419">
        <f>IF(C708&gt;0,$K$2,C706)</f>
        <v>30</v>
      </c>
      <c r="J704" s="127" t="s">
        <v>68</v>
      </c>
      <c r="K704" s="128">
        <f>K700/$K$2*I704</f>
        <v>70000</v>
      </c>
      <c r="L704" s="418"/>
      <c r="M704" s="93"/>
      <c r="N704" s="110"/>
      <c r="O704" s="111" t="s">
        <v>69</v>
      </c>
      <c r="P704" s="111"/>
      <c r="Q704" s="111"/>
      <c r="R704" s="111">
        <f t="shared" si="170"/>
        <v>15</v>
      </c>
      <c r="S704" s="92"/>
      <c r="T704" s="111" t="s">
        <v>69</v>
      </c>
      <c r="U704" s="117"/>
      <c r="V704" s="113"/>
      <c r="W704" s="117" t="str">
        <f t="shared" si="171"/>
        <v/>
      </c>
      <c r="X704" s="113"/>
      <c r="Y704" s="117" t="str">
        <f t="shared" si="172"/>
        <v/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30"/>
      <c r="C705" s="130"/>
      <c r="D705" s="353"/>
      <c r="E705" s="353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6"/>
      <c r="I705" s="419">
        <v>56</v>
      </c>
      <c r="J705" s="127" t="s">
        <v>70</v>
      </c>
      <c r="K705" s="125">
        <f>K700/$K$2/8*I705</f>
        <v>16333.333333333334</v>
      </c>
      <c r="L705" s="420"/>
      <c r="M705" s="93"/>
      <c r="N705" s="110"/>
      <c r="O705" s="111" t="s">
        <v>47</v>
      </c>
      <c r="P705" s="111"/>
      <c r="Q705" s="111"/>
      <c r="R705" s="111">
        <f t="shared" si="170"/>
        <v>15</v>
      </c>
      <c r="S705" s="92"/>
      <c r="T705" s="111" t="s">
        <v>47</v>
      </c>
      <c r="U705" s="117"/>
      <c r="V705" s="113"/>
      <c r="W705" s="117" t="str">
        <f t="shared" si="171"/>
        <v/>
      </c>
      <c r="X705" s="113"/>
      <c r="Y705" s="117" t="str">
        <f t="shared" si="172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353"/>
      <c r="E706" s="353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14000</v>
      </c>
      <c r="H706" s="416"/>
      <c r="I706" s="560" t="s">
        <v>72</v>
      </c>
      <c r="J706" s="521"/>
      <c r="K706" s="125">
        <f>K704+K705</f>
        <v>86333.333333333328</v>
      </c>
      <c r="L706" s="420"/>
      <c r="M706" s="93"/>
      <c r="N706" s="110"/>
      <c r="O706" s="111" t="s">
        <v>73</v>
      </c>
      <c r="P706" s="111"/>
      <c r="Q706" s="111"/>
      <c r="R706" s="111">
        <f t="shared" si="170"/>
        <v>15</v>
      </c>
      <c r="S706" s="92"/>
      <c r="T706" s="111" t="s">
        <v>73</v>
      </c>
      <c r="U706" s="117"/>
      <c r="V706" s="113"/>
      <c r="W706" s="117" t="str">
        <f t="shared" si="171"/>
        <v/>
      </c>
      <c r="X706" s="183"/>
      <c r="Y706" s="117" t="str">
        <f t="shared" si="172"/>
        <v/>
      </c>
      <c r="Z706" s="118"/>
      <c r="AA706" s="93"/>
      <c r="AB706" s="93"/>
      <c r="AC706" s="93"/>
    </row>
    <row r="707" spans="1:29" ht="20.100000000000001" customHeight="1" x14ac:dyDescent="0.2">
      <c r="A707" s="405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3"/>
      <c r="E707" s="353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6"/>
      <c r="I707" s="560" t="s">
        <v>74</v>
      </c>
      <c r="J707" s="521"/>
      <c r="K707" s="125">
        <f>G707</f>
        <v>2000</v>
      </c>
      <c r="L707" s="420"/>
      <c r="M707" s="93"/>
      <c r="N707" s="110"/>
      <c r="O707" s="111" t="s">
        <v>75</v>
      </c>
      <c r="P707" s="111"/>
      <c r="Q707" s="111"/>
      <c r="R707" s="111">
        <f t="shared" si="170"/>
        <v>15</v>
      </c>
      <c r="S707" s="92"/>
      <c r="T707" s="111" t="s">
        <v>75</v>
      </c>
      <c r="U707" s="117"/>
      <c r="V707" s="113"/>
      <c r="W707" s="117" t="str">
        <f t="shared" si="171"/>
        <v/>
      </c>
      <c r="X707" s="113"/>
      <c r="Y707" s="117" t="str">
        <f t="shared" si="172"/>
        <v/>
      </c>
      <c r="Z707" s="118"/>
      <c r="AA707" s="93"/>
      <c r="AB707" s="93"/>
      <c r="AC707" s="93"/>
    </row>
    <row r="708" spans="1:29" ht="18.75" customHeight="1" x14ac:dyDescent="0.2">
      <c r="A708" s="405"/>
      <c r="B708" s="426" t="s">
        <v>76</v>
      </c>
      <c r="C708" s="424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3"/>
      <c r="E708" s="353"/>
      <c r="F708" s="426" t="s">
        <v>58</v>
      </c>
      <c r="G708" s="427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12000</v>
      </c>
      <c r="H708" s="353"/>
      <c r="I708" s="555" t="s">
        <v>13</v>
      </c>
      <c r="J708" s="556"/>
      <c r="K708" s="430">
        <f>K706-K707</f>
        <v>84333.333333333328</v>
      </c>
      <c r="L708" s="412"/>
      <c r="M708" s="93"/>
      <c r="N708" s="110"/>
      <c r="O708" s="111" t="s">
        <v>78</v>
      </c>
      <c r="P708" s="111"/>
      <c r="Q708" s="111"/>
      <c r="R708" s="111">
        <f t="shared" si="170"/>
        <v>15</v>
      </c>
      <c r="S708" s="92"/>
      <c r="T708" s="111" t="s">
        <v>78</v>
      </c>
      <c r="U708" s="117"/>
      <c r="V708" s="113"/>
      <c r="W708" s="117" t="str">
        <f t="shared" si="171"/>
        <v/>
      </c>
      <c r="X708" s="113"/>
      <c r="Y708" s="117" t="str">
        <f t="shared" si="172"/>
        <v/>
      </c>
      <c r="Z708" s="118"/>
      <c r="AA708" s="93"/>
      <c r="AB708" s="93"/>
      <c r="AC708" s="93"/>
    </row>
    <row r="709" spans="1:29" ht="20.100000000000001" customHeight="1" x14ac:dyDescent="0.2">
      <c r="A709" s="405"/>
      <c r="B709" s="353"/>
      <c r="C709" s="353"/>
      <c r="D709" s="353"/>
      <c r="E709" s="353"/>
      <c r="F709" s="353"/>
      <c r="G709" s="353"/>
      <c r="H709" s="353"/>
      <c r="I709" s="557"/>
      <c r="J709" s="558"/>
      <c r="K709" s="408"/>
      <c r="L709" s="415"/>
      <c r="M709" s="93"/>
      <c r="N709" s="110"/>
      <c r="O709" s="111" t="s">
        <v>79</v>
      </c>
      <c r="P709" s="111"/>
      <c r="Q709" s="111"/>
      <c r="R709" s="111">
        <f t="shared" si="170"/>
        <v>15</v>
      </c>
      <c r="S709" s="92"/>
      <c r="T709" s="111" t="s">
        <v>79</v>
      </c>
      <c r="U709" s="117"/>
      <c r="V709" s="113"/>
      <c r="W709" s="117" t="str">
        <f t="shared" si="171"/>
        <v/>
      </c>
      <c r="X709" s="113"/>
      <c r="Y709" s="117" t="str">
        <f t="shared" si="172"/>
        <v/>
      </c>
      <c r="Z709" s="118"/>
      <c r="AA709" s="93"/>
      <c r="AB709" s="93"/>
      <c r="AC709" s="93"/>
    </row>
    <row r="710" spans="1:29" ht="20.100000000000001" customHeight="1" x14ac:dyDescent="0.3">
      <c r="A710" s="405"/>
      <c r="B710" s="444"/>
      <c r="C710" s="444"/>
      <c r="D710" s="444"/>
      <c r="E710" s="444"/>
      <c r="F710" s="444"/>
      <c r="G710" s="444"/>
      <c r="H710" s="444"/>
      <c r="I710" s="557"/>
      <c r="J710" s="558"/>
      <c r="K710" s="408"/>
      <c r="L710" s="415"/>
      <c r="M710" s="93"/>
      <c r="N710" s="110"/>
      <c r="O710" s="111" t="s">
        <v>80</v>
      </c>
      <c r="P710" s="111"/>
      <c r="Q710" s="111"/>
      <c r="R710" s="111">
        <f t="shared" si="170"/>
        <v>15</v>
      </c>
      <c r="S710" s="92"/>
      <c r="T710" s="111" t="s">
        <v>80</v>
      </c>
      <c r="U710" s="117"/>
      <c r="V710" s="113"/>
      <c r="W710" s="117" t="str">
        <f t="shared" si="171"/>
        <v/>
      </c>
      <c r="X710" s="113"/>
      <c r="Y710" s="117" t="str">
        <f t="shared" si="172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1"/>
      <c r="B711" s="447"/>
      <c r="C711" s="447"/>
      <c r="D711" s="447"/>
      <c r="E711" s="447"/>
      <c r="F711" s="447"/>
      <c r="G711" s="447"/>
      <c r="H711" s="447"/>
      <c r="I711" s="447"/>
      <c r="J711" s="447"/>
      <c r="K711" s="447"/>
      <c r="L711" s="423"/>
      <c r="M711" s="93"/>
      <c r="N711" s="110"/>
      <c r="O711" s="111" t="s">
        <v>81</v>
      </c>
      <c r="P711" s="111"/>
      <c r="Q711" s="111"/>
      <c r="R711" s="111">
        <f t="shared" si="170"/>
        <v>15</v>
      </c>
      <c r="S711" s="92"/>
      <c r="T711" s="111" t="s">
        <v>81</v>
      </c>
      <c r="U711" s="117"/>
      <c r="V711" s="113"/>
      <c r="W711" s="117" t="str">
        <f t="shared" si="171"/>
        <v/>
      </c>
      <c r="X711" s="113"/>
      <c r="Y711" s="117" t="str">
        <f t="shared" si="172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3"/>
      <c r="B712" s="353"/>
      <c r="C712" s="353"/>
      <c r="D712" s="353"/>
      <c r="E712" s="353"/>
      <c r="F712" s="353"/>
      <c r="G712" s="353"/>
      <c r="H712" s="353"/>
      <c r="I712" s="353"/>
      <c r="J712" s="353"/>
      <c r="K712" s="353"/>
      <c r="L712" s="353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61" t="s">
        <v>50</v>
      </c>
      <c r="B713" s="562"/>
      <c r="C713" s="562"/>
      <c r="D713" s="562"/>
      <c r="E713" s="562"/>
      <c r="F713" s="562"/>
      <c r="G713" s="562"/>
      <c r="H713" s="562"/>
      <c r="I713" s="562"/>
      <c r="J713" s="562"/>
      <c r="K713" s="562"/>
      <c r="L713" s="563"/>
      <c r="M713" s="94"/>
      <c r="N713" s="95"/>
      <c r="O713" s="542" t="s">
        <v>51</v>
      </c>
      <c r="P713" s="552"/>
      <c r="Q713" s="552"/>
      <c r="R713" s="553"/>
      <c r="S713" s="96"/>
      <c r="T713" s="542" t="s">
        <v>52</v>
      </c>
      <c r="U713" s="552"/>
      <c r="V713" s="552"/>
      <c r="W713" s="552"/>
      <c r="X713" s="552"/>
      <c r="Y713" s="553"/>
      <c r="Z713" s="97"/>
      <c r="AA713" s="94"/>
      <c r="AB713" s="93"/>
      <c r="AC713" s="93"/>
    </row>
    <row r="714" spans="1:29" ht="20.100000000000001" customHeight="1" thickBot="1" x14ac:dyDescent="0.25">
      <c r="A714" s="436"/>
      <c r="B714" s="437"/>
      <c r="C714" s="545" t="s">
        <v>239</v>
      </c>
      <c r="D714" s="565"/>
      <c r="E714" s="565"/>
      <c r="F714" s="565"/>
      <c r="G714" s="437" t="str">
        <f>$J$1</f>
        <v>April</v>
      </c>
      <c r="H714" s="546">
        <f>$K$1</f>
        <v>2025</v>
      </c>
      <c r="I714" s="565"/>
      <c r="J714" s="437"/>
      <c r="K714" s="438"/>
      <c r="L714" s="439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5"/>
      <c r="B715" s="353"/>
      <c r="C715" s="353"/>
      <c r="D715" s="406"/>
      <c r="E715" s="406"/>
      <c r="F715" s="406"/>
      <c r="G715" s="406"/>
      <c r="H715" s="406"/>
      <c r="I715" s="353"/>
      <c r="J715" s="407" t="s">
        <v>59</v>
      </c>
      <c r="K715" s="408">
        <v>65000</v>
      </c>
      <c r="L715" s="409"/>
      <c r="M715" s="93"/>
      <c r="N715" s="110"/>
      <c r="O715" s="111" t="s">
        <v>60</v>
      </c>
      <c r="P715" s="111"/>
      <c r="Q715" s="111"/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5"/>
      <c r="B716" s="353" t="s">
        <v>61</v>
      </c>
      <c r="C716" s="410" t="s">
        <v>287</v>
      </c>
      <c r="D716" s="353"/>
      <c r="E716" s="353"/>
      <c r="F716" s="353"/>
      <c r="G716" s="353"/>
      <c r="H716" s="411"/>
      <c r="I716" s="406"/>
      <c r="J716" s="353"/>
      <c r="K716" s="353"/>
      <c r="L716" s="412"/>
      <c r="M716" s="94"/>
      <c r="N716" s="116"/>
      <c r="O716" s="111" t="s">
        <v>62</v>
      </c>
      <c r="P716" s="111"/>
      <c r="Q716" s="111"/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3">IF(U716="","",U716+V716)</f>
        <v>0</v>
      </c>
      <c r="X716" s="113"/>
      <c r="Y716" s="117">
        <f t="shared" ref="Y716:Y726" si="174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5"/>
      <c r="B717" s="413" t="s">
        <v>63</v>
      </c>
      <c r="C717" s="445"/>
      <c r="D717" s="353"/>
      <c r="E717" s="353"/>
      <c r="F717" s="547" t="s">
        <v>52</v>
      </c>
      <c r="G717" s="548"/>
      <c r="H717" s="353"/>
      <c r="I717" s="547" t="s">
        <v>64</v>
      </c>
      <c r="J717" s="549"/>
      <c r="K717" s="548"/>
      <c r="L717" s="415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3"/>
        <v>0</v>
      </c>
      <c r="X717" s="113"/>
      <c r="Y717" s="117">
        <f t="shared" si="174"/>
        <v>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353"/>
      <c r="C718" s="353"/>
      <c r="D718" s="353"/>
      <c r="E718" s="353"/>
      <c r="F718" s="353"/>
      <c r="G718" s="353"/>
      <c r="H718" s="416"/>
      <c r="I718" s="353"/>
      <c r="J718" s="353"/>
      <c r="K718" s="353"/>
      <c r="L718" s="417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>
        <f>IF($J$1="March","",Y717)</f>
        <v>0</v>
      </c>
      <c r="V718" s="113">
        <f>8000+1000</f>
        <v>9000</v>
      </c>
      <c r="W718" s="117">
        <f t="shared" si="173"/>
        <v>9000</v>
      </c>
      <c r="X718" s="113">
        <v>9000</v>
      </c>
      <c r="Y718" s="117">
        <f t="shared" si="174"/>
        <v>0</v>
      </c>
      <c r="Z718" s="118"/>
      <c r="AA718" s="93"/>
      <c r="AB718" s="93"/>
      <c r="AC718" s="93"/>
    </row>
    <row r="719" spans="1:29" ht="20.100000000000001" customHeight="1" x14ac:dyDescent="0.2">
      <c r="A719" s="405"/>
      <c r="B719" s="559" t="s">
        <v>51</v>
      </c>
      <c r="C719" s="521"/>
      <c r="D719" s="353"/>
      <c r="E719" s="353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6"/>
      <c r="I719" s="419">
        <f>IF(C723&gt;=C722,$K$2,C721+C723)</f>
        <v>30</v>
      </c>
      <c r="J719" s="127" t="s">
        <v>68</v>
      </c>
      <c r="K719" s="128">
        <f>K715/$K$2*I719</f>
        <v>64999.999999999993</v>
      </c>
      <c r="L719" s="418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3"/>
        <v/>
      </c>
      <c r="X719" s="113"/>
      <c r="Y719" s="117" t="str">
        <f t="shared" si="174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30"/>
      <c r="C720" s="130"/>
      <c r="D720" s="353"/>
      <c r="E720" s="353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9000</v>
      </c>
      <c r="H720" s="416"/>
      <c r="I720" s="485"/>
      <c r="J720" s="127" t="s">
        <v>70</v>
      </c>
      <c r="K720" s="125">
        <f>K715/$K$2/8*I720</f>
        <v>0</v>
      </c>
      <c r="L720" s="420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3"/>
        <v/>
      </c>
      <c r="X720" s="113"/>
      <c r="Y720" s="117" t="str">
        <f t="shared" si="174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3"/>
      <c r="E721" s="353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9000</v>
      </c>
      <c r="H721" s="416"/>
      <c r="I721" s="560" t="s">
        <v>72</v>
      </c>
      <c r="J721" s="521"/>
      <c r="K721" s="125">
        <f>K719+K720</f>
        <v>64999.999999999993</v>
      </c>
      <c r="L721" s="420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3"/>
        <v/>
      </c>
      <c r="X721" s="113"/>
      <c r="Y721" s="117" t="str">
        <f t="shared" si="174"/>
        <v/>
      </c>
      <c r="Z721" s="118"/>
      <c r="AA721" s="93"/>
      <c r="AB721" s="93"/>
      <c r="AC721" s="93"/>
    </row>
    <row r="722" spans="1:29" ht="20.100000000000001" customHeight="1" x14ac:dyDescent="0.2">
      <c r="A722" s="405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3"/>
      <c r="E722" s="353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9000</v>
      </c>
      <c r="H722" s="416"/>
      <c r="I722" s="560" t="s">
        <v>74</v>
      </c>
      <c r="J722" s="521"/>
      <c r="K722" s="125">
        <f>G722</f>
        <v>9000</v>
      </c>
      <c r="L722" s="420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3"/>
        <v/>
      </c>
      <c r="X722" s="113"/>
      <c r="Y722" s="117" t="str">
        <f t="shared" si="174"/>
        <v/>
      </c>
      <c r="Z722" s="118"/>
      <c r="AA722" s="93"/>
      <c r="AB722" s="93"/>
      <c r="AC722" s="93"/>
    </row>
    <row r="723" spans="1:29" ht="18.75" customHeight="1" x14ac:dyDescent="0.2">
      <c r="A723" s="405"/>
      <c r="B723" s="426" t="s">
        <v>76</v>
      </c>
      <c r="C723" s="424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3"/>
      <c r="E723" s="353"/>
      <c r="F723" s="426" t="s">
        <v>58</v>
      </c>
      <c r="G723" s="427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3"/>
      <c r="I723" s="555" t="s">
        <v>13</v>
      </c>
      <c r="J723" s="556"/>
      <c r="K723" s="430">
        <f>K721-K722</f>
        <v>55999.999999999993</v>
      </c>
      <c r="L723" s="412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3"/>
        <v/>
      </c>
      <c r="X723" s="113"/>
      <c r="Y723" s="117" t="str">
        <f t="shared" si="174"/>
        <v/>
      </c>
      <c r="Z723" s="118"/>
      <c r="AA723" s="93"/>
      <c r="AB723" s="93"/>
      <c r="AC723" s="93"/>
    </row>
    <row r="724" spans="1:29" ht="20.100000000000001" customHeight="1" x14ac:dyDescent="0.2">
      <c r="A724" s="405"/>
      <c r="B724" s="353"/>
      <c r="C724" s="353"/>
      <c r="D724" s="353"/>
      <c r="E724" s="353"/>
      <c r="F724" s="353"/>
      <c r="G724" s="353"/>
      <c r="H724" s="353"/>
      <c r="I724" s="557"/>
      <c r="J724" s="558"/>
      <c r="K724" s="408"/>
      <c r="L724" s="415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3"/>
        <v/>
      </c>
      <c r="X724" s="113"/>
      <c r="Y724" s="117" t="str">
        <f t="shared" si="174"/>
        <v/>
      </c>
      <c r="Z724" s="118"/>
      <c r="AA724" s="93"/>
      <c r="AB724" s="93"/>
      <c r="AC724" s="93"/>
    </row>
    <row r="725" spans="1:29" ht="20.100000000000001" customHeight="1" x14ac:dyDescent="0.3">
      <c r="A725" s="405"/>
      <c r="B725" s="444"/>
      <c r="C725" s="444"/>
      <c r="D725" s="444"/>
      <c r="E725" s="444"/>
      <c r="F725" s="444"/>
      <c r="G725" s="444"/>
      <c r="H725" s="444"/>
      <c r="I725" s="557"/>
      <c r="J725" s="558"/>
      <c r="K725" s="408"/>
      <c r="L725" s="415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3"/>
        <v/>
      </c>
      <c r="X725" s="113"/>
      <c r="Y725" s="117" t="str">
        <f t="shared" si="174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1"/>
      <c r="B726" s="447"/>
      <c r="C726" s="447"/>
      <c r="D726" s="447"/>
      <c r="E726" s="447"/>
      <c r="F726" s="447"/>
      <c r="G726" s="447"/>
      <c r="H726" s="447"/>
      <c r="I726" s="447"/>
      <c r="J726" s="447"/>
      <c r="K726" s="447"/>
      <c r="L726" s="423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3"/>
        <v/>
      </c>
      <c r="X726" s="113"/>
      <c r="Y726" s="117" t="str">
        <f t="shared" si="174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3"/>
      <c r="B727" s="353"/>
      <c r="C727" s="353"/>
      <c r="D727" s="353"/>
      <c r="E727" s="353"/>
      <c r="F727" s="353"/>
      <c r="G727" s="353"/>
      <c r="H727" s="353"/>
      <c r="I727" s="353"/>
      <c r="J727" s="353"/>
      <c r="K727" s="353"/>
      <c r="L727" s="353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61" t="s">
        <v>50</v>
      </c>
      <c r="B728" s="562"/>
      <c r="C728" s="562"/>
      <c r="D728" s="562"/>
      <c r="E728" s="562"/>
      <c r="F728" s="562"/>
      <c r="G728" s="562"/>
      <c r="H728" s="562"/>
      <c r="I728" s="562"/>
      <c r="J728" s="562"/>
      <c r="K728" s="562"/>
      <c r="L728" s="563"/>
      <c r="M728" s="94"/>
      <c r="N728" s="95"/>
      <c r="O728" s="542" t="s">
        <v>51</v>
      </c>
      <c r="P728" s="552"/>
      <c r="Q728" s="552"/>
      <c r="R728" s="553"/>
      <c r="S728" s="96"/>
      <c r="T728" s="542" t="s">
        <v>52</v>
      </c>
      <c r="U728" s="552"/>
      <c r="V728" s="552"/>
      <c r="W728" s="552"/>
      <c r="X728" s="552"/>
      <c r="Y728" s="553"/>
      <c r="Z728" s="97"/>
      <c r="AA728" s="94"/>
      <c r="AB728" s="93"/>
      <c r="AC728" s="93"/>
    </row>
    <row r="729" spans="1:29" ht="20.100000000000001" customHeight="1" thickBot="1" x14ac:dyDescent="0.25">
      <c r="A729" s="436"/>
      <c r="B729" s="437"/>
      <c r="C729" s="545" t="s">
        <v>239</v>
      </c>
      <c r="D729" s="565"/>
      <c r="E729" s="565"/>
      <c r="F729" s="565"/>
      <c r="G729" s="437" t="str">
        <f>$J$1</f>
        <v>April</v>
      </c>
      <c r="H729" s="546">
        <f>$K$1</f>
        <v>2025</v>
      </c>
      <c r="I729" s="565"/>
      <c r="J729" s="437"/>
      <c r="K729" s="438"/>
      <c r="L729" s="439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5"/>
      <c r="B730" s="353"/>
      <c r="C730" s="353"/>
      <c r="D730" s="406"/>
      <c r="E730" s="406"/>
      <c r="F730" s="406"/>
      <c r="G730" s="406"/>
      <c r="H730" s="406"/>
      <c r="I730" s="353"/>
      <c r="J730" s="407" t="s">
        <v>59</v>
      </c>
      <c r="K730" s="408">
        <v>45000</v>
      </c>
      <c r="L730" s="409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5"/>
      <c r="B731" s="353" t="s">
        <v>61</v>
      </c>
      <c r="C731" s="410" t="s">
        <v>123</v>
      </c>
      <c r="D731" s="353"/>
      <c r="E731" s="353"/>
      <c r="F731" s="353"/>
      <c r="G731" s="353"/>
      <c r="H731" s="411"/>
      <c r="I731" s="406"/>
      <c r="J731" s="353"/>
      <c r="K731" s="353"/>
      <c r="L731" s="412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5">IF(U731="","",U731+V731)</f>
        <v>7000</v>
      </c>
      <c r="X731" s="113">
        <v>3000</v>
      </c>
      <c r="Y731" s="117">
        <f t="shared" ref="Y731:Y741" si="176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5"/>
      <c r="B732" s="413" t="s">
        <v>63</v>
      </c>
      <c r="C732" s="448"/>
      <c r="D732" s="353"/>
      <c r="E732" s="353"/>
      <c r="F732" s="547" t="s">
        <v>52</v>
      </c>
      <c r="G732" s="548"/>
      <c r="H732" s="353"/>
      <c r="I732" s="547" t="s">
        <v>64</v>
      </c>
      <c r="J732" s="549"/>
      <c r="K732" s="548"/>
      <c r="L732" s="415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5"/>
        <v>4000</v>
      </c>
      <c r="X732" s="113">
        <v>2000</v>
      </c>
      <c r="Y732" s="117">
        <f t="shared" si="176"/>
        <v>2000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353"/>
      <c r="C733" s="353"/>
      <c r="D733" s="353"/>
      <c r="E733" s="353"/>
      <c r="F733" s="353"/>
      <c r="G733" s="353"/>
      <c r="H733" s="416"/>
      <c r="I733" s="353"/>
      <c r="J733" s="353"/>
      <c r="K733" s="353"/>
      <c r="L733" s="417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>Y732</f>
        <v>2000</v>
      </c>
      <c r="V733" s="113">
        <v>1000</v>
      </c>
      <c r="W733" s="117">
        <f t="shared" si="175"/>
        <v>3000</v>
      </c>
      <c r="X733" s="113">
        <v>3000</v>
      </c>
      <c r="Y733" s="117">
        <f t="shared" si="176"/>
        <v>0</v>
      </c>
      <c r="Z733" s="118"/>
      <c r="AA733" s="93"/>
      <c r="AB733" s="93"/>
      <c r="AC733" s="93"/>
    </row>
    <row r="734" spans="1:29" ht="20.100000000000001" customHeight="1" x14ac:dyDescent="0.2">
      <c r="A734" s="405"/>
      <c r="B734" s="559" t="s">
        <v>51</v>
      </c>
      <c r="C734" s="521"/>
      <c r="D734" s="353"/>
      <c r="E734" s="353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2000</v>
      </c>
      <c r="H734" s="416"/>
      <c r="I734" s="419">
        <f>IF(C738&gt;=C737,$K$2,C736+C738)</f>
        <v>30</v>
      </c>
      <c r="J734" s="127" t="s">
        <v>68</v>
      </c>
      <c r="K734" s="128">
        <f>K730/$K$2*I734</f>
        <v>45000</v>
      </c>
      <c r="L734" s="418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5"/>
        <v/>
      </c>
      <c r="X734" s="113"/>
      <c r="Y734" s="117" t="str">
        <f t="shared" si="176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30"/>
      <c r="C735" s="130"/>
      <c r="D735" s="353"/>
      <c r="E735" s="353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1000</v>
      </c>
      <c r="H735" s="416"/>
      <c r="I735" s="446">
        <v>15</v>
      </c>
      <c r="J735" s="127" t="s">
        <v>70</v>
      </c>
      <c r="K735" s="125">
        <f>K730/$K$2/8*I735</f>
        <v>2812.5</v>
      </c>
      <c r="L735" s="420"/>
      <c r="M735" s="93"/>
      <c r="N735" s="110"/>
      <c r="O735" s="111" t="s">
        <v>47</v>
      </c>
      <c r="P735" s="111"/>
      <c r="Q735" s="111"/>
      <c r="R735" s="111" t="str">
        <f t="shared" ref="R735:R741" si="177">IF(Q735="","",R734-Q735)</f>
        <v/>
      </c>
      <c r="S735" s="92"/>
      <c r="T735" s="111" t="s">
        <v>47</v>
      </c>
      <c r="U735" s="117"/>
      <c r="V735" s="113"/>
      <c r="W735" s="117" t="str">
        <f t="shared" si="175"/>
        <v/>
      </c>
      <c r="X735" s="113"/>
      <c r="Y735" s="117" t="str">
        <f t="shared" si="176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53"/>
      <c r="E736" s="353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3000</v>
      </c>
      <c r="H736" s="416"/>
      <c r="I736" s="560" t="s">
        <v>72</v>
      </c>
      <c r="J736" s="521"/>
      <c r="K736" s="125">
        <f>K734+K735</f>
        <v>47812.5</v>
      </c>
      <c r="L736" s="420"/>
      <c r="M736" s="93"/>
      <c r="N736" s="110"/>
      <c r="O736" s="111" t="s">
        <v>73</v>
      </c>
      <c r="P736" s="111"/>
      <c r="Q736" s="111"/>
      <c r="R736" s="111" t="str">
        <f t="shared" si="177"/>
        <v/>
      </c>
      <c r="S736" s="92"/>
      <c r="T736" s="111" t="s">
        <v>73</v>
      </c>
      <c r="U736" s="117"/>
      <c r="V736" s="113"/>
      <c r="W736" s="117" t="str">
        <f t="shared" si="175"/>
        <v/>
      </c>
      <c r="X736" s="113"/>
      <c r="Y736" s="117" t="str">
        <f t="shared" si="176"/>
        <v/>
      </c>
      <c r="Z736" s="118"/>
      <c r="AA736" s="93"/>
      <c r="AB736" s="93"/>
      <c r="AC736" s="93"/>
    </row>
    <row r="737" spans="1:29" ht="20.100000000000001" customHeight="1" x14ac:dyDescent="0.2">
      <c r="A737" s="405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3"/>
      <c r="E737" s="353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3000</v>
      </c>
      <c r="H737" s="416"/>
      <c r="I737" s="560" t="s">
        <v>74</v>
      </c>
      <c r="J737" s="521"/>
      <c r="K737" s="125">
        <f>G737</f>
        <v>3000</v>
      </c>
      <c r="L737" s="420"/>
      <c r="M737" s="93"/>
      <c r="N737" s="110"/>
      <c r="O737" s="111" t="s">
        <v>75</v>
      </c>
      <c r="P737" s="111"/>
      <c r="Q737" s="111"/>
      <c r="R737" s="111" t="str">
        <f t="shared" si="177"/>
        <v/>
      </c>
      <c r="S737" s="92"/>
      <c r="T737" s="111" t="s">
        <v>75</v>
      </c>
      <c r="U737" s="117"/>
      <c r="V737" s="113"/>
      <c r="W737" s="117" t="str">
        <f t="shared" si="175"/>
        <v/>
      </c>
      <c r="X737" s="113"/>
      <c r="Y737" s="117" t="str">
        <f t="shared" si="176"/>
        <v/>
      </c>
      <c r="Z737" s="118"/>
      <c r="AA737" s="93"/>
      <c r="AB737" s="93"/>
      <c r="AC737" s="93"/>
    </row>
    <row r="738" spans="1:29" ht="18.75" customHeight="1" x14ac:dyDescent="0.2">
      <c r="A738" s="405"/>
      <c r="B738" s="426" t="s">
        <v>76</v>
      </c>
      <c r="C738" s="424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3"/>
      <c r="E738" s="353"/>
      <c r="F738" s="426" t="s">
        <v>58</v>
      </c>
      <c r="G738" s="427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53"/>
      <c r="I738" s="555" t="s">
        <v>13</v>
      </c>
      <c r="J738" s="556"/>
      <c r="K738" s="430">
        <f>K736-K737</f>
        <v>44812.5</v>
      </c>
      <c r="L738" s="412"/>
      <c r="M738" s="93"/>
      <c r="N738" s="110"/>
      <c r="O738" s="111" t="s">
        <v>78</v>
      </c>
      <c r="P738" s="111"/>
      <c r="Q738" s="111"/>
      <c r="R738" s="111" t="str">
        <f t="shared" si="177"/>
        <v/>
      </c>
      <c r="S738" s="92"/>
      <c r="T738" s="111" t="s">
        <v>78</v>
      </c>
      <c r="U738" s="117"/>
      <c r="V738" s="113"/>
      <c r="W738" s="117" t="str">
        <f t="shared" si="175"/>
        <v/>
      </c>
      <c r="X738" s="113"/>
      <c r="Y738" s="117" t="str">
        <f t="shared" si="176"/>
        <v/>
      </c>
      <c r="Z738" s="118"/>
      <c r="AA738" s="93"/>
      <c r="AB738" s="93"/>
      <c r="AC738" s="93"/>
    </row>
    <row r="739" spans="1:29" ht="20.100000000000001" customHeight="1" x14ac:dyDescent="0.2">
      <c r="A739" s="405"/>
      <c r="B739" s="353"/>
      <c r="C739" s="353"/>
      <c r="D739" s="353"/>
      <c r="E739" s="353"/>
      <c r="F739" s="353"/>
      <c r="G739" s="353"/>
      <c r="H739" s="353"/>
      <c r="I739" s="557"/>
      <c r="J739" s="558"/>
      <c r="K739" s="408"/>
      <c r="L739" s="415"/>
      <c r="M739" s="93"/>
      <c r="N739" s="110"/>
      <c r="O739" s="111" t="s">
        <v>79</v>
      </c>
      <c r="P739" s="111"/>
      <c r="Q739" s="111"/>
      <c r="R739" s="111" t="str">
        <f t="shared" si="177"/>
        <v/>
      </c>
      <c r="S739" s="92"/>
      <c r="T739" s="111" t="s">
        <v>79</v>
      </c>
      <c r="U739" s="117"/>
      <c r="V739" s="113"/>
      <c r="W739" s="117" t="str">
        <f t="shared" si="175"/>
        <v/>
      </c>
      <c r="X739" s="113"/>
      <c r="Y739" s="117" t="str">
        <f t="shared" si="176"/>
        <v/>
      </c>
      <c r="Z739" s="118"/>
      <c r="AA739" s="93"/>
      <c r="AB739" s="93"/>
      <c r="AC739" s="93"/>
    </row>
    <row r="740" spans="1:29" ht="20.100000000000001" customHeight="1" x14ac:dyDescent="0.3">
      <c r="A740" s="405"/>
      <c r="B740" s="444"/>
      <c r="C740" s="444"/>
      <c r="D740" s="444"/>
      <c r="E740" s="444"/>
      <c r="F740" s="444"/>
      <c r="G740" s="444"/>
      <c r="H740" s="444"/>
      <c r="I740" s="557"/>
      <c r="J740" s="558"/>
      <c r="K740" s="408"/>
      <c r="L740" s="415"/>
      <c r="M740" s="93"/>
      <c r="N740" s="110"/>
      <c r="O740" s="111" t="s">
        <v>80</v>
      </c>
      <c r="P740" s="111"/>
      <c r="Q740" s="111"/>
      <c r="R740" s="111" t="str">
        <f t="shared" si="177"/>
        <v/>
      </c>
      <c r="S740" s="92"/>
      <c r="T740" s="111" t="s">
        <v>80</v>
      </c>
      <c r="U740" s="117"/>
      <c r="V740" s="113"/>
      <c r="W740" s="117" t="str">
        <f t="shared" si="175"/>
        <v/>
      </c>
      <c r="X740" s="113"/>
      <c r="Y740" s="117" t="str">
        <f t="shared" si="176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1"/>
      <c r="B741" s="447"/>
      <c r="C741" s="447"/>
      <c r="D741" s="447"/>
      <c r="E741" s="447"/>
      <c r="F741" s="447"/>
      <c r="G741" s="447"/>
      <c r="H741" s="447"/>
      <c r="I741" s="447"/>
      <c r="J741" s="447"/>
      <c r="K741" s="447"/>
      <c r="L741" s="423"/>
      <c r="M741" s="93"/>
      <c r="N741" s="110"/>
      <c r="O741" s="111" t="s">
        <v>81</v>
      </c>
      <c r="P741" s="111"/>
      <c r="Q741" s="111"/>
      <c r="R741" s="111" t="str">
        <f t="shared" si="177"/>
        <v/>
      </c>
      <c r="S741" s="92"/>
      <c r="T741" s="111" t="s">
        <v>81</v>
      </c>
      <c r="U741" s="117"/>
      <c r="V741" s="113"/>
      <c r="W741" s="117" t="str">
        <f t="shared" si="175"/>
        <v/>
      </c>
      <c r="X741" s="113"/>
      <c r="Y741" s="117" t="str">
        <f t="shared" si="176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3"/>
      <c r="B742" s="353"/>
      <c r="C742" s="353"/>
      <c r="D742" s="353"/>
      <c r="E742" s="353"/>
      <c r="F742" s="353"/>
      <c r="G742" s="353"/>
      <c r="H742" s="353"/>
      <c r="I742" s="353"/>
      <c r="J742" s="353"/>
      <c r="K742" s="353"/>
      <c r="L742" s="353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61" t="s">
        <v>50</v>
      </c>
      <c r="B743" s="562"/>
      <c r="C743" s="562"/>
      <c r="D743" s="562"/>
      <c r="E743" s="562"/>
      <c r="F743" s="562"/>
      <c r="G743" s="562"/>
      <c r="H743" s="562"/>
      <c r="I743" s="562"/>
      <c r="J743" s="562"/>
      <c r="K743" s="562"/>
      <c r="L743" s="563"/>
      <c r="M743" s="94"/>
      <c r="N743" s="95"/>
      <c r="O743" s="542" t="s">
        <v>51</v>
      </c>
      <c r="P743" s="552"/>
      <c r="Q743" s="552"/>
      <c r="R743" s="553"/>
      <c r="S743" s="96"/>
      <c r="T743" s="542" t="s">
        <v>52</v>
      </c>
      <c r="U743" s="552"/>
      <c r="V743" s="552"/>
      <c r="W743" s="552"/>
      <c r="X743" s="552"/>
      <c r="Y743" s="553"/>
      <c r="Z743" s="97"/>
      <c r="AA743" s="94"/>
      <c r="AB743" s="93"/>
      <c r="AC743" s="93"/>
    </row>
    <row r="744" spans="1:29" ht="20.100000000000001" customHeight="1" thickBot="1" x14ac:dyDescent="0.25">
      <c r="A744" s="436"/>
      <c r="B744" s="437"/>
      <c r="C744" s="545" t="s">
        <v>239</v>
      </c>
      <c r="D744" s="565"/>
      <c r="E744" s="565"/>
      <c r="F744" s="565"/>
      <c r="G744" s="437" t="str">
        <f>$J$1</f>
        <v>April</v>
      </c>
      <c r="H744" s="546">
        <f>$K$1</f>
        <v>2025</v>
      </c>
      <c r="I744" s="565"/>
      <c r="J744" s="437"/>
      <c r="K744" s="438"/>
      <c r="L744" s="439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5"/>
      <c r="B745" s="353"/>
      <c r="C745" s="353"/>
      <c r="D745" s="406"/>
      <c r="E745" s="406"/>
      <c r="F745" s="406"/>
      <c r="G745" s="406"/>
      <c r="H745" s="406"/>
      <c r="I745" s="353"/>
      <c r="J745" s="407" t="s">
        <v>59</v>
      </c>
      <c r="K745" s="408">
        <v>90000</v>
      </c>
      <c r="L745" s="409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5"/>
      <c r="B746" s="353" t="s">
        <v>61</v>
      </c>
      <c r="C746" s="410" t="s">
        <v>235</v>
      </c>
      <c r="D746" s="353"/>
      <c r="E746" s="353"/>
      <c r="F746" s="353"/>
      <c r="G746" s="353"/>
      <c r="H746" s="411"/>
      <c r="I746" s="406"/>
      <c r="J746" s="353"/>
      <c r="K746" s="353"/>
      <c r="L746" s="412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8">IF(U746="","",U746+V746)</f>
        <v>0</v>
      </c>
      <c r="X746" s="113"/>
      <c r="Y746" s="117">
        <f t="shared" ref="Y746:Y756" si="179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5"/>
      <c r="B747" s="413" t="s">
        <v>63</v>
      </c>
      <c r="C747" s="460">
        <v>45600</v>
      </c>
      <c r="D747" s="353"/>
      <c r="E747" s="353"/>
      <c r="F747" s="547" t="s">
        <v>52</v>
      </c>
      <c r="G747" s="548"/>
      <c r="H747" s="353"/>
      <c r="I747" s="547" t="s">
        <v>64</v>
      </c>
      <c r="J747" s="549"/>
      <c r="K747" s="548"/>
      <c r="L747" s="415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0">IF($J$1="April",Y746,Y746)</f>
        <v>0</v>
      </c>
      <c r="V747" s="113"/>
      <c r="W747" s="117">
        <f t="shared" si="178"/>
        <v>0</v>
      </c>
      <c r="X747" s="113"/>
      <c r="Y747" s="117">
        <f t="shared" si="179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353"/>
      <c r="C748" s="353"/>
      <c r="D748" s="353"/>
      <c r="E748" s="353"/>
      <c r="F748" s="353"/>
      <c r="G748" s="353"/>
      <c r="H748" s="416"/>
      <c r="I748" s="353"/>
      <c r="J748" s="353"/>
      <c r="K748" s="353"/>
      <c r="L748" s="417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0"/>
        <v>0</v>
      </c>
      <c r="V748" s="113"/>
      <c r="W748" s="117">
        <f t="shared" si="178"/>
        <v>0</v>
      </c>
      <c r="X748" s="113"/>
      <c r="Y748" s="117">
        <f t="shared" si="179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559" t="s">
        <v>51</v>
      </c>
      <c r="C749" s="521"/>
      <c r="D749" s="353"/>
      <c r="E749" s="353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6"/>
      <c r="I749" s="419">
        <f>IF(C753&gt;=C752,$K$2,C751+C753)</f>
        <v>30</v>
      </c>
      <c r="J749" s="127" t="s">
        <v>68</v>
      </c>
      <c r="K749" s="128">
        <f>K745/$K$2*I749</f>
        <v>90000</v>
      </c>
      <c r="L749" s="418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1">IF($J$1="May",Y748,Y748)</f>
        <v>0</v>
      </c>
      <c r="V749" s="113"/>
      <c r="W749" s="117">
        <f t="shared" si="178"/>
        <v>0</v>
      </c>
      <c r="X749" s="113"/>
      <c r="Y749" s="117">
        <f t="shared" si="179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30"/>
      <c r="C750" s="130"/>
      <c r="D750" s="353"/>
      <c r="E750" s="353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6"/>
      <c r="I750" s="446"/>
      <c r="J750" s="127" t="s">
        <v>70</v>
      </c>
      <c r="K750" s="125">
        <f>K745/$K$2/8*I750</f>
        <v>0</v>
      </c>
      <c r="L750" s="420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1"/>
        <v>0</v>
      </c>
      <c r="V750" s="113"/>
      <c r="W750" s="117">
        <f t="shared" si="178"/>
        <v>0</v>
      </c>
      <c r="X750" s="113"/>
      <c r="Y750" s="117">
        <f t="shared" si="179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53"/>
      <c r="E751" s="353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6"/>
      <c r="I751" s="560" t="s">
        <v>72</v>
      </c>
      <c r="J751" s="521"/>
      <c r="K751" s="125">
        <f>K749+K750</f>
        <v>90000</v>
      </c>
      <c r="L751" s="420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1"/>
        <v>0</v>
      </c>
      <c r="V751" s="113"/>
      <c r="W751" s="117">
        <f t="shared" si="178"/>
        <v>0</v>
      </c>
      <c r="X751" s="113"/>
      <c r="Y751" s="117">
        <f t="shared" si="179"/>
        <v>0</v>
      </c>
      <c r="Z751" s="118"/>
      <c r="AA751" s="93"/>
      <c r="AB751" s="93"/>
      <c r="AC751" s="93"/>
    </row>
    <row r="752" spans="1:29" ht="20.100000000000001" customHeight="1" x14ac:dyDescent="0.2">
      <c r="A752" s="405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3"/>
      <c r="E752" s="353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6"/>
      <c r="I752" s="560" t="s">
        <v>74</v>
      </c>
      <c r="J752" s="521"/>
      <c r="K752" s="125">
        <f>G752</f>
        <v>0</v>
      </c>
      <c r="L752" s="420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2">IF($J$1="September",Y751,"")</f>
        <v/>
      </c>
      <c r="V752" s="113"/>
      <c r="W752" s="117" t="str">
        <f t="shared" si="178"/>
        <v/>
      </c>
      <c r="X752" s="113"/>
      <c r="Y752" s="117" t="str">
        <f t="shared" si="179"/>
        <v/>
      </c>
      <c r="Z752" s="118"/>
      <c r="AA752" s="93"/>
      <c r="AB752" s="93"/>
      <c r="AC752" s="93"/>
    </row>
    <row r="753" spans="1:29" ht="18.75" customHeight="1" x14ac:dyDescent="0.2">
      <c r="A753" s="405"/>
      <c r="B753" s="426" t="s">
        <v>76</v>
      </c>
      <c r="C753" s="424">
        <v>0</v>
      </c>
      <c r="D753" s="353"/>
      <c r="E753" s="353"/>
      <c r="F753" s="426" t="s">
        <v>58</v>
      </c>
      <c r="G753" s="427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3"/>
      <c r="I753" s="555" t="s">
        <v>13</v>
      </c>
      <c r="J753" s="556"/>
      <c r="K753" s="430">
        <f>K751-K752</f>
        <v>90000</v>
      </c>
      <c r="L753" s="412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2"/>
        <v/>
      </c>
      <c r="V753" s="113"/>
      <c r="W753" s="117" t="str">
        <f t="shared" si="178"/>
        <v/>
      </c>
      <c r="X753" s="113"/>
      <c r="Y753" s="117" t="str">
        <f t="shared" si="179"/>
        <v/>
      </c>
      <c r="Z753" s="118"/>
      <c r="AA753" s="93"/>
      <c r="AB753" s="93"/>
      <c r="AC753" s="93"/>
    </row>
    <row r="754" spans="1:29" ht="20.100000000000001" customHeight="1" x14ac:dyDescent="0.2">
      <c r="A754" s="405"/>
      <c r="B754" s="353"/>
      <c r="C754" s="353"/>
      <c r="D754" s="353"/>
      <c r="E754" s="353"/>
      <c r="F754" s="353"/>
      <c r="G754" s="353"/>
      <c r="H754" s="353"/>
      <c r="I754" s="557"/>
      <c r="J754" s="558"/>
      <c r="K754" s="408"/>
      <c r="L754" s="415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8"/>
        <v/>
      </c>
      <c r="X754" s="113"/>
      <c r="Y754" s="117" t="str">
        <f t="shared" si="179"/>
        <v/>
      </c>
      <c r="Z754" s="118"/>
      <c r="AA754" s="93"/>
      <c r="AB754" s="93"/>
      <c r="AC754" s="93"/>
    </row>
    <row r="755" spans="1:29" ht="20.100000000000001" customHeight="1" x14ac:dyDescent="0.3">
      <c r="A755" s="405"/>
      <c r="B755" s="444"/>
      <c r="C755" s="444"/>
      <c r="D755" s="444"/>
      <c r="E755" s="444"/>
      <c r="F755" s="444"/>
      <c r="G755" s="444"/>
      <c r="H755" s="444"/>
      <c r="I755" s="557"/>
      <c r="J755" s="558"/>
      <c r="K755" s="408"/>
      <c r="L755" s="415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8"/>
        <v/>
      </c>
      <c r="X755" s="113"/>
      <c r="Y755" s="117" t="str">
        <f t="shared" si="179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1"/>
      <c r="B756" s="447"/>
      <c r="C756" s="447"/>
      <c r="D756" s="447"/>
      <c r="E756" s="447"/>
      <c r="F756" s="447"/>
      <c r="G756" s="447"/>
      <c r="H756" s="447"/>
      <c r="I756" s="447"/>
      <c r="J756" s="447"/>
      <c r="K756" s="447"/>
      <c r="L756" s="423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8"/>
        <v/>
      </c>
      <c r="X756" s="113"/>
      <c r="Y756" s="117" t="str">
        <f t="shared" si="179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3"/>
      <c r="B757" s="353"/>
      <c r="C757" s="353"/>
      <c r="D757" s="353"/>
      <c r="E757" s="353"/>
      <c r="F757" s="353"/>
      <c r="G757" s="353"/>
      <c r="H757" s="353"/>
      <c r="I757" s="353"/>
      <c r="J757" s="353"/>
      <c r="K757" s="353"/>
      <c r="L757" s="353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61" t="s">
        <v>50</v>
      </c>
      <c r="B758" s="562"/>
      <c r="C758" s="562"/>
      <c r="D758" s="562"/>
      <c r="E758" s="562"/>
      <c r="F758" s="562"/>
      <c r="G758" s="562"/>
      <c r="H758" s="562"/>
      <c r="I758" s="562"/>
      <c r="J758" s="562"/>
      <c r="K758" s="562"/>
      <c r="L758" s="563"/>
      <c r="M758" s="94"/>
      <c r="N758" s="95"/>
      <c r="O758" s="542" t="s">
        <v>51</v>
      </c>
      <c r="P758" s="552"/>
      <c r="Q758" s="552"/>
      <c r="R758" s="553"/>
      <c r="S758" s="96"/>
      <c r="T758" s="542" t="s">
        <v>52</v>
      </c>
      <c r="U758" s="552"/>
      <c r="V758" s="552"/>
      <c r="W758" s="552"/>
      <c r="X758" s="552"/>
      <c r="Y758" s="553"/>
      <c r="Z758" s="97"/>
      <c r="AA758" s="86"/>
      <c r="AB758" s="86"/>
      <c r="AC758" s="86"/>
    </row>
    <row r="759" spans="1:29" ht="20.100000000000001" customHeight="1" thickBot="1" x14ac:dyDescent="0.3">
      <c r="A759" s="436"/>
      <c r="B759" s="437"/>
      <c r="C759" s="545" t="s">
        <v>239</v>
      </c>
      <c r="D759" s="565"/>
      <c r="E759" s="565"/>
      <c r="F759" s="565"/>
      <c r="G759" s="437" t="str">
        <f>$J$1</f>
        <v>April</v>
      </c>
      <c r="H759" s="546">
        <f>$K$1</f>
        <v>2025</v>
      </c>
      <c r="I759" s="565"/>
      <c r="J759" s="437"/>
      <c r="K759" s="438"/>
      <c r="L759" s="439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5"/>
      <c r="B760" s="353"/>
      <c r="C760" s="353"/>
      <c r="D760" s="406"/>
      <c r="E760" s="406"/>
      <c r="F760" s="406"/>
      <c r="G760" s="406"/>
      <c r="H760" s="406"/>
      <c r="I760" s="353"/>
      <c r="J760" s="407" t="s">
        <v>59</v>
      </c>
      <c r="K760" s="408">
        <v>30000</v>
      </c>
      <c r="L760" s="409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5"/>
      <c r="B761" s="353" t="s">
        <v>61</v>
      </c>
      <c r="C761" s="205" t="s">
        <v>225</v>
      </c>
      <c r="D761" s="353"/>
      <c r="E761" s="353"/>
      <c r="F761" s="353"/>
      <c r="G761" s="353"/>
      <c r="H761" s="411"/>
      <c r="I761" s="406"/>
      <c r="J761" s="353"/>
      <c r="K761" s="353"/>
      <c r="L761" s="412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3">IF(U761="","",U761+V761)</f>
        <v>8000</v>
      </c>
      <c r="X761" s="113">
        <v>2000</v>
      </c>
      <c r="Y761" s="117">
        <f t="shared" ref="Y761:Y771" si="184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5"/>
      <c r="B762" s="413" t="s">
        <v>63</v>
      </c>
      <c r="C762" s="445">
        <v>45551</v>
      </c>
      <c r="D762" s="353"/>
      <c r="E762" s="353"/>
      <c r="F762" s="547" t="s">
        <v>52</v>
      </c>
      <c r="G762" s="548"/>
      <c r="H762" s="353"/>
      <c r="I762" s="547" t="s">
        <v>64</v>
      </c>
      <c r="J762" s="549"/>
      <c r="K762" s="548"/>
      <c r="L762" s="415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3"/>
        <v>6000</v>
      </c>
      <c r="X762" s="113">
        <v>2000</v>
      </c>
      <c r="Y762" s="117">
        <f t="shared" si="184"/>
        <v>4000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353"/>
      <c r="C763" s="353"/>
      <c r="D763" s="353"/>
      <c r="E763" s="353"/>
      <c r="F763" s="353"/>
      <c r="G763" s="353"/>
      <c r="H763" s="416"/>
      <c r="I763" s="353"/>
      <c r="J763" s="353"/>
      <c r="K763" s="353"/>
      <c r="L763" s="417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>
        <f>Y762</f>
        <v>4000</v>
      </c>
      <c r="V763" s="113"/>
      <c r="W763" s="117">
        <f t="shared" si="183"/>
        <v>4000</v>
      </c>
      <c r="X763" s="113">
        <v>2000</v>
      </c>
      <c r="Y763" s="117">
        <f t="shared" si="184"/>
        <v>2000</v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559" t="s">
        <v>51</v>
      </c>
      <c r="C764" s="521"/>
      <c r="D764" s="353"/>
      <c r="E764" s="353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4000</v>
      </c>
      <c r="H764" s="416"/>
      <c r="I764" s="126">
        <f>IF(C768&gt;=C767,$K$2,C766+C768)</f>
        <v>30</v>
      </c>
      <c r="J764" s="127" t="s">
        <v>68</v>
      </c>
      <c r="K764" s="128">
        <f>K760/$K$2*I764</f>
        <v>30000</v>
      </c>
      <c r="L764" s="418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/>
      <c r="V764" s="113"/>
      <c r="W764" s="117" t="str">
        <f t="shared" si="183"/>
        <v/>
      </c>
      <c r="X764" s="113"/>
      <c r="Y764" s="117" t="str">
        <f t="shared" si="184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30"/>
      <c r="C765" s="130"/>
      <c r="D765" s="353"/>
      <c r="E765" s="353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6"/>
      <c r="I765" s="446">
        <v>28</v>
      </c>
      <c r="J765" s="127" t="s">
        <v>70</v>
      </c>
      <c r="K765" s="125">
        <f>K760/$K$2/8*I765</f>
        <v>3500</v>
      </c>
      <c r="L765" s="420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ref="U765:U766" si="185">IF($J$1="May",Y764,Y764)</f>
        <v/>
      </c>
      <c r="V765" s="113"/>
      <c r="W765" s="117" t="str">
        <f t="shared" si="183"/>
        <v/>
      </c>
      <c r="X765" s="113"/>
      <c r="Y765" s="117" t="str">
        <f t="shared" si="184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0</v>
      </c>
      <c r="D766" s="353"/>
      <c r="E766" s="353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4000</v>
      </c>
      <c r="H766" s="416"/>
      <c r="I766" s="560" t="s">
        <v>72</v>
      </c>
      <c r="J766" s="521"/>
      <c r="K766" s="125">
        <f>K764+K765</f>
        <v>33500</v>
      </c>
      <c r="L766" s="420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5"/>
        <v/>
      </c>
      <c r="V766" s="113"/>
      <c r="W766" s="117" t="str">
        <f t="shared" si="183"/>
        <v/>
      </c>
      <c r="X766" s="113"/>
      <c r="Y766" s="117" t="str">
        <f t="shared" si="184"/>
        <v/>
      </c>
      <c r="Z766" s="118"/>
      <c r="AA766" s="86"/>
      <c r="AB766" s="86"/>
      <c r="AC766" s="86"/>
    </row>
    <row r="767" spans="1:29" ht="20.100000000000001" customHeight="1" x14ac:dyDescent="0.25">
      <c r="A767" s="405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3"/>
      <c r="E767" s="353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6"/>
      <c r="I767" s="560" t="s">
        <v>74</v>
      </c>
      <c r="J767" s="521"/>
      <c r="K767" s="125">
        <f>G767</f>
        <v>2000</v>
      </c>
      <c r="L767" s="420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3"/>
        <v/>
      </c>
      <c r="X767" s="113"/>
      <c r="Y767" s="117" t="str">
        <f t="shared" si="184"/>
        <v/>
      </c>
      <c r="Z767" s="118"/>
      <c r="AA767" s="86"/>
      <c r="AB767" s="86"/>
      <c r="AC767" s="86"/>
    </row>
    <row r="768" spans="1:29" ht="18.75" customHeight="1" x14ac:dyDescent="0.2">
      <c r="A768" s="405"/>
      <c r="B768" s="426" t="s">
        <v>76</v>
      </c>
      <c r="C768" s="424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3"/>
      <c r="E768" s="353"/>
      <c r="F768" s="426" t="s">
        <v>58</v>
      </c>
      <c r="G768" s="42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2000</v>
      </c>
      <c r="H768" s="353"/>
      <c r="I768" s="555" t="s">
        <v>13</v>
      </c>
      <c r="J768" s="556"/>
      <c r="K768" s="430">
        <f>K766-K767</f>
        <v>31500</v>
      </c>
      <c r="L768" s="412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3"/>
        <v/>
      </c>
      <c r="X768" s="113"/>
      <c r="Y768" s="117" t="str">
        <f t="shared" si="184"/>
        <v/>
      </c>
      <c r="Z768" s="118"/>
      <c r="AA768" s="93"/>
      <c r="AB768" s="93"/>
      <c r="AC768" s="93"/>
    </row>
    <row r="769" spans="1:29" ht="20.100000000000001" customHeight="1" x14ac:dyDescent="0.25">
      <c r="A769" s="405"/>
      <c r="B769" s="353"/>
      <c r="C769" s="353"/>
      <c r="D769" s="353"/>
      <c r="E769" s="353"/>
      <c r="F769" s="353"/>
      <c r="G769" s="353"/>
      <c r="H769" s="353"/>
      <c r="I769" s="557"/>
      <c r="J769" s="558"/>
      <c r="K769" s="408"/>
      <c r="L769" s="415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3"/>
        <v/>
      </c>
      <c r="X769" s="113"/>
      <c r="Y769" s="117" t="str">
        <f t="shared" si="184"/>
        <v/>
      </c>
      <c r="Z769" s="118"/>
      <c r="AA769" s="86"/>
      <c r="AB769" s="86"/>
      <c r="AC769" s="86"/>
    </row>
    <row r="770" spans="1:29" ht="20.100000000000001" customHeight="1" x14ac:dyDescent="0.3">
      <c r="A770" s="405"/>
      <c r="B770" s="444"/>
      <c r="C770" s="444"/>
      <c r="D770" s="444"/>
      <c r="E770" s="444"/>
      <c r="F770" s="444"/>
      <c r="G770" s="444"/>
      <c r="H770" s="444"/>
      <c r="I770" s="557"/>
      <c r="J770" s="558"/>
      <c r="K770" s="408"/>
      <c r="L770" s="415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4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1"/>
      <c r="B771" s="447"/>
      <c r="C771" s="447"/>
      <c r="D771" s="447"/>
      <c r="E771" s="447"/>
      <c r="F771" s="447"/>
      <c r="G771" s="447"/>
      <c r="H771" s="447"/>
      <c r="I771" s="447"/>
      <c r="J771" s="447"/>
      <c r="K771" s="447"/>
      <c r="L771" s="423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3"/>
        <v>0</v>
      </c>
      <c r="X771" s="113"/>
      <c r="Y771" s="117">
        <f t="shared" si="184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3"/>
      <c r="B772" s="353"/>
      <c r="C772" s="353"/>
      <c r="D772" s="353"/>
      <c r="E772" s="353"/>
      <c r="F772" s="353"/>
      <c r="G772" s="353"/>
      <c r="H772" s="353"/>
      <c r="I772" s="353"/>
      <c r="J772" s="353"/>
      <c r="K772" s="353"/>
      <c r="L772" s="353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61" t="s">
        <v>50</v>
      </c>
      <c r="B773" s="562"/>
      <c r="C773" s="562"/>
      <c r="D773" s="562"/>
      <c r="E773" s="562"/>
      <c r="F773" s="562"/>
      <c r="G773" s="562"/>
      <c r="H773" s="562"/>
      <c r="I773" s="562"/>
      <c r="J773" s="562"/>
      <c r="K773" s="562"/>
      <c r="L773" s="563"/>
      <c r="M773" s="94"/>
      <c r="N773" s="95"/>
      <c r="O773" s="542" t="s">
        <v>51</v>
      </c>
      <c r="P773" s="552"/>
      <c r="Q773" s="552"/>
      <c r="R773" s="553"/>
      <c r="S773" s="96"/>
      <c r="T773" s="542" t="s">
        <v>52</v>
      </c>
      <c r="U773" s="552"/>
      <c r="V773" s="552"/>
      <c r="W773" s="552"/>
      <c r="X773" s="552"/>
      <c r="Y773" s="553"/>
      <c r="Z773" s="97"/>
      <c r="AA773" s="94"/>
      <c r="AB773" s="93"/>
      <c r="AC773" s="93"/>
    </row>
    <row r="774" spans="1:29" ht="20.100000000000001" customHeight="1" thickBot="1" x14ac:dyDescent="0.25">
      <c r="A774" s="436"/>
      <c r="B774" s="437"/>
      <c r="C774" s="545" t="s">
        <v>239</v>
      </c>
      <c r="D774" s="565"/>
      <c r="E774" s="565"/>
      <c r="F774" s="565"/>
      <c r="G774" s="437" t="str">
        <f>$J$1</f>
        <v>April</v>
      </c>
      <c r="H774" s="546">
        <f>$K$1</f>
        <v>2025</v>
      </c>
      <c r="I774" s="565"/>
      <c r="J774" s="437"/>
      <c r="K774" s="438"/>
      <c r="L774" s="439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5"/>
      <c r="B775" s="353"/>
      <c r="C775" s="353"/>
      <c r="D775" s="406"/>
      <c r="E775" s="406"/>
      <c r="F775" s="406"/>
      <c r="G775" s="406"/>
      <c r="H775" s="406"/>
      <c r="I775" s="353"/>
      <c r="J775" s="407" t="s">
        <v>59</v>
      </c>
      <c r="K775" s="408">
        <f>32000+3000</f>
        <v>35000</v>
      </c>
      <c r="L775" s="409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5"/>
      <c r="B776" s="353" t="s">
        <v>61</v>
      </c>
      <c r="C776" s="410" t="s">
        <v>120</v>
      </c>
      <c r="D776" s="353"/>
      <c r="E776" s="353"/>
      <c r="F776" s="353"/>
      <c r="G776" s="353"/>
      <c r="H776" s="411"/>
      <c r="I776" s="406"/>
      <c r="J776" s="353"/>
      <c r="K776" s="353"/>
      <c r="L776" s="412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>
        <f>Y775</f>
        <v>0</v>
      </c>
      <c r="V776" s="113"/>
      <c r="W776" s="117">
        <f t="shared" ref="W776:W786" si="186">IF(U776="","",U776+V776)</f>
        <v>0</v>
      </c>
      <c r="X776" s="113"/>
      <c r="Y776" s="117">
        <f t="shared" ref="Y776:Y786" si="187">IF(W776="","",W776-X776)</f>
        <v>0</v>
      </c>
      <c r="Z776" s="118"/>
      <c r="AA776" s="94"/>
      <c r="AB776" s="93"/>
      <c r="AC776" s="93"/>
    </row>
    <row r="777" spans="1:29" ht="20.100000000000001" customHeight="1" thickBot="1" x14ac:dyDescent="0.25">
      <c r="A777" s="405"/>
      <c r="B777" s="413" t="s">
        <v>63</v>
      </c>
      <c r="C777" s="414"/>
      <c r="D777" s="353"/>
      <c r="E777" s="353"/>
      <c r="F777" s="547" t="s">
        <v>52</v>
      </c>
      <c r="G777" s="548"/>
      <c r="H777" s="353"/>
      <c r="I777" s="547" t="s">
        <v>64</v>
      </c>
      <c r="J777" s="549"/>
      <c r="K777" s="548"/>
      <c r="L777" s="415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>
        <f>Y776</f>
        <v>0</v>
      </c>
      <c r="V777" s="113"/>
      <c r="W777" s="117">
        <f t="shared" si="186"/>
        <v>0</v>
      </c>
      <c r="X777" s="113"/>
      <c r="Y777" s="117">
        <f t="shared" si="187"/>
        <v>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353"/>
      <c r="C778" s="353"/>
      <c r="D778" s="353"/>
      <c r="E778" s="353"/>
      <c r="F778" s="353"/>
      <c r="G778" s="353"/>
      <c r="H778" s="416"/>
      <c r="I778" s="353"/>
      <c r="J778" s="353"/>
      <c r="K778" s="353"/>
      <c r="L778" s="417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>
        <f>Y777</f>
        <v>0</v>
      </c>
      <c r="V778" s="113">
        <v>10000</v>
      </c>
      <c r="W778" s="117">
        <f t="shared" si="186"/>
        <v>10000</v>
      </c>
      <c r="X778" s="113">
        <v>5000</v>
      </c>
      <c r="Y778" s="117">
        <f t="shared" si="187"/>
        <v>5000</v>
      </c>
      <c r="Z778" s="118"/>
      <c r="AA778" s="93"/>
      <c r="AB778" s="93"/>
      <c r="AC778" s="93"/>
    </row>
    <row r="779" spans="1:29" ht="20.100000000000001" customHeight="1" x14ac:dyDescent="0.2">
      <c r="A779" s="405"/>
      <c r="B779" s="559" t="s">
        <v>51</v>
      </c>
      <c r="C779" s="521"/>
      <c r="D779" s="353"/>
      <c r="E779" s="353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6"/>
      <c r="I779" s="126">
        <f>IF(C783&gt;=C782,$K$2,C781+C783)</f>
        <v>30</v>
      </c>
      <c r="J779" s="127" t="s">
        <v>68</v>
      </c>
      <c r="K779" s="128">
        <f>K775/$K$2*I779</f>
        <v>35000</v>
      </c>
      <c r="L779" s="418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6"/>
        <v/>
      </c>
      <c r="X779" s="113"/>
      <c r="Y779" s="117" t="str">
        <f t="shared" si="187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30"/>
      <c r="C780" s="130"/>
      <c r="D780" s="353"/>
      <c r="E780" s="353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10000</v>
      </c>
      <c r="H780" s="416"/>
      <c r="I780" s="419">
        <v>50</v>
      </c>
      <c r="J780" s="127" t="s">
        <v>70</v>
      </c>
      <c r="K780" s="125">
        <f>K775/$K$2/8*I780</f>
        <v>7291.666666666667</v>
      </c>
      <c r="L780" s="420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6"/>
        <v/>
      </c>
      <c r="X780" s="113"/>
      <c r="Y780" s="117" t="str">
        <f t="shared" si="187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0</v>
      </c>
      <c r="D781" s="353"/>
      <c r="E781" s="353"/>
      <c r="F781" s="124" t="s">
        <v>71</v>
      </c>
      <c r="G781" s="125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10000</v>
      </c>
      <c r="H781" s="416"/>
      <c r="I781" s="560" t="s">
        <v>72</v>
      </c>
      <c r="J781" s="521"/>
      <c r="K781" s="125">
        <f>K779+K780</f>
        <v>42291.666666666664</v>
      </c>
      <c r="L781" s="420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6"/>
        <v/>
      </c>
      <c r="X781" s="113"/>
      <c r="Y781" s="117" t="str">
        <f t="shared" si="187"/>
        <v/>
      </c>
      <c r="Z781" s="118"/>
      <c r="AA781" s="93"/>
      <c r="AB781" s="93"/>
      <c r="AC781" s="93"/>
    </row>
    <row r="782" spans="1:29" ht="20.100000000000001" customHeight="1" x14ac:dyDescent="0.2">
      <c r="A782" s="405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3"/>
      <c r="E782" s="353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5000</v>
      </c>
      <c r="H782" s="416"/>
      <c r="I782" s="560" t="s">
        <v>74</v>
      </c>
      <c r="J782" s="521"/>
      <c r="K782" s="125">
        <f>G782</f>
        <v>5000</v>
      </c>
      <c r="L782" s="420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8">IF($J$1="May",Y781,Y781)</f>
        <v/>
      </c>
      <c r="V782" s="113"/>
      <c r="W782" s="117"/>
      <c r="X782" s="113"/>
      <c r="Y782" s="117" t="str">
        <f t="shared" si="187"/>
        <v/>
      </c>
      <c r="Z782" s="118"/>
      <c r="AA782" s="93"/>
      <c r="AB782" s="93"/>
      <c r="AC782" s="93"/>
    </row>
    <row r="783" spans="1:29" ht="18.75" customHeight="1" x14ac:dyDescent="0.2">
      <c r="A783" s="405"/>
      <c r="B783" s="426" t="s">
        <v>76</v>
      </c>
      <c r="C783" s="424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3"/>
      <c r="E783" s="353"/>
      <c r="F783" s="426" t="s">
        <v>58</v>
      </c>
      <c r="G783" s="427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5000</v>
      </c>
      <c r="H783" s="353"/>
      <c r="I783" s="555" t="s">
        <v>13</v>
      </c>
      <c r="J783" s="556"/>
      <c r="K783" s="430">
        <f>K781-K782</f>
        <v>37291.666666666664</v>
      </c>
      <c r="L783" s="412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6"/>
        <v/>
      </c>
      <c r="X783" s="113"/>
      <c r="Y783" s="117" t="str">
        <f t="shared" si="187"/>
        <v/>
      </c>
      <c r="Z783" s="118"/>
      <c r="AA783" s="93"/>
      <c r="AB783" s="93"/>
      <c r="AC783" s="93"/>
    </row>
    <row r="784" spans="1:29" ht="20.100000000000001" customHeight="1" x14ac:dyDescent="0.2">
      <c r="A784" s="405"/>
      <c r="B784" s="353"/>
      <c r="C784" s="353"/>
      <c r="D784" s="353"/>
      <c r="E784" s="353"/>
      <c r="F784" s="353"/>
      <c r="G784" s="353"/>
      <c r="H784" s="353"/>
      <c r="I784" s="557"/>
      <c r="J784" s="558"/>
      <c r="K784" s="408"/>
      <c r="L784" s="415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6"/>
        <v/>
      </c>
      <c r="X784" s="113"/>
      <c r="Y784" s="117" t="str">
        <f t="shared" si="187"/>
        <v/>
      </c>
      <c r="Z784" s="118"/>
      <c r="AA784" s="93"/>
      <c r="AB784" s="93"/>
      <c r="AC784" s="93"/>
    </row>
    <row r="785" spans="1:29" ht="20.100000000000001" customHeight="1" x14ac:dyDescent="0.3">
      <c r="A785" s="405"/>
      <c r="B785" s="444"/>
      <c r="C785" s="444"/>
      <c r="D785" s="444"/>
      <c r="E785" s="444"/>
      <c r="F785" s="444"/>
      <c r="G785" s="444"/>
      <c r="H785" s="444"/>
      <c r="I785" s="557"/>
      <c r="J785" s="558"/>
      <c r="K785" s="408">
        <f>K783+K768</f>
        <v>68791.666666666657</v>
      </c>
      <c r="L785" s="415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6"/>
        <v/>
      </c>
      <c r="X785" s="113"/>
      <c r="Y785" s="117" t="str">
        <f t="shared" si="187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1"/>
      <c r="B786" s="447"/>
      <c r="C786" s="447"/>
      <c r="D786" s="447"/>
      <c r="E786" s="447"/>
      <c r="F786" s="447"/>
      <c r="G786" s="447"/>
      <c r="H786" s="447"/>
      <c r="I786" s="447"/>
      <c r="J786" s="447"/>
      <c r="K786" s="447"/>
      <c r="L786" s="423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6"/>
        <v/>
      </c>
      <c r="X786" s="113"/>
      <c r="Y786" s="117" t="str">
        <f t="shared" si="187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3"/>
      <c r="B787" s="353"/>
      <c r="C787" s="353"/>
      <c r="D787" s="353"/>
      <c r="E787" s="353"/>
      <c r="F787" s="353"/>
      <c r="G787" s="353"/>
      <c r="H787" s="353"/>
      <c r="I787" s="353"/>
      <c r="J787" s="353"/>
      <c r="K787" s="353"/>
      <c r="L787" s="353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61" t="s">
        <v>50</v>
      </c>
      <c r="B788" s="562"/>
      <c r="C788" s="562"/>
      <c r="D788" s="562"/>
      <c r="E788" s="562"/>
      <c r="F788" s="562"/>
      <c r="G788" s="562"/>
      <c r="H788" s="562"/>
      <c r="I788" s="562"/>
      <c r="J788" s="562"/>
      <c r="K788" s="562"/>
      <c r="L788" s="563"/>
      <c r="M788" s="94"/>
      <c r="N788" s="95"/>
      <c r="O788" s="542" t="s">
        <v>51</v>
      </c>
      <c r="P788" s="552"/>
      <c r="Q788" s="552"/>
      <c r="R788" s="553"/>
      <c r="S788" s="96"/>
      <c r="T788" s="542" t="s">
        <v>52</v>
      </c>
      <c r="U788" s="552"/>
      <c r="V788" s="552"/>
      <c r="W788" s="552"/>
      <c r="X788" s="552"/>
      <c r="Y788" s="553"/>
      <c r="Z788" s="97"/>
      <c r="AA788" s="86"/>
      <c r="AB788" s="86"/>
      <c r="AC788" s="86"/>
    </row>
    <row r="789" spans="1:29" ht="20.100000000000001" customHeight="1" thickBot="1" x14ac:dyDescent="0.3">
      <c r="A789" s="436"/>
      <c r="B789" s="437"/>
      <c r="C789" s="545" t="s">
        <v>239</v>
      </c>
      <c r="D789" s="565"/>
      <c r="E789" s="565"/>
      <c r="F789" s="565"/>
      <c r="G789" s="437" t="str">
        <f>$J$1</f>
        <v>April</v>
      </c>
      <c r="H789" s="546">
        <f>$K$1</f>
        <v>2025</v>
      </c>
      <c r="I789" s="565"/>
      <c r="J789" s="437"/>
      <c r="K789" s="438"/>
      <c r="L789" s="439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5"/>
      <c r="B790" s="353"/>
      <c r="C790" s="353"/>
      <c r="D790" s="406"/>
      <c r="E790" s="406"/>
      <c r="F790" s="406"/>
      <c r="G790" s="406"/>
      <c r="H790" s="406"/>
      <c r="I790" s="353"/>
      <c r="J790" s="407" t="s">
        <v>59</v>
      </c>
      <c r="K790" s="408">
        <v>40000</v>
      </c>
      <c r="L790" s="409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5"/>
      <c r="B791" s="353" t="s">
        <v>61</v>
      </c>
      <c r="C791" s="205" t="s">
        <v>194</v>
      </c>
      <c r="D791" s="353"/>
      <c r="E791" s="353"/>
      <c r="F791" s="353"/>
      <c r="G791" s="353"/>
      <c r="H791" s="411"/>
      <c r="I791" s="406"/>
      <c r="J791" s="353"/>
      <c r="K791" s="353"/>
      <c r="L791" s="412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89">IF(U791="","",U791+V791)</f>
        <v>0</v>
      </c>
      <c r="X791" s="113"/>
      <c r="Y791" s="117">
        <f t="shared" ref="Y791:Y801" si="190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5"/>
      <c r="B792" s="413" t="s">
        <v>63</v>
      </c>
      <c r="C792" s="445">
        <v>45474</v>
      </c>
      <c r="D792" s="353"/>
      <c r="E792" s="353"/>
      <c r="F792" s="547" t="s">
        <v>52</v>
      </c>
      <c r="G792" s="548"/>
      <c r="H792" s="353"/>
      <c r="I792" s="547" t="s">
        <v>64</v>
      </c>
      <c r="J792" s="549"/>
      <c r="K792" s="548"/>
      <c r="L792" s="415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1">IF($J$1="April",Y791,Y791)</f>
        <v>0</v>
      </c>
      <c r="V792" s="113"/>
      <c r="W792" s="117">
        <f t="shared" si="189"/>
        <v>0</v>
      </c>
      <c r="X792" s="113"/>
      <c r="Y792" s="117">
        <f t="shared" si="190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353"/>
      <c r="C793" s="353"/>
      <c r="D793" s="353"/>
      <c r="E793" s="353"/>
      <c r="F793" s="353"/>
      <c r="G793" s="353"/>
      <c r="H793" s="416"/>
      <c r="I793" s="353"/>
      <c r="J793" s="353"/>
      <c r="K793" s="353"/>
      <c r="L793" s="417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1"/>
        <v>0</v>
      </c>
      <c r="V793" s="113"/>
      <c r="W793" s="117">
        <f t="shared" si="189"/>
        <v>0</v>
      </c>
      <c r="X793" s="113"/>
      <c r="Y793" s="117">
        <f t="shared" si="190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559" t="s">
        <v>51</v>
      </c>
      <c r="C794" s="521"/>
      <c r="D794" s="353"/>
      <c r="E794" s="353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6"/>
      <c r="I794" s="126">
        <f>IF(C798&gt;=C797,$K$2,C796+C798)</f>
        <v>30</v>
      </c>
      <c r="J794" s="127" t="s">
        <v>68</v>
      </c>
      <c r="K794" s="128">
        <f>K790/$K$2*I794</f>
        <v>40000</v>
      </c>
      <c r="L794" s="418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2">IF($J$1="May",Y793,Y793)</f>
        <v>0</v>
      </c>
      <c r="V794" s="113"/>
      <c r="W794" s="117">
        <f t="shared" si="189"/>
        <v>0</v>
      </c>
      <c r="X794" s="113"/>
      <c r="Y794" s="117">
        <f t="shared" si="190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30"/>
      <c r="C795" s="130"/>
      <c r="D795" s="353"/>
      <c r="E795" s="353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6"/>
      <c r="I795" s="446">
        <v>15</v>
      </c>
      <c r="J795" s="127" t="s">
        <v>70</v>
      </c>
      <c r="K795" s="125">
        <f>K790/$K$2/8*I795</f>
        <v>2500</v>
      </c>
      <c r="L795" s="420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2"/>
        <v>0</v>
      </c>
      <c r="V795" s="113"/>
      <c r="W795" s="117">
        <f t="shared" si="189"/>
        <v>0</v>
      </c>
      <c r="X795" s="113"/>
      <c r="Y795" s="117">
        <f t="shared" si="190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0</v>
      </c>
      <c r="D796" s="353"/>
      <c r="E796" s="353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6"/>
      <c r="I796" s="560" t="s">
        <v>72</v>
      </c>
      <c r="J796" s="521"/>
      <c r="K796" s="125">
        <f>K794+K795</f>
        <v>42500</v>
      </c>
      <c r="L796" s="420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2"/>
        <v>0</v>
      </c>
      <c r="V796" s="113"/>
      <c r="W796" s="117">
        <f t="shared" si="189"/>
        <v>0</v>
      </c>
      <c r="X796" s="113"/>
      <c r="Y796" s="117">
        <f t="shared" si="190"/>
        <v>0</v>
      </c>
      <c r="Z796" s="118"/>
      <c r="AA796" s="86"/>
      <c r="AB796" s="86"/>
      <c r="AC796" s="86"/>
    </row>
    <row r="797" spans="1:29" ht="20.100000000000001" customHeight="1" x14ac:dyDescent="0.25">
      <c r="A797" s="405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3"/>
      <c r="E797" s="353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6"/>
      <c r="I797" s="560" t="s">
        <v>74</v>
      </c>
      <c r="J797" s="521"/>
      <c r="K797" s="125">
        <f>G797</f>
        <v>0</v>
      </c>
      <c r="L797" s="420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3">IF($J$1="September",Y796,"")</f>
        <v/>
      </c>
      <c r="V797" s="113"/>
      <c r="W797" s="117" t="str">
        <f t="shared" si="189"/>
        <v/>
      </c>
      <c r="X797" s="113"/>
      <c r="Y797" s="117" t="str">
        <f t="shared" si="190"/>
        <v/>
      </c>
      <c r="Z797" s="118"/>
      <c r="AA797" s="86"/>
      <c r="AB797" s="86"/>
      <c r="AC797" s="86"/>
    </row>
    <row r="798" spans="1:29" ht="18.75" customHeight="1" x14ac:dyDescent="0.2">
      <c r="A798" s="405"/>
      <c r="B798" s="426" t="s">
        <v>76</v>
      </c>
      <c r="C798" s="424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3"/>
      <c r="E798" s="353"/>
      <c r="F798" s="426" t="s">
        <v>58</v>
      </c>
      <c r="G798" s="427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3"/>
      <c r="I798" s="555" t="s">
        <v>13</v>
      </c>
      <c r="J798" s="556"/>
      <c r="K798" s="430">
        <f>K796-K797</f>
        <v>42500</v>
      </c>
      <c r="L798" s="412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3"/>
        <v/>
      </c>
      <c r="V798" s="113"/>
      <c r="W798" s="117" t="str">
        <f t="shared" si="189"/>
        <v/>
      </c>
      <c r="X798" s="113"/>
      <c r="Y798" s="117" t="str">
        <f t="shared" si="190"/>
        <v/>
      </c>
      <c r="Z798" s="118"/>
      <c r="AA798" s="93"/>
      <c r="AB798" s="93"/>
      <c r="AC798" s="93"/>
    </row>
    <row r="799" spans="1:29" ht="20.100000000000001" customHeight="1" x14ac:dyDescent="0.25">
      <c r="A799" s="405"/>
      <c r="B799" s="353"/>
      <c r="C799" s="353"/>
      <c r="D799" s="353"/>
      <c r="E799" s="353"/>
      <c r="F799" s="353"/>
      <c r="G799" s="353"/>
      <c r="H799" s="353"/>
      <c r="I799" s="557"/>
      <c r="J799" s="558"/>
      <c r="K799" s="408"/>
      <c r="L799" s="415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89"/>
        <v/>
      </c>
      <c r="X799" s="113"/>
      <c r="Y799" s="117" t="str">
        <f t="shared" si="190"/>
        <v/>
      </c>
      <c r="Z799" s="118"/>
      <c r="AA799" s="86"/>
      <c r="AB799" s="86"/>
      <c r="AC799" s="86"/>
    </row>
    <row r="800" spans="1:29" ht="20.100000000000001" customHeight="1" x14ac:dyDescent="0.3">
      <c r="A800" s="405"/>
      <c r="B800" s="444"/>
      <c r="C800" s="444"/>
      <c r="D800" s="444"/>
      <c r="E800" s="444"/>
      <c r="F800" s="444"/>
      <c r="G800" s="444"/>
      <c r="H800" s="444"/>
      <c r="I800" s="557"/>
      <c r="J800" s="558"/>
      <c r="K800" s="408"/>
      <c r="L800" s="415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89"/>
        <v/>
      </c>
      <c r="X800" s="113"/>
      <c r="Y800" s="117" t="str">
        <f t="shared" si="190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1"/>
      <c r="B801" s="447"/>
      <c r="C801" s="447"/>
      <c r="D801" s="447"/>
      <c r="E801" s="447"/>
      <c r="F801" s="447"/>
      <c r="G801" s="447"/>
      <c r="H801" s="447"/>
      <c r="I801" s="447"/>
      <c r="J801" s="447"/>
      <c r="K801" s="447"/>
      <c r="L801" s="423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89"/>
        <v/>
      </c>
      <c r="X801" s="113"/>
      <c r="Y801" s="117" t="str">
        <f t="shared" si="190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3"/>
      <c r="B802" s="353"/>
      <c r="C802" s="353"/>
      <c r="D802" s="353"/>
      <c r="E802" s="353"/>
      <c r="F802" s="353"/>
      <c r="G802" s="353"/>
      <c r="H802" s="353"/>
      <c r="I802" s="353"/>
      <c r="J802" s="353"/>
      <c r="K802" s="353"/>
      <c r="L802" s="353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61" t="s">
        <v>50</v>
      </c>
      <c r="B803" s="562"/>
      <c r="C803" s="562"/>
      <c r="D803" s="562"/>
      <c r="E803" s="562"/>
      <c r="F803" s="562"/>
      <c r="G803" s="562"/>
      <c r="H803" s="562"/>
      <c r="I803" s="562"/>
      <c r="J803" s="562"/>
      <c r="K803" s="562"/>
      <c r="L803" s="563"/>
      <c r="M803" s="94"/>
      <c r="N803" s="95"/>
      <c r="O803" s="542" t="s">
        <v>51</v>
      </c>
      <c r="P803" s="552"/>
      <c r="Q803" s="552"/>
      <c r="R803" s="553"/>
      <c r="S803" s="96"/>
      <c r="T803" s="542" t="s">
        <v>52</v>
      </c>
      <c r="U803" s="552"/>
      <c r="V803" s="552"/>
      <c r="W803" s="552"/>
      <c r="X803" s="552"/>
      <c r="Y803" s="553"/>
      <c r="Z803" s="97"/>
      <c r="AA803" s="86"/>
      <c r="AB803" s="86"/>
      <c r="AC803" s="86"/>
    </row>
    <row r="804" spans="1:29" ht="20.100000000000001" customHeight="1" thickBot="1" x14ac:dyDescent="0.3">
      <c r="A804" s="436"/>
      <c r="B804" s="437"/>
      <c r="C804" s="545" t="s">
        <v>239</v>
      </c>
      <c r="D804" s="565"/>
      <c r="E804" s="565"/>
      <c r="F804" s="565"/>
      <c r="G804" s="437" t="str">
        <f>$J$1</f>
        <v>April</v>
      </c>
      <c r="H804" s="546">
        <f>$K$1</f>
        <v>2025</v>
      </c>
      <c r="I804" s="565"/>
      <c r="J804" s="437"/>
      <c r="K804" s="438"/>
      <c r="L804" s="439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5"/>
      <c r="B805" s="353"/>
      <c r="C805" s="353"/>
      <c r="D805" s="406"/>
      <c r="E805" s="406"/>
      <c r="F805" s="406"/>
      <c r="G805" s="406"/>
      <c r="H805" s="406"/>
      <c r="I805" s="353"/>
      <c r="J805" s="407" t="s">
        <v>59</v>
      </c>
      <c r="K805" s="408"/>
      <c r="L805" s="409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5"/>
      <c r="B806" s="353" t="s">
        <v>61</v>
      </c>
      <c r="C806" s="410" t="s">
        <v>266</v>
      </c>
      <c r="D806" s="353"/>
      <c r="E806" s="353"/>
      <c r="F806" s="353"/>
      <c r="G806" s="353"/>
      <c r="H806" s="411"/>
      <c r="I806" s="406"/>
      <c r="J806" s="353"/>
      <c r="K806" s="353"/>
      <c r="L806" s="412"/>
      <c r="M806" s="94"/>
      <c r="N806" s="116"/>
      <c r="O806" s="111" t="s">
        <v>62</v>
      </c>
      <c r="P806" s="111"/>
      <c r="Q806" s="111"/>
      <c r="R806" s="111" t="str">
        <f t="shared" ref="R806:R807" si="194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5">IF(U806="","",U806+V806)</f>
        <v>0</v>
      </c>
      <c r="X806" s="113"/>
      <c r="Y806" s="117">
        <f t="shared" ref="Y806:Y816" si="196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5"/>
      <c r="B807" s="413" t="s">
        <v>63</v>
      </c>
      <c r="C807" s="445"/>
      <c r="D807" s="353"/>
      <c r="E807" s="353"/>
      <c r="F807" s="547" t="s">
        <v>52</v>
      </c>
      <c r="G807" s="548"/>
      <c r="H807" s="353"/>
      <c r="I807" s="547" t="s">
        <v>64</v>
      </c>
      <c r="J807" s="549"/>
      <c r="K807" s="548"/>
      <c r="L807" s="415"/>
      <c r="M807" s="93"/>
      <c r="N807" s="110"/>
      <c r="O807" s="111" t="s">
        <v>65</v>
      </c>
      <c r="P807" s="111"/>
      <c r="Q807" s="111"/>
      <c r="R807" s="111" t="str">
        <f t="shared" si="194"/>
        <v/>
      </c>
      <c r="S807" s="92"/>
      <c r="T807" s="111" t="s">
        <v>65</v>
      </c>
      <c r="U807" s="117">
        <f t="shared" ref="U807:U808" si="197">IF($J$1="April",Y806,Y806)</f>
        <v>0</v>
      </c>
      <c r="V807" s="113"/>
      <c r="W807" s="117">
        <f t="shared" si="195"/>
        <v>0</v>
      </c>
      <c r="X807" s="113"/>
      <c r="Y807" s="117">
        <f t="shared" si="196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353"/>
      <c r="C808" s="353"/>
      <c r="D808" s="353"/>
      <c r="E808" s="353"/>
      <c r="F808" s="353"/>
      <c r="G808" s="353"/>
      <c r="H808" s="416"/>
      <c r="I808" s="353"/>
      <c r="J808" s="353"/>
      <c r="K808" s="353"/>
      <c r="L808" s="417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7"/>
        <v>0</v>
      </c>
      <c r="V808" s="113"/>
      <c r="W808" s="117">
        <f t="shared" si="195"/>
        <v>0</v>
      </c>
      <c r="X808" s="113"/>
      <c r="Y808" s="117">
        <f t="shared" si="196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559" t="s">
        <v>51</v>
      </c>
      <c r="C809" s="521"/>
      <c r="D809" s="353"/>
      <c r="E809" s="353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6"/>
      <c r="I809" s="419">
        <f>IF(C813&gt;0,$K$2,C811)</f>
        <v>0</v>
      </c>
      <c r="J809" s="127" t="s">
        <v>68</v>
      </c>
      <c r="K809" s="128">
        <f>K805/$K$2*I809</f>
        <v>0</v>
      </c>
      <c r="L809" s="418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8">IF($J$1="May",Y808,Y808)</f>
        <v>0</v>
      </c>
      <c r="V809" s="113"/>
      <c r="W809" s="117">
        <f t="shared" si="195"/>
        <v>0</v>
      </c>
      <c r="X809" s="113"/>
      <c r="Y809" s="117">
        <f t="shared" si="196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30"/>
      <c r="C810" s="130"/>
      <c r="D810" s="353"/>
      <c r="E810" s="353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6"/>
      <c r="I810" s="446">
        <v>0</v>
      </c>
      <c r="J810" s="127" t="s">
        <v>70</v>
      </c>
      <c r="K810" s="125">
        <f>K805/$K$2/8*I810</f>
        <v>0</v>
      </c>
      <c r="L810" s="420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8"/>
        <v>0</v>
      </c>
      <c r="V810" s="113"/>
      <c r="W810" s="117">
        <f t="shared" si="195"/>
        <v>0</v>
      </c>
      <c r="X810" s="113"/>
      <c r="Y810" s="117">
        <f t="shared" si="196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3"/>
      <c r="E811" s="353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6"/>
      <c r="I811" s="560" t="s">
        <v>72</v>
      </c>
      <c r="J811" s="521"/>
      <c r="K811" s="125">
        <f>K809+K810</f>
        <v>0</v>
      </c>
      <c r="L811" s="420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8"/>
        <v>0</v>
      </c>
      <c r="V811" s="113"/>
      <c r="W811" s="117">
        <f t="shared" si="195"/>
        <v>0</v>
      </c>
      <c r="X811" s="113"/>
      <c r="Y811" s="117">
        <f t="shared" si="196"/>
        <v>0</v>
      </c>
      <c r="Z811" s="118"/>
      <c r="AA811" s="86"/>
      <c r="AB811" s="86"/>
      <c r="AC811" s="86"/>
    </row>
    <row r="812" spans="1:29" ht="20.100000000000001" customHeight="1" x14ac:dyDescent="0.25">
      <c r="A812" s="405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3"/>
      <c r="E812" s="353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6"/>
      <c r="I812" s="560" t="s">
        <v>74</v>
      </c>
      <c r="J812" s="521"/>
      <c r="K812" s="125">
        <f>G812</f>
        <v>0</v>
      </c>
      <c r="L812" s="420"/>
      <c r="M812" s="93"/>
      <c r="N812" s="110"/>
      <c r="O812" s="111" t="s">
        <v>75</v>
      </c>
      <c r="P812" s="111"/>
      <c r="Q812" s="111"/>
      <c r="R812" s="111" t="str">
        <f t="shared" ref="R812:R816" si="199">IF(Q812="","",R811-Q812)</f>
        <v/>
      </c>
      <c r="S812" s="92"/>
      <c r="T812" s="111" t="s">
        <v>75</v>
      </c>
      <c r="U812" s="117" t="str">
        <f t="shared" ref="U812:U813" si="200">IF($J$1="September",Y811,"")</f>
        <v/>
      </c>
      <c r="V812" s="113"/>
      <c r="W812" s="117" t="str">
        <f t="shared" si="195"/>
        <v/>
      </c>
      <c r="X812" s="113"/>
      <c r="Y812" s="117" t="str">
        <f t="shared" si="196"/>
        <v/>
      </c>
      <c r="Z812" s="118"/>
      <c r="AA812" s="86"/>
      <c r="AB812" s="86"/>
      <c r="AC812" s="86"/>
    </row>
    <row r="813" spans="1:29" ht="18.75" customHeight="1" x14ac:dyDescent="0.2">
      <c r="A813" s="405"/>
      <c r="B813" s="426" t="s">
        <v>76</v>
      </c>
      <c r="C813" s="424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3"/>
      <c r="E813" s="353"/>
      <c r="F813" s="426" t="s">
        <v>58</v>
      </c>
      <c r="G813" s="427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3"/>
      <c r="I813" s="555" t="s">
        <v>13</v>
      </c>
      <c r="J813" s="556"/>
      <c r="K813" s="430">
        <f>K811-K812</f>
        <v>0</v>
      </c>
      <c r="L813" s="412"/>
      <c r="M813" s="93"/>
      <c r="N813" s="110"/>
      <c r="O813" s="111" t="s">
        <v>78</v>
      </c>
      <c r="P813" s="111"/>
      <c r="Q813" s="111"/>
      <c r="R813" s="111" t="str">
        <f t="shared" si="199"/>
        <v/>
      </c>
      <c r="S813" s="92"/>
      <c r="T813" s="111" t="s">
        <v>78</v>
      </c>
      <c r="U813" s="117" t="str">
        <f t="shared" si="200"/>
        <v/>
      </c>
      <c r="V813" s="113"/>
      <c r="W813" s="117" t="str">
        <f t="shared" si="195"/>
        <v/>
      </c>
      <c r="X813" s="113"/>
      <c r="Y813" s="117" t="str">
        <f t="shared" si="196"/>
        <v/>
      </c>
      <c r="Z813" s="118"/>
      <c r="AA813" s="93"/>
      <c r="AB813" s="93"/>
      <c r="AC813" s="93"/>
    </row>
    <row r="814" spans="1:29" ht="20.100000000000001" customHeight="1" x14ac:dyDescent="0.25">
      <c r="A814" s="405"/>
      <c r="B814" s="353"/>
      <c r="C814" s="353"/>
      <c r="D814" s="353"/>
      <c r="E814" s="353"/>
      <c r="F814" s="353"/>
      <c r="G814" s="353"/>
      <c r="H814" s="353"/>
      <c r="I814" s="557"/>
      <c r="J814" s="558"/>
      <c r="K814" s="408"/>
      <c r="L814" s="415"/>
      <c r="M814" s="93"/>
      <c r="N814" s="110"/>
      <c r="O814" s="111" t="s">
        <v>79</v>
      </c>
      <c r="P814" s="111"/>
      <c r="Q814" s="111"/>
      <c r="R814" s="111" t="str">
        <f t="shared" si="199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5"/>
        <v/>
      </c>
      <c r="X814" s="113"/>
      <c r="Y814" s="117" t="str">
        <f t="shared" si="196"/>
        <v/>
      </c>
      <c r="Z814" s="118"/>
      <c r="AA814" s="86"/>
      <c r="AB814" s="86"/>
      <c r="AC814" s="86"/>
    </row>
    <row r="815" spans="1:29" ht="20.100000000000001" customHeight="1" x14ac:dyDescent="0.3">
      <c r="A815" s="405"/>
      <c r="B815" s="444"/>
      <c r="C815" s="444"/>
      <c r="D815" s="444"/>
      <c r="E815" s="444"/>
      <c r="F815" s="444"/>
      <c r="G815" s="444"/>
      <c r="H815" s="444"/>
      <c r="I815" s="557"/>
      <c r="J815" s="558"/>
      <c r="K815" s="408"/>
      <c r="L815" s="415"/>
      <c r="M815" s="93"/>
      <c r="N815" s="110"/>
      <c r="O815" s="111" t="s">
        <v>80</v>
      </c>
      <c r="P815" s="111"/>
      <c r="Q815" s="111"/>
      <c r="R815" s="111" t="str">
        <f t="shared" si="199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5"/>
        <v/>
      </c>
      <c r="X815" s="113"/>
      <c r="Y815" s="117" t="str">
        <f t="shared" si="196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1"/>
      <c r="B816" s="447"/>
      <c r="C816" s="447"/>
      <c r="D816" s="447"/>
      <c r="E816" s="447"/>
      <c r="F816" s="447"/>
      <c r="G816" s="447"/>
      <c r="H816" s="447"/>
      <c r="I816" s="447"/>
      <c r="J816" s="447"/>
      <c r="K816" s="447"/>
      <c r="L816" s="423"/>
      <c r="M816" s="93"/>
      <c r="N816" s="110"/>
      <c r="O816" s="111" t="s">
        <v>81</v>
      </c>
      <c r="P816" s="111"/>
      <c r="Q816" s="111"/>
      <c r="R816" s="111" t="str">
        <f t="shared" si="199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5"/>
        <v/>
      </c>
      <c r="X816" s="113"/>
      <c r="Y816" s="117" t="str">
        <f t="shared" si="196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3"/>
      <c r="B817" s="353"/>
      <c r="C817" s="353"/>
      <c r="D817" s="353"/>
      <c r="E817" s="353"/>
      <c r="F817" s="353"/>
      <c r="G817" s="353"/>
      <c r="H817" s="353"/>
      <c r="I817" s="353"/>
      <c r="J817" s="353"/>
      <c r="K817" s="353"/>
      <c r="L817" s="353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61" t="s">
        <v>50</v>
      </c>
      <c r="B818" s="562"/>
      <c r="C818" s="562"/>
      <c r="D818" s="562"/>
      <c r="E818" s="562"/>
      <c r="F818" s="562"/>
      <c r="G818" s="562"/>
      <c r="H818" s="562"/>
      <c r="I818" s="562"/>
      <c r="J818" s="562"/>
      <c r="K818" s="562"/>
      <c r="L818" s="563"/>
      <c r="M818" s="94"/>
      <c r="N818" s="95"/>
      <c r="O818" s="542" t="s">
        <v>51</v>
      </c>
      <c r="P818" s="552"/>
      <c r="Q818" s="552"/>
      <c r="R818" s="553"/>
      <c r="S818" s="96"/>
      <c r="T818" s="542" t="s">
        <v>52</v>
      </c>
      <c r="U818" s="552"/>
      <c r="V818" s="552"/>
      <c r="W818" s="552"/>
      <c r="X818" s="552"/>
      <c r="Y818" s="553"/>
      <c r="Z818" s="97"/>
      <c r="AA818" s="86"/>
      <c r="AB818" s="86"/>
      <c r="AC818" s="86"/>
    </row>
    <row r="819" spans="1:29" ht="20.100000000000001" customHeight="1" thickBot="1" x14ac:dyDescent="0.3">
      <c r="A819" s="436"/>
      <c r="B819" s="437"/>
      <c r="C819" s="545" t="s">
        <v>239</v>
      </c>
      <c r="D819" s="565"/>
      <c r="E819" s="565"/>
      <c r="F819" s="565"/>
      <c r="G819" s="437" t="str">
        <f>$J$1</f>
        <v>April</v>
      </c>
      <c r="H819" s="546">
        <f>$K$1</f>
        <v>2025</v>
      </c>
      <c r="I819" s="565"/>
      <c r="J819" s="437"/>
      <c r="K819" s="438"/>
      <c r="L819" s="439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5"/>
      <c r="B820" s="353"/>
      <c r="C820" s="353"/>
      <c r="D820" s="406"/>
      <c r="E820" s="406"/>
      <c r="F820" s="406"/>
      <c r="G820" s="406"/>
      <c r="H820" s="406"/>
      <c r="I820" s="353"/>
      <c r="J820" s="407" t="s">
        <v>59</v>
      </c>
      <c r="K820" s="408">
        <v>1500</v>
      </c>
      <c r="L820" s="409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5"/>
      <c r="B821" s="353" t="s">
        <v>61</v>
      </c>
      <c r="C821" s="410" t="s">
        <v>250</v>
      </c>
      <c r="D821" s="353"/>
      <c r="E821" s="353"/>
      <c r="F821" s="353"/>
      <c r="G821" s="353"/>
      <c r="H821" s="411"/>
      <c r="I821" s="406"/>
      <c r="J821" s="353"/>
      <c r="K821" s="353"/>
      <c r="L821" s="412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1">IF(U821="","",U821+V821)</f>
        <v>0</v>
      </c>
      <c r="X821" s="113"/>
      <c r="Y821" s="117">
        <f t="shared" ref="Y821:Y831" si="202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5"/>
      <c r="B822" s="413" t="s">
        <v>63</v>
      </c>
      <c r="C822" s="445"/>
      <c r="D822" s="353"/>
      <c r="E822" s="353"/>
      <c r="F822" s="547" t="s">
        <v>52</v>
      </c>
      <c r="G822" s="548"/>
      <c r="H822" s="353"/>
      <c r="I822" s="547" t="s">
        <v>64</v>
      </c>
      <c r="J822" s="549"/>
      <c r="K822" s="548"/>
      <c r="L822" s="415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3">IF($J$1="April",Y821,Y821)</f>
        <v>0</v>
      </c>
      <c r="V822" s="113"/>
      <c r="W822" s="117">
        <f t="shared" si="201"/>
        <v>0</v>
      </c>
      <c r="X822" s="113"/>
      <c r="Y822" s="117">
        <f t="shared" si="202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353"/>
      <c r="C823" s="353"/>
      <c r="D823" s="353"/>
      <c r="E823" s="353"/>
      <c r="F823" s="353"/>
      <c r="G823" s="353"/>
      <c r="H823" s="416"/>
      <c r="I823" s="353"/>
      <c r="J823" s="353"/>
      <c r="K823" s="353"/>
      <c r="L823" s="417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3"/>
        <v>0</v>
      </c>
      <c r="V823" s="113"/>
      <c r="W823" s="117">
        <f t="shared" si="201"/>
        <v>0</v>
      </c>
      <c r="X823" s="113"/>
      <c r="Y823" s="117">
        <f t="shared" si="202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559" t="s">
        <v>51</v>
      </c>
      <c r="C824" s="521"/>
      <c r="D824" s="353"/>
      <c r="E824" s="353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6"/>
      <c r="I824" s="126">
        <f>IF(C828&gt;=C827,$K$2,C826+C828)</f>
        <v>30</v>
      </c>
      <c r="J824" s="127" t="s">
        <v>68</v>
      </c>
      <c r="K824" s="128">
        <f>K820*I824</f>
        <v>45000</v>
      </c>
      <c r="L824" s="418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4">IF($J$1="May",Y823,Y823)</f>
        <v>0</v>
      </c>
      <c r="V824" s="113"/>
      <c r="W824" s="117">
        <f t="shared" si="201"/>
        <v>0</v>
      </c>
      <c r="X824" s="113"/>
      <c r="Y824" s="117">
        <f t="shared" si="202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30"/>
      <c r="C825" s="130"/>
      <c r="D825" s="353"/>
      <c r="E825" s="353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6"/>
      <c r="I825" s="446">
        <v>15</v>
      </c>
      <c r="J825" s="127" t="s">
        <v>70</v>
      </c>
      <c r="K825" s="125">
        <f>K820/8*I825</f>
        <v>2812.5</v>
      </c>
      <c r="L825" s="420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4"/>
        <v>0</v>
      </c>
      <c r="V825" s="113"/>
      <c r="W825" s="117">
        <f t="shared" si="201"/>
        <v>0</v>
      </c>
      <c r="X825" s="113"/>
      <c r="Y825" s="117">
        <f t="shared" si="202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0</v>
      </c>
      <c r="D826" s="353"/>
      <c r="E826" s="353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6"/>
      <c r="I826" s="560" t="s">
        <v>72</v>
      </c>
      <c r="J826" s="521"/>
      <c r="K826" s="125">
        <f>K824+K825</f>
        <v>47812.5</v>
      </c>
      <c r="L826" s="420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4"/>
        <v>0</v>
      </c>
      <c r="V826" s="113"/>
      <c r="W826" s="117">
        <f t="shared" si="201"/>
        <v>0</v>
      </c>
      <c r="X826" s="113"/>
      <c r="Y826" s="117">
        <f t="shared" si="202"/>
        <v>0</v>
      </c>
      <c r="Z826" s="118"/>
      <c r="AA826" s="86"/>
      <c r="AB826" s="86"/>
      <c r="AC826" s="86"/>
    </row>
    <row r="827" spans="1:29" ht="20.100000000000001" customHeight="1" x14ac:dyDescent="0.25">
      <c r="A827" s="405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353"/>
      <c r="E827" s="353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6"/>
      <c r="I827" s="560" t="s">
        <v>74</v>
      </c>
      <c r="J827" s="521"/>
      <c r="K827" s="125">
        <f>G827</f>
        <v>0</v>
      </c>
      <c r="L827" s="420"/>
      <c r="M827" s="93"/>
      <c r="N827" s="110"/>
      <c r="O827" s="111" t="s">
        <v>75</v>
      </c>
      <c r="P827" s="111"/>
      <c r="Q827" s="111"/>
      <c r="R827" s="111" t="str">
        <f t="shared" ref="R827:R831" si="205">IF(Q827="","",R826-Q827)</f>
        <v/>
      </c>
      <c r="S827" s="92"/>
      <c r="T827" s="111" t="s">
        <v>75</v>
      </c>
      <c r="U827" s="117" t="str">
        <f t="shared" ref="U827:U828" si="206">IF($J$1="September",Y826,"")</f>
        <v/>
      </c>
      <c r="V827" s="113"/>
      <c r="W827" s="117" t="str">
        <f t="shared" si="201"/>
        <v/>
      </c>
      <c r="X827" s="113"/>
      <c r="Y827" s="117" t="str">
        <f t="shared" si="202"/>
        <v/>
      </c>
      <c r="Z827" s="118"/>
      <c r="AA827" s="86"/>
      <c r="AB827" s="86"/>
      <c r="AC827" s="86"/>
    </row>
    <row r="828" spans="1:29" ht="18.75" customHeight="1" x14ac:dyDescent="0.2">
      <c r="A828" s="405"/>
      <c r="B828" s="426" t="s">
        <v>76</v>
      </c>
      <c r="C828" s="42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3"/>
      <c r="E828" s="353"/>
      <c r="F828" s="426" t="s">
        <v>58</v>
      </c>
      <c r="G828" s="427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3"/>
      <c r="I828" s="555" t="s">
        <v>13</v>
      </c>
      <c r="J828" s="556"/>
      <c r="K828" s="430">
        <f>K826-K827</f>
        <v>47812.5</v>
      </c>
      <c r="L828" s="412"/>
      <c r="M828" s="93"/>
      <c r="N828" s="110"/>
      <c r="O828" s="111" t="s">
        <v>78</v>
      </c>
      <c r="P828" s="111"/>
      <c r="Q828" s="111"/>
      <c r="R828" s="111" t="str">
        <f t="shared" si="205"/>
        <v/>
      </c>
      <c r="S828" s="92"/>
      <c r="T828" s="111" t="s">
        <v>78</v>
      </c>
      <c r="U828" s="117" t="str">
        <f t="shared" si="206"/>
        <v/>
      </c>
      <c r="V828" s="113"/>
      <c r="W828" s="117" t="str">
        <f t="shared" si="201"/>
        <v/>
      </c>
      <c r="X828" s="113"/>
      <c r="Y828" s="117" t="str">
        <f t="shared" si="202"/>
        <v/>
      </c>
      <c r="Z828" s="118"/>
      <c r="AA828" s="93"/>
      <c r="AB828" s="93"/>
      <c r="AC828" s="93"/>
    </row>
    <row r="829" spans="1:29" ht="20.100000000000001" customHeight="1" x14ac:dyDescent="0.25">
      <c r="A829" s="405"/>
      <c r="B829" s="353"/>
      <c r="C829" s="353"/>
      <c r="D829" s="353"/>
      <c r="E829" s="353"/>
      <c r="F829" s="353"/>
      <c r="G829" s="353"/>
      <c r="H829" s="353"/>
      <c r="I829" s="557"/>
      <c r="J829" s="558"/>
      <c r="K829" s="408"/>
      <c r="L829" s="415"/>
      <c r="M829" s="93"/>
      <c r="N829" s="110"/>
      <c r="O829" s="111" t="s">
        <v>79</v>
      </c>
      <c r="P829" s="111"/>
      <c r="Q829" s="111"/>
      <c r="R829" s="111" t="str">
        <f t="shared" si="205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1"/>
        <v/>
      </c>
      <c r="X829" s="113"/>
      <c r="Y829" s="117" t="str">
        <f t="shared" si="202"/>
        <v/>
      </c>
      <c r="Z829" s="118"/>
      <c r="AA829" s="86"/>
      <c r="AB829" s="86"/>
      <c r="AC829" s="86"/>
    </row>
    <row r="830" spans="1:29" ht="20.100000000000001" customHeight="1" x14ac:dyDescent="0.3">
      <c r="A830" s="405"/>
      <c r="B830" s="444"/>
      <c r="C830" s="444"/>
      <c r="D830" s="444"/>
      <c r="E830" s="444"/>
      <c r="F830" s="444"/>
      <c r="G830" s="444"/>
      <c r="H830" s="444"/>
      <c r="I830" s="557"/>
      <c r="J830" s="558"/>
      <c r="K830" s="408"/>
      <c r="L830" s="415"/>
      <c r="M830" s="93"/>
      <c r="N830" s="110"/>
      <c r="O830" s="111" t="s">
        <v>80</v>
      </c>
      <c r="P830" s="111"/>
      <c r="Q830" s="111"/>
      <c r="R830" s="111" t="str">
        <f t="shared" si="205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1"/>
        <v/>
      </c>
      <c r="X830" s="113"/>
      <c r="Y830" s="117" t="str">
        <f t="shared" si="202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1"/>
      <c r="B831" s="447"/>
      <c r="C831" s="447"/>
      <c r="D831" s="447"/>
      <c r="E831" s="447"/>
      <c r="F831" s="447"/>
      <c r="G831" s="447"/>
      <c r="H831" s="447"/>
      <c r="I831" s="447"/>
      <c r="J831" s="447"/>
      <c r="K831" s="447"/>
      <c r="L831" s="423"/>
      <c r="M831" s="93"/>
      <c r="N831" s="110"/>
      <c r="O831" s="111" t="s">
        <v>81</v>
      </c>
      <c r="P831" s="111"/>
      <c r="Q831" s="111"/>
      <c r="R831" s="111" t="str">
        <f t="shared" si="205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1"/>
        <v/>
      </c>
      <c r="X831" s="113"/>
      <c r="Y831" s="117" t="str">
        <f t="shared" si="202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3"/>
      <c r="B832" s="353"/>
      <c r="C832" s="353"/>
      <c r="D832" s="353"/>
      <c r="E832" s="353"/>
      <c r="F832" s="353"/>
      <c r="G832" s="353"/>
      <c r="H832" s="353"/>
      <c r="I832" s="353"/>
      <c r="J832" s="353"/>
      <c r="K832" s="353"/>
      <c r="L832" s="353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61" t="s">
        <v>50</v>
      </c>
      <c r="B833" s="562"/>
      <c r="C833" s="562"/>
      <c r="D833" s="562"/>
      <c r="E833" s="562"/>
      <c r="F833" s="562"/>
      <c r="G833" s="562"/>
      <c r="H833" s="562"/>
      <c r="I833" s="562"/>
      <c r="J833" s="562"/>
      <c r="K833" s="562"/>
      <c r="L833" s="563"/>
      <c r="M833" s="94"/>
      <c r="N833" s="95"/>
      <c r="O833" s="542" t="s">
        <v>51</v>
      </c>
      <c r="P833" s="552"/>
      <c r="Q833" s="552"/>
      <c r="R833" s="553"/>
      <c r="S833" s="96"/>
      <c r="T833" s="542" t="s">
        <v>52</v>
      </c>
      <c r="U833" s="552"/>
      <c r="V833" s="552"/>
      <c r="W833" s="552"/>
      <c r="X833" s="552"/>
      <c r="Y833" s="553"/>
      <c r="Z833" s="97"/>
      <c r="AA833" s="86"/>
    </row>
    <row r="834" spans="1:29" ht="20.100000000000001" customHeight="1" thickBot="1" x14ac:dyDescent="0.3">
      <c r="A834" s="436"/>
      <c r="B834" s="437"/>
      <c r="C834" s="545" t="s">
        <v>239</v>
      </c>
      <c r="D834" s="569"/>
      <c r="E834" s="569"/>
      <c r="F834" s="569"/>
      <c r="G834" s="437" t="str">
        <f>$J$1</f>
        <v>April</v>
      </c>
      <c r="H834" s="546">
        <f>$K$1</f>
        <v>2025</v>
      </c>
      <c r="I834" s="569"/>
      <c r="J834" s="437"/>
      <c r="K834" s="438"/>
      <c r="L834" s="439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5"/>
      <c r="B835" s="353"/>
      <c r="C835" s="353"/>
      <c r="D835" s="406"/>
      <c r="E835" s="406"/>
      <c r="F835" s="406"/>
      <c r="G835" s="406"/>
      <c r="H835" s="406"/>
      <c r="I835" s="353"/>
      <c r="J835" s="407" t="s">
        <v>59</v>
      </c>
      <c r="K835" s="408">
        <v>70000</v>
      </c>
      <c r="L835" s="409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5"/>
      <c r="B836" s="353" t="s">
        <v>61</v>
      </c>
      <c r="C836" s="410" t="s">
        <v>226</v>
      </c>
      <c r="D836" s="353"/>
      <c r="E836" s="353"/>
      <c r="F836" s="353"/>
      <c r="G836" s="353"/>
      <c r="H836" s="411"/>
      <c r="I836" s="406"/>
      <c r="J836" s="353"/>
      <c r="K836" s="353"/>
      <c r="L836" s="412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7">IF(U836="","",U836+V836)</f>
        <v>0</v>
      </c>
      <c r="X836" s="113"/>
      <c r="Y836" s="117">
        <f t="shared" ref="Y836:Y846" si="208">IF(W836="","",W836-X836)</f>
        <v>0</v>
      </c>
      <c r="Z836" s="118"/>
      <c r="AA836" s="86"/>
    </row>
    <row r="837" spans="1:29" ht="20.100000000000001" customHeight="1" thickBot="1" x14ac:dyDescent="0.3">
      <c r="A837" s="405"/>
      <c r="B837" s="413" t="s">
        <v>63</v>
      </c>
      <c r="C837" s="445"/>
      <c r="D837" s="353"/>
      <c r="E837" s="353"/>
      <c r="F837" s="547" t="s">
        <v>52</v>
      </c>
      <c r="G837" s="548"/>
      <c r="H837" s="353"/>
      <c r="I837" s="547" t="s">
        <v>64</v>
      </c>
      <c r="J837" s="549"/>
      <c r="K837" s="548"/>
      <c r="L837" s="415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09">IF($J$1="April",Y836,Y836)</f>
        <v>0</v>
      </c>
      <c r="V837" s="113"/>
      <c r="W837" s="117">
        <f t="shared" si="207"/>
        <v>0</v>
      </c>
      <c r="X837" s="113"/>
      <c r="Y837" s="117">
        <f t="shared" si="208"/>
        <v>0</v>
      </c>
      <c r="Z837" s="118"/>
      <c r="AA837" s="86"/>
    </row>
    <row r="838" spans="1:29" ht="20.100000000000001" customHeight="1" x14ac:dyDescent="0.25">
      <c r="A838" s="405"/>
      <c r="B838" s="353"/>
      <c r="C838" s="353"/>
      <c r="D838" s="353"/>
      <c r="E838" s="353"/>
      <c r="F838" s="353"/>
      <c r="G838" s="353"/>
      <c r="H838" s="416"/>
      <c r="I838" s="353"/>
      <c r="J838" s="353"/>
      <c r="K838" s="353"/>
      <c r="L838" s="417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09"/>
        <v>0</v>
      </c>
      <c r="V838" s="113"/>
      <c r="W838" s="117">
        <f t="shared" si="207"/>
        <v>0</v>
      </c>
      <c r="X838" s="113"/>
      <c r="Y838" s="117">
        <f t="shared" si="208"/>
        <v>0</v>
      </c>
      <c r="Z838" s="118"/>
      <c r="AA838" s="86"/>
    </row>
    <row r="839" spans="1:29" ht="20.100000000000001" customHeight="1" x14ac:dyDescent="0.25">
      <c r="A839" s="405"/>
      <c r="B839" s="559" t="s">
        <v>51</v>
      </c>
      <c r="C839" s="521"/>
      <c r="D839" s="353"/>
      <c r="E839" s="353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6"/>
      <c r="I839" s="126">
        <f>IF(C843&gt;=C842,$K$2,C841+C843)</f>
        <v>30</v>
      </c>
      <c r="J839" s="127" t="s">
        <v>68</v>
      </c>
      <c r="K839" s="128">
        <f>K835/$K$2*I839</f>
        <v>70000</v>
      </c>
      <c r="L839" s="418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0">IF($J$1="May",Y838,Y838)</f>
        <v>0</v>
      </c>
      <c r="V839" s="113"/>
      <c r="W839" s="117">
        <f t="shared" si="207"/>
        <v>0</v>
      </c>
      <c r="X839" s="113"/>
      <c r="Y839" s="117">
        <f t="shared" si="208"/>
        <v>0</v>
      </c>
      <c r="Z839" s="118"/>
      <c r="AA839" s="86"/>
    </row>
    <row r="840" spans="1:29" ht="20.100000000000001" customHeight="1" x14ac:dyDescent="0.25">
      <c r="A840" s="405"/>
      <c r="B840" s="130"/>
      <c r="C840" s="130"/>
      <c r="D840" s="353"/>
      <c r="E840" s="353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6"/>
      <c r="I840" s="446"/>
      <c r="J840" s="127" t="s">
        <v>70</v>
      </c>
      <c r="K840" s="125">
        <f>K835/$K$2/8*I840</f>
        <v>0</v>
      </c>
      <c r="L840" s="420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0"/>
        <v>0</v>
      </c>
      <c r="V840" s="113"/>
      <c r="W840" s="117">
        <f t="shared" si="207"/>
        <v>0</v>
      </c>
      <c r="X840" s="113"/>
      <c r="Y840" s="117">
        <f t="shared" si="208"/>
        <v>0</v>
      </c>
      <c r="Z840" s="118"/>
      <c r="AA840" s="86"/>
    </row>
    <row r="841" spans="1:29" ht="20.100000000000001" customHeight="1" x14ac:dyDescent="0.25">
      <c r="A841" s="405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0</v>
      </c>
      <c r="D841" s="353"/>
      <c r="E841" s="353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6"/>
      <c r="I841" s="560" t="s">
        <v>72</v>
      </c>
      <c r="J841" s="521"/>
      <c r="K841" s="125">
        <f>K839+K840</f>
        <v>70000</v>
      </c>
      <c r="L841" s="420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0"/>
        <v>0</v>
      </c>
      <c r="V841" s="113"/>
      <c r="W841" s="117">
        <f t="shared" si="207"/>
        <v>0</v>
      </c>
      <c r="X841" s="113"/>
      <c r="Y841" s="117">
        <f t="shared" si="208"/>
        <v>0</v>
      </c>
      <c r="Z841" s="118"/>
      <c r="AA841" s="86"/>
    </row>
    <row r="842" spans="1:29" ht="20.100000000000001" customHeight="1" x14ac:dyDescent="0.25">
      <c r="A842" s="405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3"/>
      <c r="E842" s="353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6"/>
      <c r="I842" s="560" t="s">
        <v>74</v>
      </c>
      <c r="J842" s="521"/>
      <c r="K842" s="125">
        <f>G842</f>
        <v>0</v>
      </c>
      <c r="L842" s="420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0"/>
        <v>0</v>
      </c>
      <c r="V842" s="113"/>
      <c r="W842" s="117">
        <f t="shared" si="207"/>
        <v>0</v>
      </c>
      <c r="X842" s="113"/>
      <c r="Y842" s="117">
        <f t="shared" si="208"/>
        <v>0</v>
      </c>
      <c r="Z842" s="118"/>
      <c r="AA842" s="86"/>
    </row>
    <row r="843" spans="1:29" ht="18.75" customHeight="1" x14ac:dyDescent="0.2">
      <c r="A843" s="405"/>
      <c r="B843" s="426" t="s">
        <v>76</v>
      </c>
      <c r="C843" s="424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3"/>
      <c r="E843" s="353"/>
      <c r="F843" s="426" t="s">
        <v>58</v>
      </c>
      <c r="G843" s="427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3"/>
      <c r="I843" s="555" t="s">
        <v>13</v>
      </c>
      <c r="J843" s="556"/>
      <c r="K843" s="430">
        <f>K841-K842</f>
        <v>70000</v>
      </c>
      <c r="L843" s="412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7"/>
        <v>0</v>
      </c>
      <c r="X843" s="113"/>
      <c r="Y843" s="117">
        <f t="shared" si="208"/>
        <v>0</v>
      </c>
      <c r="Z843" s="118"/>
      <c r="AA843" s="93"/>
      <c r="AB843" s="93"/>
      <c r="AC843" s="93"/>
    </row>
    <row r="844" spans="1:29" ht="20.100000000000001" customHeight="1" x14ac:dyDescent="0.2">
      <c r="A844" s="405"/>
      <c r="B844" s="353"/>
      <c r="C844" s="353"/>
      <c r="D844" s="353"/>
      <c r="E844" s="353"/>
      <c r="F844" s="353"/>
      <c r="G844" s="353"/>
      <c r="H844" s="353"/>
      <c r="I844" s="557"/>
      <c r="J844" s="558"/>
      <c r="K844" s="408"/>
      <c r="L844" s="415"/>
      <c r="M844" s="93"/>
      <c r="N844" s="110"/>
      <c r="O844" s="111" t="s">
        <v>79</v>
      </c>
      <c r="P844" s="111"/>
      <c r="Q844" s="111"/>
      <c r="R844" s="111" t="str">
        <f t="shared" ref="R844:R845" si="211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7"/>
        <v/>
      </c>
      <c r="X844" s="113"/>
      <c r="Y844" s="117" t="str">
        <f t="shared" si="208"/>
        <v/>
      </c>
      <c r="Z844" s="118"/>
      <c r="AA844" s="93"/>
      <c r="AB844" s="93"/>
      <c r="AC844" s="93"/>
    </row>
    <row r="845" spans="1:29" ht="20.100000000000001" customHeight="1" x14ac:dyDescent="0.3">
      <c r="A845" s="405"/>
      <c r="B845" s="444"/>
      <c r="C845" s="444"/>
      <c r="D845" s="444"/>
      <c r="E845" s="444"/>
      <c r="F845" s="444"/>
      <c r="G845" s="444"/>
      <c r="H845" s="444"/>
      <c r="I845" s="557"/>
      <c r="J845" s="558"/>
      <c r="K845" s="408"/>
      <c r="L845" s="415"/>
      <c r="M845" s="93"/>
      <c r="N845" s="110"/>
      <c r="O845" s="111" t="s">
        <v>80</v>
      </c>
      <c r="P845" s="111"/>
      <c r="Q845" s="111"/>
      <c r="R845" s="111" t="str">
        <f t="shared" si="211"/>
        <v/>
      </c>
      <c r="S845" s="92"/>
      <c r="T845" s="111" t="s">
        <v>80</v>
      </c>
      <c r="U845" s="117"/>
      <c r="V845" s="113"/>
      <c r="W845" s="117" t="str">
        <f t="shared" si="207"/>
        <v/>
      </c>
      <c r="X845" s="113"/>
      <c r="Y845" s="117" t="str">
        <f t="shared" si="208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1"/>
      <c r="B846" s="447"/>
      <c r="C846" s="447"/>
      <c r="D846" s="447"/>
      <c r="E846" s="447"/>
      <c r="F846" s="447"/>
      <c r="G846" s="447"/>
      <c r="H846" s="447"/>
      <c r="I846" s="447"/>
      <c r="J846" s="447"/>
      <c r="K846" s="447"/>
      <c r="L846" s="423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7"/>
        <v/>
      </c>
      <c r="X846" s="113"/>
      <c r="Y846" s="117" t="str">
        <f t="shared" si="208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61" t="s">
        <v>50</v>
      </c>
      <c r="B848" s="562"/>
      <c r="C848" s="562"/>
      <c r="D848" s="562"/>
      <c r="E848" s="562"/>
      <c r="F848" s="562"/>
      <c r="G848" s="562"/>
      <c r="H848" s="562"/>
      <c r="I848" s="562"/>
      <c r="J848" s="562"/>
      <c r="K848" s="562"/>
      <c r="L848" s="563"/>
      <c r="M848" s="94"/>
      <c r="N848" s="95"/>
      <c r="O848" s="542" t="s">
        <v>51</v>
      </c>
      <c r="P848" s="552"/>
      <c r="Q848" s="552"/>
      <c r="R848" s="553"/>
      <c r="S848" s="96"/>
      <c r="T848" s="542" t="s">
        <v>52</v>
      </c>
      <c r="U848" s="552"/>
      <c r="V848" s="552"/>
      <c r="W848" s="552"/>
      <c r="X848" s="552"/>
      <c r="Y848" s="553"/>
    </row>
    <row r="849" spans="1:29" ht="20.100000000000001" customHeight="1" thickBot="1" x14ac:dyDescent="0.25">
      <c r="A849" s="436"/>
      <c r="B849" s="437"/>
      <c r="C849" s="545" t="s">
        <v>239</v>
      </c>
      <c r="D849" s="569"/>
      <c r="E849" s="569"/>
      <c r="F849" s="569"/>
      <c r="G849" s="437" t="str">
        <f>$J$1</f>
        <v>April</v>
      </c>
      <c r="H849" s="546">
        <f>$K$1</f>
        <v>2025</v>
      </c>
      <c r="I849" s="569"/>
      <c r="J849" s="437"/>
      <c r="K849" s="438"/>
      <c r="L849" s="439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2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3">IF(U851="","",U851+V851)</f>
        <v>80000</v>
      </c>
      <c r="X851" s="113">
        <v>10000</v>
      </c>
      <c r="Y851" s="117">
        <f t="shared" ref="Y851:Y861" si="214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6">
        <v>45597</v>
      </c>
      <c r="D852" s="85"/>
      <c r="E852" s="85"/>
      <c r="F852" s="547" t="s">
        <v>52</v>
      </c>
      <c r="G852" s="548"/>
      <c r="H852" s="353"/>
      <c r="I852" s="547" t="s">
        <v>64</v>
      </c>
      <c r="J852" s="549"/>
      <c r="K852" s="548"/>
      <c r="L852" s="121"/>
      <c r="M852" s="93"/>
      <c r="N852" s="110"/>
      <c r="O852" s="111" t="s">
        <v>65</v>
      </c>
      <c r="P852" s="111"/>
      <c r="Q852" s="111"/>
      <c r="R852" s="111" t="str">
        <f t="shared" si="212"/>
        <v/>
      </c>
      <c r="S852" s="92"/>
      <c r="T852" s="111" t="s">
        <v>65</v>
      </c>
      <c r="U852" s="117">
        <f>Y851</f>
        <v>70000</v>
      </c>
      <c r="V852" s="113"/>
      <c r="W852" s="117">
        <f t="shared" si="213"/>
        <v>70000</v>
      </c>
      <c r="X852" s="113"/>
      <c r="Y852" s="117">
        <f t="shared" si="214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2"/>
        <v/>
      </c>
      <c r="S853" s="92"/>
      <c r="T853" s="111" t="s">
        <v>66</v>
      </c>
      <c r="U853" s="117">
        <f>Y852</f>
        <v>70000</v>
      </c>
      <c r="V853" s="113"/>
      <c r="W853" s="117">
        <f t="shared" si="213"/>
        <v>70000</v>
      </c>
      <c r="X853" s="113">
        <v>20000</v>
      </c>
      <c r="Y853" s="117">
        <f t="shared" si="214"/>
        <v>50000</v>
      </c>
    </row>
    <row r="854" spans="1:29" ht="20.100000000000001" customHeight="1" x14ac:dyDescent="0.2">
      <c r="A854" s="98"/>
      <c r="B854" s="554" t="s">
        <v>51</v>
      </c>
      <c r="C854" s="521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30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2"/>
        <v/>
      </c>
      <c r="S854" s="92"/>
      <c r="T854" s="111" t="s">
        <v>69</v>
      </c>
      <c r="U854" s="117"/>
      <c r="V854" s="113"/>
      <c r="W854" s="117" t="str">
        <f t="shared" si="213"/>
        <v/>
      </c>
      <c r="X854" s="113"/>
      <c r="Y854" s="117" t="str">
        <f t="shared" si="214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2"/>
        <v/>
      </c>
      <c r="S855" s="92"/>
      <c r="T855" s="111" t="s">
        <v>47</v>
      </c>
      <c r="U855" s="117"/>
      <c r="V855" s="113"/>
      <c r="W855" s="117" t="str">
        <f t="shared" si="213"/>
        <v/>
      </c>
      <c r="X855" s="113"/>
      <c r="Y855" s="117" t="str">
        <f t="shared" si="214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64" t="s">
        <v>72</v>
      </c>
      <c r="J856" s="521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2"/>
        <v/>
      </c>
      <c r="S856" s="92"/>
      <c r="T856" s="111" t="s">
        <v>73</v>
      </c>
      <c r="U856" s="117"/>
      <c r="V856" s="113"/>
      <c r="W856" s="117" t="str">
        <f t="shared" si="213"/>
        <v/>
      </c>
      <c r="X856" s="113"/>
      <c r="Y856" s="117" t="str">
        <f t="shared" si="214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20000</v>
      </c>
      <c r="H857" s="122"/>
      <c r="I857" s="564" t="s">
        <v>74</v>
      </c>
      <c r="J857" s="521"/>
      <c r="K857" s="125">
        <f>G857</f>
        <v>20000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2"/>
        <v/>
      </c>
      <c r="S857" s="92"/>
      <c r="T857" s="111" t="s">
        <v>75</v>
      </c>
      <c r="U857" s="117"/>
      <c r="V857" s="113"/>
      <c r="W857" s="117" t="str">
        <f t="shared" si="213"/>
        <v/>
      </c>
      <c r="X857" s="113"/>
      <c r="Y857" s="117" t="str">
        <f t="shared" si="214"/>
        <v/>
      </c>
    </row>
    <row r="858" spans="1:29" ht="18.75" customHeight="1" x14ac:dyDescent="0.2">
      <c r="A858" s="405"/>
      <c r="B858" s="426" t="s">
        <v>76</v>
      </c>
      <c r="C858" s="424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3"/>
      <c r="E858" s="353"/>
      <c r="F858" s="426" t="s">
        <v>58</v>
      </c>
      <c r="G858" s="427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50000</v>
      </c>
      <c r="H858" s="353"/>
      <c r="I858" s="555" t="s">
        <v>13</v>
      </c>
      <c r="J858" s="556"/>
      <c r="K858" s="430">
        <f>K856-K857</f>
        <v>100000</v>
      </c>
      <c r="L858" s="412"/>
      <c r="M858" s="93"/>
      <c r="N858" s="110"/>
      <c r="O858" s="111" t="s">
        <v>78</v>
      </c>
      <c r="P858" s="111"/>
      <c r="Q858" s="111"/>
      <c r="R858" s="111" t="str">
        <f t="shared" si="212"/>
        <v/>
      </c>
      <c r="S858" s="92"/>
      <c r="T858" s="111" t="s">
        <v>78</v>
      </c>
      <c r="U858" s="117"/>
      <c r="V858" s="113"/>
      <c r="W858" s="117" t="str">
        <f t="shared" si="213"/>
        <v/>
      </c>
      <c r="X858" s="113"/>
      <c r="Y858" s="117" t="str">
        <f t="shared" si="214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50"/>
      <c r="J859" s="551"/>
      <c r="K859" s="87"/>
      <c r="L859" s="121"/>
      <c r="N859" s="110"/>
      <c r="O859" s="111" t="s">
        <v>79</v>
      </c>
      <c r="P859" s="111"/>
      <c r="Q859" s="111"/>
      <c r="R859" s="111" t="str">
        <f t="shared" si="212"/>
        <v/>
      </c>
      <c r="S859" s="92"/>
      <c r="T859" s="111" t="s">
        <v>79</v>
      </c>
      <c r="U859" s="117"/>
      <c r="V859" s="113"/>
      <c r="W859" s="117" t="str">
        <f t="shared" si="213"/>
        <v/>
      </c>
      <c r="X859" s="113"/>
      <c r="Y859" s="117" t="str">
        <f t="shared" si="214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50"/>
      <c r="J860" s="551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3"/>
        <v/>
      </c>
      <c r="X860" s="113"/>
      <c r="Y860" s="117" t="str">
        <f t="shared" si="214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2"/>
        <v/>
      </c>
      <c r="S861" s="92"/>
      <c r="T861" s="111" t="s">
        <v>81</v>
      </c>
      <c r="U861" s="117"/>
      <c r="V861" s="113"/>
      <c r="W861" s="117" t="str">
        <f t="shared" si="213"/>
        <v/>
      </c>
      <c r="X861" s="113">
        <v>0</v>
      </c>
      <c r="Y861" s="117" t="str">
        <f t="shared" si="214"/>
        <v/>
      </c>
    </row>
    <row r="862" spans="1:29" ht="20.100000000000001" customHeight="1" thickBot="1" x14ac:dyDescent="0.25"/>
    <row r="863" spans="1:29" ht="19.5" customHeight="1" thickBot="1" x14ac:dyDescent="0.55000000000000004">
      <c r="A863" s="561" t="s">
        <v>50</v>
      </c>
      <c r="B863" s="562"/>
      <c r="C863" s="562"/>
      <c r="D863" s="562"/>
      <c r="E863" s="562"/>
      <c r="F863" s="562"/>
      <c r="G863" s="562"/>
      <c r="H863" s="562"/>
      <c r="I863" s="562"/>
      <c r="J863" s="562"/>
      <c r="K863" s="562"/>
      <c r="L863" s="563"/>
      <c r="M863" s="94"/>
      <c r="N863" s="95"/>
      <c r="O863" s="542" t="s">
        <v>51</v>
      </c>
      <c r="P863" s="552"/>
      <c r="Q863" s="552"/>
      <c r="R863" s="553"/>
      <c r="S863" s="96"/>
      <c r="T863" s="542" t="s">
        <v>52</v>
      </c>
      <c r="U863" s="552"/>
      <c r="V863" s="552"/>
      <c r="W863" s="552"/>
      <c r="X863" s="552"/>
      <c r="Y863" s="553"/>
      <c r="Z863" s="97"/>
      <c r="AA863" s="93"/>
      <c r="AB863" s="93"/>
      <c r="AC863" s="93"/>
    </row>
    <row r="864" spans="1:29" ht="20.100000000000001" customHeight="1" thickBot="1" x14ac:dyDescent="0.25">
      <c r="A864" s="436"/>
      <c r="B864" s="437"/>
      <c r="C864" s="545" t="s">
        <v>239</v>
      </c>
      <c r="D864" s="565"/>
      <c r="E864" s="565"/>
      <c r="F864" s="565"/>
      <c r="G864" s="437" t="str">
        <f>$J$1</f>
        <v>April</v>
      </c>
      <c r="H864" s="546">
        <f>$K$1</f>
        <v>2025</v>
      </c>
      <c r="I864" s="565"/>
      <c r="J864" s="437"/>
      <c r="K864" s="438"/>
      <c r="L864" s="439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5">Y865</f>
        <v>0</v>
      </c>
      <c r="V866" s="113">
        <v>4000</v>
      </c>
      <c r="W866" s="117">
        <f t="shared" ref="W866:W876" si="216">IF(U866="","",U866+V866)</f>
        <v>4000</v>
      </c>
      <c r="X866" s="113">
        <v>4000</v>
      </c>
      <c r="Y866" s="117">
        <f t="shared" ref="Y866:Y876" si="217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5"/>
      <c r="B867" s="413" t="s">
        <v>63</v>
      </c>
      <c r="C867" s="414"/>
      <c r="D867" s="353"/>
      <c r="E867" s="353"/>
      <c r="F867" s="547" t="s">
        <v>52</v>
      </c>
      <c r="G867" s="548"/>
      <c r="H867" s="353"/>
      <c r="I867" s="547" t="s">
        <v>64</v>
      </c>
      <c r="J867" s="549"/>
      <c r="K867" s="548"/>
      <c r="L867" s="415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5"/>
        <v>0</v>
      </c>
      <c r="V867" s="113">
        <v>20000</v>
      </c>
      <c r="W867" s="117">
        <f t="shared" si="216"/>
        <v>20000</v>
      </c>
      <c r="X867" s="113">
        <v>20000</v>
      </c>
      <c r="Y867" s="117">
        <f t="shared" si="217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>
        <f>IF($J$1="March","",Y867)</f>
        <v>0</v>
      </c>
      <c r="V868" s="113"/>
      <c r="W868" s="117">
        <f t="shared" si="216"/>
        <v>0</v>
      </c>
      <c r="X868" s="113"/>
      <c r="Y868" s="117">
        <f t="shared" si="217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554" t="s">
        <v>51</v>
      </c>
      <c r="C869" s="521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30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>
        <f t="shared" ref="U869:U870" si="218">Y868</f>
        <v>0</v>
      </c>
      <c r="V869" s="113"/>
      <c r="W869" s="117">
        <f t="shared" si="216"/>
        <v>0</v>
      </c>
      <c r="X869" s="113"/>
      <c r="Y869" s="117">
        <f t="shared" si="217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70" s="122"/>
      <c r="I870" s="126">
        <v>89</v>
      </c>
      <c r="J870" s="127" t="s">
        <v>70</v>
      </c>
      <c r="K870" s="125">
        <f>K865/$K$2/8*I870</f>
        <v>14833.333333333332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>
        <f t="shared" si="218"/>
        <v>0</v>
      </c>
      <c r="V870" s="113"/>
      <c r="W870" s="117">
        <f t="shared" si="216"/>
        <v>0</v>
      </c>
      <c r="X870" s="113"/>
      <c r="Y870" s="117">
        <f t="shared" si="217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0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0</v>
      </c>
      <c r="H871" s="122"/>
      <c r="I871" s="564" t="s">
        <v>72</v>
      </c>
      <c r="J871" s="521"/>
      <c r="K871" s="125">
        <f>K869+K870</f>
        <v>54833.333333333328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>
        <f t="shared" ref="U871:U876" si="219">Y870</f>
        <v>0</v>
      </c>
      <c r="V871" s="113"/>
      <c r="W871" s="117">
        <f t="shared" si="216"/>
        <v>0</v>
      </c>
      <c r="X871" s="113"/>
      <c r="Y871" s="117">
        <f t="shared" si="217"/>
        <v>0</v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72" s="122"/>
      <c r="I872" s="564" t="s">
        <v>74</v>
      </c>
      <c r="J872" s="521"/>
      <c r="K872" s="125">
        <f>G872</f>
        <v>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>
        <f t="shared" si="219"/>
        <v>0</v>
      </c>
      <c r="V872" s="113"/>
      <c r="W872" s="117">
        <f t="shared" si="216"/>
        <v>0</v>
      </c>
      <c r="X872" s="113"/>
      <c r="Y872" s="117">
        <f t="shared" si="217"/>
        <v>0</v>
      </c>
      <c r="Z872" s="118"/>
      <c r="AA872" s="93"/>
      <c r="AB872" s="93"/>
      <c r="AC872" s="141"/>
    </row>
    <row r="873" spans="1:29" ht="18.75" customHeight="1" x14ac:dyDescent="0.2">
      <c r="A873" s="405"/>
      <c r="B873" s="426" t="s">
        <v>76</v>
      </c>
      <c r="C873" s="424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3"/>
      <c r="E873" s="353"/>
      <c r="F873" s="426" t="s">
        <v>58</v>
      </c>
      <c r="G873" s="427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3"/>
      <c r="I873" s="555" t="s">
        <v>13</v>
      </c>
      <c r="J873" s="556"/>
      <c r="K873" s="430">
        <f>K871-K872</f>
        <v>54833.333333333328</v>
      </c>
      <c r="L873" s="412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>
        <f t="shared" si="219"/>
        <v>0</v>
      </c>
      <c r="V873" s="113"/>
      <c r="W873" s="117">
        <f t="shared" si="216"/>
        <v>0</v>
      </c>
      <c r="X873" s="113"/>
      <c r="Y873" s="117">
        <f t="shared" si="217"/>
        <v>0</v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50"/>
      <c r="J874" s="551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>
        <f t="shared" si="219"/>
        <v>0</v>
      </c>
      <c r="V874" s="113"/>
      <c r="W874" s="117">
        <f t="shared" si="216"/>
        <v>0</v>
      </c>
      <c r="X874" s="113"/>
      <c r="Y874" s="117">
        <f t="shared" si="217"/>
        <v>0</v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50"/>
      <c r="J875" s="551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>
        <f t="shared" si="219"/>
        <v>0</v>
      </c>
      <c r="V875" s="113"/>
      <c r="W875" s="117">
        <f t="shared" si="216"/>
        <v>0</v>
      </c>
      <c r="X875" s="113"/>
      <c r="Y875" s="117">
        <f t="shared" si="217"/>
        <v>0</v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>
        <f t="shared" si="219"/>
        <v>0</v>
      </c>
      <c r="V876" s="113"/>
      <c r="W876" s="117">
        <f t="shared" si="216"/>
        <v>0</v>
      </c>
      <c r="X876" s="113"/>
      <c r="Y876" s="117">
        <f t="shared" si="217"/>
        <v>0</v>
      </c>
      <c r="Z876" s="118"/>
      <c r="AA876" s="93"/>
      <c r="AB876" s="93"/>
      <c r="AC876" s="93"/>
    </row>
    <row r="877" spans="1:29" ht="20.100000000000001" customHeight="1" thickBot="1" x14ac:dyDescent="0.25">
      <c r="A877" s="353"/>
      <c r="B877" s="353"/>
      <c r="C877" s="353"/>
      <c r="D877" s="353"/>
      <c r="E877" s="353"/>
      <c r="F877" s="353"/>
      <c r="G877" s="353"/>
      <c r="H877" s="353"/>
      <c r="I877" s="353"/>
      <c r="J877" s="353"/>
      <c r="K877" s="353"/>
      <c r="L877" s="353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61" t="s">
        <v>50</v>
      </c>
      <c r="B878" s="562"/>
      <c r="C878" s="562"/>
      <c r="D878" s="562"/>
      <c r="E878" s="562"/>
      <c r="F878" s="562"/>
      <c r="G878" s="562"/>
      <c r="H878" s="562"/>
      <c r="I878" s="562"/>
      <c r="J878" s="562"/>
      <c r="K878" s="562"/>
      <c r="L878" s="563"/>
      <c r="M878" s="94"/>
      <c r="N878" s="95"/>
      <c r="O878" s="542" t="s">
        <v>51</v>
      </c>
      <c r="P878" s="552"/>
      <c r="Q878" s="552"/>
      <c r="R878" s="553"/>
      <c r="S878" s="96"/>
      <c r="T878" s="542" t="s">
        <v>52</v>
      </c>
      <c r="U878" s="552"/>
      <c r="V878" s="552"/>
      <c r="W878" s="552"/>
      <c r="X878" s="552"/>
      <c r="Y878" s="553"/>
      <c r="Z878" s="97"/>
      <c r="AA878" s="86"/>
      <c r="AB878" s="86"/>
      <c r="AC878" s="86"/>
    </row>
    <row r="879" spans="1:29" ht="20.100000000000001" customHeight="1" thickBot="1" x14ac:dyDescent="0.3">
      <c r="A879" s="436"/>
      <c r="B879" s="437"/>
      <c r="C879" s="545" t="s">
        <v>239</v>
      </c>
      <c r="D879" s="565"/>
      <c r="E879" s="565"/>
      <c r="F879" s="565"/>
      <c r="G879" s="437" t="str">
        <f>$J$1</f>
        <v>April</v>
      </c>
      <c r="H879" s="546">
        <f>$K$1</f>
        <v>2025</v>
      </c>
      <c r="I879" s="565"/>
      <c r="J879" s="437"/>
      <c r="K879" s="438"/>
      <c r="L879" s="439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5"/>
      <c r="B880" s="353"/>
      <c r="C880" s="353"/>
      <c r="D880" s="406"/>
      <c r="E880" s="406"/>
      <c r="F880" s="406"/>
      <c r="G880" s="406"/>
      <c r="H880" s="406"/>
      <c r="I880" s="353"/>
      <c r="J880" s="407" t="s">
        <v>59</v>
      </c>
      <c r="K880" s="408">
        <v>55000</v>
      </c>
      <c r="L880" s="409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5"/>
      <c r="B881" s="353" t="s">
        <v>61</v>
      </c>
      <c r="C881" s="410" t="s">
        <v>279</v>
      </c>
      <c r="D881" s="353"/>
      <c r="E881" s="353"/>
      <c r="F881" s="353"/>
      <c r="G881" s="353"/>
      <c r="H881" s="411"/>
      <c r="I881" s="406"/>
      <c r="J881" s="353"/>
      <c r="K881" s="353"/>
      <c r="L881" s="412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0">IF(U881="","",U881+V881)</f>
        <v>9000</v>
      </c>
      <c r="X881" s="113">
        <v>5000</v>
      </c>
      <c r="Y881" s="117">
        <f t="shared" ref="Y881:Y891" si="221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5"/>
      <c r="B882" s="413" t="s">
        <v>63</v>
      </c>
      <c r="C882" s="445"/>
      <c r="D882" s="353"/>
      <c r="E882" s="353"/>
      <c r="F882" s="547" t="s">
        <v>52</v>
      </c>
      <c r="G882" s="548"/>
      <c r="H882" s="353"/>
      <c r="I882" s="547" t="s">
        <v>64</v>
      </c>
      <c r="J882" s="549"/>
      <c r="K882" s="548"/>
      <c r="L882" s="415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2">Y881</f>
        <v>4000</v>
      </c>
      <c r="V882" s="113">
        <v>20000</v>
      </c>
      <c r="W882" s="117">
        <f t="shared" si="220"/>
        <v>24000</v>
      </c>
      <c r="X882" s="113">
        <v>24000</v>
      </c>
      <c r="Y882" s="117">
        <f t="shared" si="221"/>
        <v>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353"/>
      <c r="C883" s="353"/>
      <c r="D883" s="353"/>
      <c r="E883" s="353"/>
      <c r="F883" s="353"/>
      <c r="G883" s="353"/>
      <c r="H883" s="416"/>
      <c r="I883" s="353"/>
      <c r="J883" s="353"/>
      <c r="K883" s="353"/>
      <c r="L883" s="417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>
        <f>Y882</f>
        <v>0</v>
      </c>
      <c r="V883" s="113">
        <f>1000+7000</f>
        <v>8000</v>
      </c>
      <c r="W883" s="117">
        <f t="shared" si="220"/>
        <v>8000</v>
      </c>
      <c r="X883" s="113">
        <v>8000</v>
      </c>
      <c r="Y883" s="117">
        <f t="shared" si="221"/>
        <v>0</v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559" t="s">
        <v>51</v>
      </c>
      <c r="C884" s="521"/>
      <c r="D884" s="353"/>
      <c r="E884" s="353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0</v>
      </c>
      <c r="H884" s="416"/>
      <c r="I884" s="126">
        <f>IF(C888&gt;=C887,$K$2,C886+C888)</f>
        <v>30</v>
      </c>
      <c r="J884" s="127" t="s">
        <v>68</v>
      </c>
      <c r="K884" s="128">
        <f>K880/$K$2*I884</f>
        <v>55000</v>
      </c>
      <c r="L884" s="418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0"/>
        <v/>
      </c>
      <c r="X884" s="113"/>
      <c r="Y884" s="117" t="str">
        <f t="shared" si="221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30"/>
      <c r="C885" s="130"/>
      <c r="D885" s="353"/>
      <c r="E885" s="353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8000</v>
      </c>
      <c r="H885" s="416"/>
      <c r="I885" s="485">
        <v>88</v>
      </c>
      <c r="J885" s="127" t="s">
        <v>70</v>
      </c>
      <c r="K885" s="125">
        <f>K880/$K$2/8*I885</f>
        <v>20166.666666666664</v>
      </c>
      <c r="L885" s="420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1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0</v>
      </c>
      <c r="D886" s="353"/>
      <c r="E886" s="353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8000</v>
      </c>
      <c r="H886" s="416"/>
      <c r="I886" s="560" t="s">
        <v>72</v>
      </c>
      <c r="J886" s="521"/>
      <c r="K886" s="125">
        <f>K884+K885</f>
        <v>75166.666666666657</v>
      </c>
      <c r="L886" s="420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3">IF(U886="","",U886+V886)</f>
        <v/>
      </c>
      <c r="X886" s="113"/>
      <c r="Y886" s="117" t="str">
        <f t="shared" si="221"/>
        <v/>
      </c>
      <c r="Z886" s="118"/>
      <c r="AA886" s="86"/>
      <c r="AB886" s="86"/>
      <c r="AC886" s="86"/>
    </row>
    <row r="887" spans="1:29" ht="20.100000000000001" customHeight="1" x14ac:dyDescent="0.25">
      <c r="A887" s="405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3"/>
      <c r="E887" s="353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8000</v>
      </c>
      <c r="H887" s="416"/>
      <c r="I887" s="560" t="s">
        <v>74</v>
      </c>
      <c r="J887" s="521"/>
      <c r="K887" s="125">
        <f>G887</f>
        <v>8000</v>
      </c>
      <c r="L887" s="420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4">IF($J$1="September",Y886,"")</f>
        <v/>
      </c>
      <c r="V887" s="113"/>
      <c r="W887" s="117" t="str">
        <f t="shared" si="223"/>
        <v/>
      </c>
      <c r="X887" s="113"/>
      <c r="Y887" s="117" t="str">
        <f t="shared" si="221"/>
        <v/>
      </c>
      <c r="Z887" s="118"/>
      <c r="AA887" s="86"/>
      <c r="AB887" s="86"/>
      <c r="AC887" s="86"/>
    </row>
    <row r="888" spans="1:29" ht="18.75" customHeight="1" x14ac:dyDescent="0.2">
      <c r="A888" s="405"/>
      <c r="B888" s="426" t="s">
        <v>76</v>
      </c>
      <c r="C888" s="424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3"/>
      <c r="E888" s="353"/>
      <c r="F888" s="426" t="s">
        <v>58</v>
      </c>
      <c r="G888" s="427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3"/>
      <c r="I888" s="555" t="s">
        <v>13</v>
      </c>
      <c r="J888" s="556"/>
      <c r="K888" s="430">
        <f>K886-K887</f>
        <v>67166.666666666657</v>
      </c>
      <c r="L888" s="412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4"/>
        <v/>
      </c>
      <c r="V888" s="113"/>
      <c r="W888" s="117">
        <f>V888</f>
        <v>0</v>
      </c>
      <c r="X888" s="113"/>
      <c r="Y888" s="117">
        <f t="shared" si="221"/>
        <v>0</v>
      </c>
      <c r="Z888" s="118"/>
      <c r="AA888" s="93"/>
      <c r="AB888" s="93"/>
      <c r="AC888" s="93"/>
    </row>
    <row r="889" spans="1:29" ht="20.100000000000001" customHeight="1" x14ac:dyDescent="0.25">
      <c r="A889" s="405"/>
      <c r="B889" s="353"/>
      <c r="C889" s="353"/>
      <c r="D889" s="353"/>
      <c r="E889" s="353"/>
      <c r="F889" s="353"/>
      <c r="G889" s="353"/>
      <c r="H889" s="353"/>
      <c r="I889" s="557"/>
      <c r="J889" s="558"/>
      <c r="K889" s="408"/>
      <c r="L889" s="415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5">IF(U889="","",U889+V889)</f>
        <v>0</v>
      </c>
      <c r="X889" s="113"/>
      <c r="Y889" s="117">
        <f t="shared" si="221"/>
        <v>0</v>
      </c>
      <c r="Z889" s="118"/>
      <c r="AA889" s="86"/>
      <c r="AB889" s="86"/>
      <c r="AC889" s="86"/>
    </row>
    <row r="890" spans="1:29" ht="20.100000000000001" customHeight="1" x14ac:dyDescent="0.3">
      <c r="A890" s="405"/>
      <c r="B890" s="444"/>
      <c r="C890" s="444"/>
      <c r="D890" s="444"/>
      <c r="E890" s="444"/>
      <c r="F890" s="444"/>
      <c r="G890" s="444"/>
      <c r="H890" s="444"/>
      <c r="I890" s="557"/>
      <c r="J890" s="558"/>
      <c r="K890" s="408">
        <f>K888+K873</f>
        <v>121999.99999999999</v>
      </c>
      <c r="L890" s="415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5"/>
        <v>0</v>
      </c>
      <c r="X890" s="113"/>
      <c r="Y890" s="117">
        <f t="shared" si="221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1"/>
      <c r="B891" s="447"/>
      <c r="C891" s="447"/>
      <c r="D891" s="447"/>
      <c r="E891" s="447"/>
      <c r="F891" s="447"/>
      <c r="G891" s="447"/>
      <c r="H891" s="447"/>
      <c r="I891" s="447"/>
      <c r="J891" s="447"/>
      <c r="K891" s="447"/>
      <c r="L891" s="423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5"/>
        <v>0</v>
      </c>
      <c r="X891" s="113"/>
      <c r="Y891" s="117">
        <f t="shared" si="221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61" t="s">
        <v>50</v>
      </c>
      <c r="B893" s="562"/>
      <c r="C893" s="562"/>
      <c r="D893" s="562"/>
      <c r="E893" s="562"/>
      <c r="F893" s="562"/>
      <c r="G893" s="562"/>
      <c r="H893" s="562"/>
      <c r="I893" s="562"/>
      <c r="J893" s="562"/>
      <c r="K893" s="562"/>
      <c r="L893" s="563"/>
      <c r="M893" s="94"/>
      <c r="N893" s="95"/>
      <c r="O893" s="542" t="s">
        <v>51</v>
      </c>
      <c r="P893" s="552"/>
      <c r="Q893" s="552"/>
      <c r="R893" s="553"/>
      <c r="S893" s="96"/>
      <c r="T893" s="542" t="s">
        <v>52</v>
      </c>
      <c r="U893" s="552"/>
      <c r="V893" s="552"/>
      <c r="W893" s="552"/>
      <c r="X893" s="552"/>
      <c r="Y893" s="553"/>
      <c r="Z893" s="97"/>
      <c r="AA893" s="86"/>
      <c r="AB893" s="86"/>
      <c r="AC893" s="86"/>
    </row>
    <row r="894" spans="1:29" ht="20.100000000000001" customHeight="1" thickBot="1" x14ac:dyDescent="0.3">
      <c r="A894" s="436"/>
      <c r="B894" s="437"/>
      <c r="C894" s="545" t="s">
        <v>239</v>
      </c>
      <c r="D894" s="565"/>
      <c r="E894" s="565"/>
      <c r="F894" s="565"/>
      <c r="G894" s="437" t="str">
        <f>$J$1</f>
        <v>April</v>
      </c>
      <c r="H894" s="546">
        <f>$K$1</f>
        <v>2025</v>
      </c>
      <c r="I894" s="565"/>
      <c r="J894" s="437"/>
      <c r="K894" s="438"/>
      <c r="L894" s="439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5"/>
      <c r="B895" s="353"/>
      <c r="C895" s="353"/>
      <c r="D895" s="406"/>
      <c r="E895" s="406"/>
      <c r="F895" s="406"/>
      <c r="G895" s="406"/>
      <c r="H895" s="406"/>
      <c r="I895" s="353"/>
      <c r="J895" s="407" t="s">
        <v>59</v>
      </c>
      <c r="K895" s="408">
        <v>28000</v>
      </c>
      <c r="L895" s="409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5"/>
      <c r="B896" s="353" t="s">
        <v>61</v>
      </c>
      <c r="C896" s="410" t="s">
        <v>277</v>
      </c>
      <c r="D896" s="353"/>
      <c r="E896" s="353"/>
      <c r="F896" s="353"/>
      <c r="G896" s="353"/>
      <c r="H896" s="411"/>
      <c r="I896" s="406"/>
      <c r="J896" s="353"/>
      <c r="K896" s="353"/>
      <c r="L896" s="412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6">IF(U896="","",U896+V896)</f>
        <v>5000</v>
      </c>
      <c r="X896" s="113">
        <v>5000</v>
      </c>
      <c r="Y896" s="117">
        <f t="shared" ref="Y896:Y906" si="227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5"/>
      <c r="B897" s="413" t="s">
        <v>63</v>
      </c>
      <c r="C897" s="445"/>
      <c r="D897" s="353"/>
      <c r="E897" s="353"/>
      <c r="F897" s="547" t="s">
        <v>52</v>
      </c>
      <c r="G897" s="548"/>
      <c r="H897" s="353"/>
      <c r="I897" s="547" t="s">
        <v>64</v>
      </c>
      <c r="J897" s="549"/>
      <c r="K897" s="548"/>
      <c r="L897" s="415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8">IF(Q897="","",R896-Q897)</f>
        <v>0</v>
      </c>
      <c r="S897" s="92"/>
      <c r="T897" s="111" t="s">
        <v>65</v>
      </c>
      <c r="U897" s="117">
        <f t="shared" ref="U897:U898" si="229">IF($J$1="April",Y896,Y896)</f>
        <v>0</v>
      </c>
      <c r="V897" s="113">
        <v>20000</v>
      </c>
      <c r="W897" s="117">
        <f t="shared" si="226"/>
        <v>20000</v>
      </c>
      <c r="X897" s="113">
        <v>20000</v>
      </c>
      <c r="Y897" s="117">
        <f t="shared" si="227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353"/>
      <c r="C898" s="353"/>
      <c r="D898" s="353"/>
      <c r="E898" s="353"/>
      <c r="F898" s="353"/>
      <c r="G898" s="353"/>
      <c r="H898" s="416"/>
      <c r="I898" s="353"/>
      <c r="J898" s="353"/>
      <c r="K898" s="353"/>
      <c r="L898" s="417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29"/>
        <v>0</v>
      </c>
      <c r="V898" s="113"/>
      <c r="W898" s="117">
        <f t="shared" si="226"/>
        <v>0</v>
      </c>
      <c r="X898" s="113"/>
      <c r="Y898" s="117">
        <f t="shared" si="227"/>
        <v>0</v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559" t="s">
        <v>51</v>
      </c>
      <c r="C899" s="521"/>
      <c r="D899" s="353"/>
      <c r="E899" s="353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6"/>
      <c r="I899" s="126">
        <f>IF(C903&gt;=C902,$K$2,C901+C903)</f>
        <v>30</v>
      </c>
      <c r="J899" s="127" t="s">
        <v>68</v>
      </c>
      <c r="K899" s="128">
        <f>K895/$K$2*I899</f>
        <v>28000</v>
      </c>
      <c r="L899" s="418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0">IF($J$1="May",Y898,Y898)</f>
        <v>0</v>
      </c>
      <c r="V899" s="113"/>
      <c r="W899" s="117">
        <f t="shared" si="226"/>
        <v>0</v>
      </c>
      <c r="X899" s="113"/>
      <c r="Y899" s="117">
        <f t="shared" si="227"/>
        <v>0</v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30"/>
      <c r="C900" s="130"/>
      <c r="D900" s="353"/>
      <c r="E900" s="353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0</v>
      </c>
      <c r="H900" s="416"/>
      <c r="I900" s="446">
        <v>85</v>
      </c>
      <c r="J900" s="127" t="s">
        <v>70</v>
      </c>
      <c r="K900" s="125">
        <f>K895/$K$2/8*I900</f>
        <v>9916.6666666666679</v>
      </c>
      <c r="L900" s="420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0"/>
        <v>0</v>
      </c>
      <c r="V900" s="113"/>
      <c r="W900" s="117"/>
      <c r="X900" s="113"/>
      <c r="Y900" s="117" t="str">
        <f t="shared" si="227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0</v>
      </c>
      <c r="D901" s="353"/>
      <c r="E901" s="353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0</v>
      </c>
      <c r="H901" s="416"/>
      <c r="I901" s="560" t="s">
        <v>72</v>
      </c>
      <c r="J901" s="521"/>
      <c r="K901" s="125">
        <f>K899+K900</f>
        <v>37916.666666666672</v>
      </c>
      <c r="L901" s="420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1">IF(U901="","",U901+V901)</f>
        <v/>
      </c>
      <c r="X901" s="113"/>
      <c r="Y901" s="117" t="str">
        <f t="shared" si="227"/>
        <v/>
      </c>
      <c r="Z901" s="118"/>
      <c r="AA901" s="86"/>
      <c r="AB901" s="86"/>
      <c r="AC901" s="86"/>
    </row>
    <row r="902" spans="1:29" ht="20.100000000000001" customHeight="1" x14ac:dyDescent="0.25">
      <c r="A902" s="405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3"/>
      <c r="E902" s="353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0</v>
      </c>
      <c r="H902" s="416"/>
      <c r="I902" s="560" t="s">
        <v>74</v>
      </c>
      <c r="J902" s="521"/>
      <c r="K902" s="125">
        <f>G902</f>
        <v>0</v>
      </c>
      <c r="L902" s="420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2">IF($J$1="September",Y901,"")</f>
        <v/>
      </c>
      <c r="V902" s="113"/>
      <c r="W902" s="117" t="str">
        <f t="shared" si="231"/>
        <v/>
      </c>
      <c r="X902" s="113"/>
      <c r="Y902" s="117" t="str">
        <f t="shared" si="227"/>
        <v/>
      </c>
      <c r="Z902" s="118"/>
      <c r="AA902" s="86"/>
      <c r="AB902" s="86"/>
      <c r="AC902" s="86"/>
    </row>
    <row r="903" spans="1:29" ht="18.75" customHeight="1" x14ac:dyDescent="0.2">
      <c r="A903" s="405"/>
      <c r="B903" s="426" t="s">
        <v>76</v>
      </c>
      <c r="C903" s="424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3"/>
      <c r="E903" s="353"/>
      <c r="F903" s="426" t="s">
        <v>58</v>
      </c>
      <c r="G903" s="427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3"/>
      <c r="I903" s="555" t="s">
        <v>13</v>
      </c>
      <c r="J903" s="556"/>
      <c r="K903" s="430">
        <f>K901-K902</f>
        <v>37916.666666666672</v>
      </c>
      <c r="L903" s="412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2"/>
        <v/>
      </c>
      <c r="V903" s="113"/>
      <c r="W903" s="117">
        <f>V903</f>
        <v>0</v>
      </c>
      <c r="X903" s="113"/>
      <c r="Y903" s="117">
        <f t="shared" si="227"/>
        <v>0</v>
      </c>
      <c r="Z903" s="118"/>
      <c r="AA903" s="93"/>
      <c r="AB903" s="93"/>
      <c r="AC903" s="93"/>
    </row>
    <row r="904" spans="1:29" ht="20.100000000000001" customHeight="1" x14ac:dyDescent="0.25">
      <c r="A904" s="405"/>
      <c r="B904" s="353"/>
      <c r="C904" s="353"/>
      <c r="D904" s="353"/>
      <c r="E904" s="353"/>
      <c r="F904" s="353"/>
      <c r="G904" s="353"/>
      <c r="H904" s="353"/>
      <c r="I904" s="557"/>
      <c r="J904" s="558"/>
      <c r="K904" s="408"/>
      <c r="L904" s="415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6"/>
        <v>0</v>
      </c>
      <c r="X904" s="113"/>
      <c r="Y904" s="117">
        <f t="shared" si="227"/>
        <v>0</v>
      </c>
      <c r="Z904" s="118"/>
      <c r="AA904" s="86"/>
      <c r="AB904" s="86"/>
      <c r="AC904" s="86"/>
    </row>
    <row r="905" spans="1:29" ht="20.100000000000001" customHeight="1" x14ac:dyDescent="0.3">
      <c r="A905" s="405"/>
      <c r="B905" s="444"/>
      <c r="C905" s="444"/>
      <c r="D905" s="444"/>
      <c r="E905" s="444"/>
      <c r="F905" s="444"/>
      <c r="G905" s="444"/>
      <c r="H905" s="444"/>
      <c r="I905" s="557"/>
      <c r="J905" s="558"/>
      <c r="K905" s="408"/>
      <c r="L905" s="415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6"/>
        <v>0</v>
      </c>
      <c r="X905" s="113"/>
      <c r="Y905" s="117">
        <f t="shared" si="227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1"/>
      <c r="B906" s="447"/>
      <c r="C906" s="447"/>
      <c r="D906" s="447"/>
      <c r="E906" s="447"/>
      <c r="F906" s="447"/>
      <c r="G906" s="447"/>
      <c r="H906" s="447"/>
      <c r="I906" s="447"/>
      <c r="J906" s="447"/>
      <c r="K906" s="447"/>
      <c r="L906" s="423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6"/>
        <v/>
      </c>
      <c r="X906" s="113"/>
      <c r="Y906" s="117" t="str">
        <f t="shared" si="227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3"/>
      <c r="B907" s="353"/>
      <c r="C907" s="353"/>
      <c r="D907" s="353"/>
      <c r="E907" s="353"/>
      <c r="F907" s="353"/>
      <c r="G907" s="353"/>
      <c r="H907" s="353"/>
      <c r="I907" s="353"/>
      <c r="J907" s="353"/>
      <c r="K907" s="353"/>
      <c r="L907" s="353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61" t="s">
        <v>50</v>
      </c>
      <c r="B908" s="562"/>
      <c r="C908" s="562"/>
      <c r="D908" s="562"/>
      <c r="E908" s="562"/>
      <c r="F908" s="562"/>
      <c r="G908" s="562"/>
      <c r="H908" s="562"/>
      <c r="I908" s="562"/>
      <c r="J908" s="562"/>
      <c r="K908" s="562"/>
      <c r="L908" s="563"/>
      <c r="M908" s="94"/>
      <c r="N908" s="95"/>
      <c r="O908" s="542" t="s">
        <v>51</v>
      </c>
      <c r="P908" s="552"/>
      <c r="Q908" s="552"/>
      <c r="R908" s="553"/>
      <c r="S908" s="96"/>
      <c r="T908" s="542" t="s">
        <v>52</v>
      </c>
      <c r="U908" s="552"/>
      <c r="V908" s="552"/>
      <c r="W908" s="552"/>
      <c r="X908" s="552"/>
      <c r="Y908" s="553"/>
      <c r="Z908" s="97"/>
      <c r="AA908" s="86"/>
      <c r="AB908" s="86"/>
      <c r="AC908" s="86"/>
    </row>
    <row r="909" spans="1:29" ht="20.100000000000001" customHeight="1" thickBot="1" x14ac:dyDescent="0.3">
      <c r="A909" s="436"/>
      <c r="B909" s="437"/>
      <c r="C909" s="545" t="s">
        <v>239</v>
      </c>
      <c r="D909" s="565"/>
      <c r="E909" s="565"/>
      <c r="F909" s="565"/>
      <c r="G909" s="437" t="str">
        <f>$J$1</f>
        <v>April</v>
      </c>
      <c r="H909" s="546">
        <f>$K$1</f>
        <v>2025</v>
      </c>
      <c r="I909" s="565"/>
      <c r="J909" s="437"/>
      <c r="K909" s="438"/>
      <c r="L909" s="439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5"/>
      <c r="B910" s="353"/>
      <c r="C910" s="353"/>
      <c r="D910" s="406"/>
      <c r="E910" s="406"/>
      <c r="F910" s="406"/>
      <c r="G910" s="406"/>
      <c r="H910" s="406"/>
      <c r="I910" s="353"/>
      <c r="J910" s="407" t="s">
        <v>59</v>
      </c>
      <c r="K910" s="408">
        <v>35000</v>
      </c>
      <c r="L910" s="409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5"/>
      <c r="B911" s="353" t="s">
        <v>61</v>
      </c>
      <c r="C911" s="410" t="s">
        <v>234</v>
      </c>
      <c r="D911" s="353"/>
      <c r="E911" s="353"/>
      <c r="F911" s="353"/>
      <c r="G911" s="353"/>
      <c r="H911" s="411"/>
      <c r="I911" s="406"/>
      <c r="J911" s="353"/>
      <c r="K911" s="353"/>
      <c r="L911" s="412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3">IF(U911="","",U911+V911)</f>
        <v>10000</v>
      </c>
      <c r="X911" s="113">
        <v>10000</v>
      </c>
      <c r="Y911" s="117">
        <f t="shared" ref="Y911:Y921" si="234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5"/>
      <c r="B912" s="413" t="s">
        <v>63</v>
      </c>
      <c r="C912" s="445"/>
      <c r="D912" s="353"/>
      <c r="E912" s="353"/>
      <c r="F912" s="547" t="s">
        <v>52</v>
      </c>
      <c r="G912" s="548"/>
      <c r="H912" s="353"/>
      <c r="I912" s="547" t="s">
        <v>64</v>
      </c>
      <c r="J912" s="549"/>
      <c r="K912" s="548"/>
      <c r="L912" s="415"/>
      <c r="M912" s="93"/>
      <c r="N912" s="110"/>
      <c r="O912" s="111" t="s">
        <v>65</v>
      </c>
      <c r="P912" s="111"/>
      <c r="Q912" s="111"/>
      <c r="R912" s="111" t="str">
        <f t="shared" ref="R912" si="235">IF(Q912="","",R911-Q912)</f>
        <v/>
      </c>
      <c r="S912" s="92"/>
      <c r="T912" s="111" t="s">
        <v>65</v>
      </c>
      <c r="U912" s="117">
        <f t="shared" ref="U912:U913" si="236">IF($J$1="April",Y911,Y911)</f>
        <v>0</v>
      </c>
      <c r="V912" s="113">
        <v>20000</v>
      </c>
      <c r="W912" s="117">
        <f t="shared" si="233"/>
        <v>20000</v>
      </c>
      <c r="X912" s="113">
        <v>20000</v>
      </c>
      <c r="Y912" s="117">
        <f t="shared" si="234"/>
        <v>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353"/>
      <c r="C913" s="353"/>
      <c r="D913" s="353"/>
      <c r="E913" s="353"/>
      <c r="F913" s="353"/>
      <c r="G913" s="353"/>
      <c r="H913" s="416"/>
      <c r="I913" s="353"/>
      <c r="J913" s="353"/>
      <c r="K913" s="353"/>
      <c r="L913" s="417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6"/>
        <v>0</v>
      </c>
      <c r="V913" s="113">
        <v>10000</v>
      </c>
      <c r="W913" s="117">
        <f t="shared" si="233"/>
        <v>10000</v>
      </c>
      <c r="X913" s="113">
        <v>10000</v>
      </c>
      <c r="Y913" s="117">
        <f t="shared" si="234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559" t="s">
        <v>51</v>
      </c>
      <c r="C914" s="521"/>
      <c r="D914" s="353"/>
      <c r="E914" s="353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6"/>
      <c r="I914" s="126">
        <f>IF(C918&gt;=C917,$K$2,C916+C918)</f>
        <v>30</v>
      </c>
      <c r="J914" s="127" t="s">
        <v>68</v>
      </c>
      <c r="K914" s="128">
        <f>K910/$K$2*I914</f>
        <v>35000</v>
      </c>
      <c r="L914" s="418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7">IF($J$1="May",Y913,Y913)</f>
        <v>0</v>
      </c>
      <c r="V914" s="113"/>
      <c r="W914" s="117">
        <f t="shared" si="233"/>
        <v>0</v>
      </c>
      <c r="X914" s="113"/>
      <c r="Y914" s="117">
        <f t="shared" si="234"/>
        <v>0</v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30"/>
      <c r="C915" s="130"/>
      <c r="D915" s="353"/>
      <c r="E915" s="353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10000</v>
      </c>
      <c r="H915" s="416"/>
      <c r="I915" s="485">
        <v>35.5</v>
      </c>
      <c r="J915" s="127" t="s">
        <v>70</v>
      </c>
      <c r="K915" s="125">
        <f>K910/$K$2/8*I915</f>
        <v>5177.0833333333339</v>
      </c>
      <c r="L915" s="420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7"/>
        <v>0</v>
      </c>
      <c r="V915" s="113"/>
      <c r="W915" s="117">
        <f t="shared" si="233"/>
        <v>0</v>
      </c>
      <c r="X915" s="113"/>
      <c r="Y915" s="117">
        <f t="shared" si="234"/>
        <v>0</v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3"/>
      <c r="E916" s="353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10000</v>
      </c>
      <c r="H916" s="416"/>
      <c r="I916" s="560" t="s">
        <v>72</v>
      </c>
      <c r="J916" s="521"/>
      <c r="K916" s="125">
        <f>K914+K915</f>
        <v>40177.083333333336</v>
      </c>
      <c r="L916" s="420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3"/>
        <v>0</v>
      </c>
      <c r="X916" s="113"/>
      <c r="Y916" s="117">
        <f t="shared" si="234"/>
        <v>0</v>
      </c>
      <c r="Z916" s="118"/>
      <c r="AA916" s="86"/>
      <c r="AB916" s="86"/>
      <c r="AC916" s="86"/>
    </row>
    <row r="917" spans="1:29" ht="20.100000000000001" customHeight="1" x14ac:dyDescent="0.25">
      <c r="A917" s="405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3"/>
      <c r="E917" s="353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10000</v>
      </c>
      <c r="H917" s="416"/>
      <c r="I917" s="560" t="s">
        <v>74</v>
      </c>
      <c r="J917" s="521"/>
      <c r="K917" s="125">
        <f>G917</f>
        <v>10000</v>
      </c>
      <c r="L917" s="420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3"/>
        <v>0</v>
      </c>
      <c r="X917" s="113"/>
      <c r="Y917" s="117">
        <f t="shared" si="234"/>
        <v>0</v>
      </c>
      <c r="Z917" s="118"/>
      <c r="AA917" s="86"/>
      <c r="AB917" s="86"/>
      <c r="AC917" s="86"/>
    </row>
    <row r="918" spans="1:29" ht="18.75" customHeight="1" x14ac:dyDescent="0.2">
      <c r="A918" s="405"/>
      <c r="B918" s="426" t="s">
        <v>76</v>
      </c>
      <c r="C918" s="424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>0</v>
      </c>
      <c r="D918" s="353"/>
      <c r="E918" s="353"/>
      <c r="F918" s="426" t="s">
        <v>58</v>
      </c>
      <c r="G918" s="427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3"/>
      <c r="I918" s="555" t="s">
        <v>13</v>
      </c>
      <c r="J918" s="556"/>
      <c r="K918" s="430">
        <f>K916-K917</f>
        <v>30177.083333333336</v>
      </c>
      <c r="L918" s="412"/>
      <c r="M918" s="93"/>
      <c r="N918" s="110"/>
      <c r="O918" s="111" t="s">
        <v>78</v>
      </c>
      <c r="P918" s="111"/>
      <c r="Q918" s="111"/>
      <c r="R918" s="111" t="str">
        <f t="shared" ref="R918:R919" si="238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3"/>
        <v>0</v>
      </c>
      <c r="X918" s="113"/>
      <c r="Y918" s="117">
        <f t="shared" si="234"/>
        <v>0</v>
      </c>
      <c r="Z918" s="118"/>
      <c r="AA918" s="93"/>
      <c r="AB918" s="93"/>
      <c r="AC918" s="93"/>
    </row>
    <row r="919" spans="1:29" ht="20.100000000000001" customHeight="1" x14ac:dyDescent="0.25">
      <c r="A919" s="405"/>
      <c r="B919" s="353"/>
      <c r="C919" s="353"/>
      <c r="D919" s="353"/>
      <c r="E919" s="353"/>
      <c r="F919" s="353"/>
      <c r="G919" s="353"/>
      <c r="H919" s="353"/>
      <c r="I919" s="557"/>
      <c r="J919" s="558"/>
      <c r="K919" s="408"/>
      <c r="L919" s="415"/>
      <c r="M919" s="93"/>
      <c r="N919" s="110"/>
      <c r="O919" s="111" t="s">
        <v>79</v>
      </c>
      <c r="P919" s="111"/>
      <c r="Q919" s="111"/>
      <c r="R919" s="111" t="str">
        <f t="shared" si="238"/>
        <v/>
      </c>
      <c r="S919" s="92"/>
      <c r="T919" s="111" t="s">
        <v>79</v>
      </c>
      <c r="U919" s="117">
        <f>Y918</f>
        <v>0</v>
      </c>
      <c r="V919" s="113"/>
      <c r="W919" s="117">
        <f t="shared" si="233"/>
        <v>0</v>
      </c>
      <c r="X919" s="113"/>
      <c r="Y919" s="117">
        <f t="shared" si="234"/>
        <v>0</v>
      </c>
      <c r="Z919" s="118"/>
      <c r="AA919" s="86"/>
      <c r="AB919" s="86"/>
      <c r="AC919" s="86"/>
    </row>
    <row r="920" spans="1:29" ht="20.100000000000001" customHeight="1" x14ac:dyDescent="0.3">
      <c r="A920" s="405"/>
      <c r="B920" s="444"/>
      <c r="C920" s="444"/>
      <c r="D920" s="444"/>
      <c r="E920" s="444"/>
      <c r="F920" s="444"/>
      <c r="G920" s="444"/>
      <c r="H920" s="444"/>
      <c r="I920" s="557"/>
      <c r="J920" s="558"/>
      <c r="K920" s="408"/>
      <c r="L920" s="415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3"/>
        <v>0</v>
      </c>
      <c r="X920" s="113"/>
      <c r="Y920" s="117">
        <f t="shared" si="234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1"/>
      <c r="B921" s="447"/>
      <c r="C921" s="447"/>
      <c r="D921" s="447"/>
      <c r="E921" s="447"/>
      <c r="F921" s="447"/>
      <c r="G921" s="447"/>
      <c r="H921" s="447"/>
      <c r="I921" s="447"/>
      <c r="J921" s="447"/>
      <c r="K921" s="447"/>
      <c r="L921" s="423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3"/>
        <v>0</v>
      </c>
      <c r="X921" s="113"/>
      <c r="Y921" s="117">
        <f t="shared" si="234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3"/>
      <c r="B922" s="353"/>
      <c r="C922" s="353"/>
      <c r="D922" s="353"/>
      <c r="E922" s="353"/>
      <c r="F922" s="353"/>
      <c r="G922" s="353"/>
      <c r="H922" s="353"/>
      <c r="I922" s="353"/>
      <c r="J922" s="353"/>
      <c r="K922" s="353"/>
      <c r="L922" s="353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61" t="s">
        <v>50</v>
      </c>
      <c r="B923" s="562"/>
      <c r="C923" s="562"/>
      <c r="D923" s="562"/>
      <c r="E923" s="562"/>
      <c r="F923" s="562"/>
      <c r="G923" s="562"/>
      <c r="H923" s="562"/>
      <c r="I923" s="562"/>
      <c r="J923" s="562"/>
      <c r="K923" s="562"/>
      <c r="L923" s="563"/>
      <c r="M923" s="94"/>
      <c r="N923" s="95"/>
      <c r="O923" s="542" t="s">
        <v>51</v>
      </c>
      <c r="P923" s="552"/>
      <c r="Q923" s="552"/>
      <c r="R923" s="553"/>
      <c r="S923" s="96"/>
      <c r="T923" s="542" t="s">
        <v>52</v>
      </c>
      <c r="U923" s="552"/>
      <c r="V923" s="552"/>
      <c r="W923" s="552"/>
      <c r="X923" s="552"/>
      <c r="Y923" s="553"/>
      <c r="Z923" s="97"/>
      <c r="AA923" s="94"/>
      <c r="AB923" s="93"/>
      <c r="AC923" s="93"/>
    </row>
    <row r="924" spans="1:29" ht="20.100000000000001" customHeight="1" thickBot="1" x14ac:dyDescent="0.25">
      <c r="A924" s="436"/>
      <c r="B924" s="437"/>
      <c r="C924" s="545" t="s">
        <v>239</v>
      </c>
      <c r="D924" s="565"/>
      <c r="E924" s="565"/>
      <c r="F924" s="565"/>
      <c r="G924" s="437" t="str">
        <f>$J$1</f>
        <v>April</v>
      </c>
      <c r="H924" s="546">
        <f>$K$1</f>
        <v>2025</v>
      </c>
      <c r="I924" s="565"/>
      <c r="J924" s="437"/>
      <c r="K924" s="438"/>
      <c r="L924" s="439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39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0">IF(U926="","",U926+V926)</f>
        <v>39000</v>
      </c>
      <c r="X926" s="113">
        <v>5000</v>
      </c>
      <c r="Y926" s="117">
        <f t="shared" ref="Y926:Y936" si="241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5"/>
      <c r="B927" s="413" t="s">
        <v>63</v>
      </c>
      <c r="C927" s="414"/>
      <c r="D927" s="353"/>
      <c r="E927" s="353"/>
      <c r="F927" s="547" t="s">
        <v>52</v>
      </c>
      <c r="G927" s="548"/>
      <c r="H927" s="353"/>
      <c r="I927" s="547" t="s">
        <v>64</v>
      </c>
      <c r="J927" s="549"/>
      <c r="K927" s="548"/>
      <c r="L927" s="415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39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0"/>
        <v>34000</v>
      </c>
      <c r="X927" s="113">
        <v>5000</v>
      </c>
      <c r="Y927" s="117">
        <f t="shared" si="241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39"/>
        <v>12</v>
      </c>
      <c r="S928" s="92"/>
      <c r="T928" s="111" t="s">
        <v>66</v>
      </c>
      <c r="U928" s="117">
        <f>Y927</f>
        <v>29000</v>
      </c>
      <c r="V928" s="113">
        <v>50000</v>
      </c>
      <c r="W928" s="117">
        <f t="shared" si="240"/>
        <v>79000</v>
      </c>
      <c r="X928" s="113">
        <v>10000</v>
      </c>
      <c r="Y928" s="117">
        <f t="shared" si="241"/>
        <v>69000</v>
      </c>
      <c r="Z928" s="118"/>
      <c r="AA928" s="93"/>
      <c r="AB928" s="93"/>
      <c r="AC928" s="93"/>
    </row>
    <row r="929" spans="1:29" ht="20.100000000000001" customHeight="1" x14ac:dyDescent="0.2">
      <c r="A929" s="98"/>
      <c r="B929" s="554" t="s">
        <v>51</v>
      </c>
      <c r="C929" s="521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29000</v>
      </c>
      <c r="H929" s="122"/>
      <c r="I929" s="126">
        <f>IF(C933&gt;=C932,$K$2,C931+C933)</f>
        <v>30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39"/>
        <v>12</v>
      </c>
      <c r="S929" s="92"/>
      <c r="T929" s="111" t="s">
        <v>69</v>
      </c>
      <c r="U929" s="117"/>
      <c r="V929" s="113"/>
      <c r="W929" s="117" t="str">
        <f t="shared" si="240"/>
        <v/>
      </c>
      <c r="X929" s="113"/>
      <c r="Y929" s="117" t="str">
        <f t="shared" si="241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50000</v>
      </c>
      <c r="H930" s="122"/>
      <c r="I930" s="126">
        <v>167</v>
      </c>
      <c r="J930" s="127" t="s">
        <v>70</v>
      </c>
      <c r="K930" s="125">
        <f>K925/$K$2/8*I930</f>
        <v>27833.333333333332</v>
      </c>
      <c r="L930" s="131"/>
      <c r="M930" s="93"/>
      <c r="N930" s="110"/>
      <c r="O930" s="111" t="s">
        <v>47</v>
      </c>
      <c r="P930" s="111"/>
      <c r="Q930" s="111"/>
      <c r="R930" s="111">
        <f t="shared" si="239"/>
        <v>12</v>
      </c>
      <c r="S930" s="92"/>
      <c r="T930" s="111" t="s">
        <v>47</v>
      </c>
      <c r="U930" s="117"/>
      <c r="V930" s="113"/>
      <c r="W930" s="117" t="str">
        <f t="shared" si="240"/>
        <v/>
      </c>
      <c r="X930" s="113"/>
      <c r="Y930" s="117" t="str">
        <f t="shared" si="241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79000</v>
      </c>
      <c r="H931" s="122"/>
      <c r="I931" s="564" t="s">
        <v>72</v>
      </c>
      <c r="J931" s="521"/>
      <c r="K931" s="125">
        <f>K929+K930</f>
        <v>67833.333333333328</v>
      </c>
      <c r="L931" s="131"/>
      <c r="M931" s="93"/>
      <c r="N931" s="110"/>
      <c r="O931" s="111" t="s">
        <v>73</v>
      </c>
      <c r="P931" s="111"/>
      <c r="Q931" s="111"/>
      <c r="R931" s="111">
        <f t="shared" si="239"/>
        <v>12</v>
      </c>
      <c r="S931" s="92"/>
      <c r="T931" s="111" t="s">
        <v>73</v>
      </c>
      <c r="U931" s="117"/>
      <c r="V931" s="113"/>
      <c r="W931" s="117" t="str">
        <f t="shared" si="240"/>
        <v/>
      </c>
      <c r="X931" s="113"/>
      <c r="Y931" s="117" t="str">
        <f t="shared" si="241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10000</v>
      </c>
      <c r="H932" s="122"/>
      <c r="I932" s="564" t="s">
        <v>74</v>
      </c>
      <c r="J932" s="521"/>
      <c r="K932" s="125">
        <f>G932</f>
        <v>10000</v>
      </c>
      <c r="L932" s="131"/>
      <c r="M932" s="93"/>
      <c r="N932" s="110"/>
      <c r="O932" s="111" t="s">
        <v>75</v>
      </c>
      <c r="P932" s="111"/>
      <c r="Q932" s="111"/>
      <c r="R932" s="111">
        <f t="shared" si="239"/>
        <v>12</v>
      </c>
      <c r="S932" s="92"/>
      <c r="T932" s="111" t="s">
        <v>75</v>
      </c>
      <c r="U932" s="117"/>
      <c r="V932" s="113"/>
      <c r="W932" s="117" t="str">
        <f t="shared" si="240"/>
        <v/>
      </c>
      <c r="X932" s="113"/>
      <c r="Y932" s="117" t="str">
        <f t="shared" si="241"/>
        <v/>
      </c>
      <c r="Z932" s="118"/>
      <c r="AA932" s="93"/>
      <c r="AB932" s="93"/>
      <c r="AC932" s="93"/>
    </row>
    <row r="933" spans="1:29" ht="18.75" customHeight="1" x14ac:dyDescent="0.2">
      <c r="A933" s="405"/>
      <c r="B933" s="426" t="s">
        <v>76</v>
      </c>
      <c r="C933" s="424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3"/>
      <c r="E933" s="353"/>
      <c r="F933" s="426" t="s">
        <v>58</v>
      </c>
      <c r="G933" s="427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69000</v>
      </c>
      <c r="H933" s="353"/>
      <c r="I933" s="555" t="s">
        <v>13</v>
      </c>
      <c r="J933" s="556"/>
      <c r="K933" s="430">
        <f>K931-K932</f>
        <v>57833.333333333328</v>
      </c>
      <c r="L933" s="412"/>
      <c r="M933" s="93"/>
      <c r="N933" s="110"/>
      <c r="O933" s="111" t="s">
        <v>78</v>
      </c>
      <c r="P933" s="111"/>
      <c r="Q933" s="111"/>
      <c r="R933" s="111">
        <f t="shared" si="239"/>
        <v>12</v>
      </c>
      <c r="S933" s="92"/>
      <c r="T933" s="111" t="s">
        <v>78</v>
      </c>
      <c r="U933" s="117"/>
      <c r="V933" s="113"/>
      <c r="W933" s="117" t="str">
        <f t="shared" si="240"/>
        <v/>
      </c>
      <c r="X933" s="113"/>
      <c r="Y933" s="117" t="str">
        <f t="shared" si="241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50"/>
      <c r="J934" s="551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39"/>
        <v>12</v>
      </c>
      <c r="S934" s="92"/>
      <c r="T934" s="111" t="s">
        <v>79</v>
      </c>
      <c r="U934" s="117"/>
      <c r="V934" s="113"/>
      <c r="W934" s="117" t="str">
        <f t="shared" si="240"/>
        <v/>
      </c>
      <c r="X934" s="113"/>
      <c r="Y934" s="117" t="str">
        <f t="shared" si="241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50"/>
      <c r="J935" s="551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39"/>
        <v>12</v>
      </c>
      <c r="S935" s="92"/>
      <c r="T935" s="111" t="s">
        <v>80</v>
      </c>
      <c r="U935" s="117"/>
      <c r="V935" s="113"/>
      <c r="W935" s="117" t="str">
        <f t="shared" si="240"/>
        <v/>
      </c>
      <c r="X935" s="113"/>
      <c r="Y935" s="117" t="str">
        <f t="shared" si="241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39"/>
        <v>12</v>
      </c>
      <c r="S936" s="92"/>
      <c r="T936" s="111" t="s">
        <v>81</v>
      </c>
      <c r="U936" s="117"/>
      <c r="V936" s="113"/>
      <c r="W936" s="117" t="str">
        <f t="shared" si="240"/>
        <v/>
      </c>
      <c r="X936" s="113"/>
      <c r="Y936" s="117" t="str">
        <f t="shared" si="241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3"/>
      <c r="B937" s="353"/>
      <c r="C937" s="353"/>
      <c r="D937" s="353"/>
      <c r="E937" s="353"/>
      <c r="F937" s="353"/>
      <c r="G937" s="353"/>
      <c r="H937" s="353"/>
      <c r="I937" s="353"/>
      <c r="J937" s="353"/>
      <c r="K937" s="353"/>
      <c r="L937" s="353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61" t="s">
        <v>50</v>
      </c>
      <c r="B938" s="562"/>
      <c r="C938" s="562"/>
      <c r="D938" s="562"/>
      <c r="E938" s="562"/>
      <c r="F938" s="562"/>
      <c r="G938" s="562"/>
      <c r="H938" s="562"/>
      <c r="I938" s="562"/>
      <c r="J938" s="562"/>
      <c r="K938" s="562"/>
      <c r="L938" s="563"/>
      <c r="M938" s="94"/>
      <c r="N938" s="95"/>
      <c r="O938" s="542" t="s">
        <v>51</v>
      </c>
      <c r="P938" s="552"/>
      <c r="Q938" s="552"/>
      <c r="R938" s="553"/>
      <c r="S938" s="96"/>
      <c r="T938" s="542" t="s">
        <v>52</v>
      </c>
      <c r="U938" s="552"/>
      <c r="V938" s="552"/>
      <c r="W938" s="552"/>
      <c r="X938" s="552"/>
      <c r="Y938" s="553"/>
      <c r="Z938" s="97"/>
      <c r="AA938" s="94"/>
      <c r="AB938" s="93"/>
      <c r="AC938" s="93"/>
    </row>
    <row r="939" spans="1:29" ht="20.100000000000001" customHeight="1" thickBot="1" x14ac:dyDescent="0.25">
      <c r="A939" s="436"/>
      <c r="B939" s="437"/>
      <c r="C939" s="545" t="s">
        <v>239</v>
      </c>
      <c r="D939" s="565"/>
      <c r="E939" s="565"/>
      <c r="F939" s="565"/>
      <c r="G939" s="437" t="str">
        <f>$J$1</f>
        <v>April</v>
      </c>
      <c r="H939" s="546">
        <f>$K$1</f>
        <v>2025</v>
      </c>
      <c r="I939" s="565"/>
      <c r="J939" s="437"/>
      <c r="K939" s="438"/>
      <c r="L939" s="439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5"/>
      <c r="B940" s="353"/>
      <c r="C940" s="353"/>
      <c r="D940" s="406"/>
      <c r="E940" s="406"/>
      <c r="F940" s="406"/>
      <c r="G940" s="406"/>
      <c r="H940" s="406"/>
      <c r="I940" s="353"/>
      <c r="J940" s="407" t="s">
        <v>59</v>
      </c>
      <c r="K940" s="408">
        <v>27000</v>
      </c>
      <c r="L940" s="409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5"/>
      <c r="B941" s="353" t="s">
        <v>61</v>
      </c>
      <c r="C941" s="410" t="s">
        <v>282</v>
      </c>
      <c r="D941" s="353"/>
      <c r="E941" s="353"/>
      <c r="F941" s="353"/>
      <c r="G941" s="353"/>
      <c r="H941" s="411"/>
      <c r="I941" s="406"/>
      <c r="J941" s="353"/>
      <c r="K941" s="353"/>
      <c r="L941" s="412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2">IF(U941="","",U941+V941)</f>
        <v>0</v>
      </c>
      <c r="X941" s="113"/>
      <c r="Y941" s="117">
        <f t="shared" ref="Y941:Y951" si="243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5"/>
      <c r="B942" s="413" t="s">
        <v>63</v>
      </c>
      <c r="C942" s="414"/>
      <c r="D942" s="353"/>
      <c r="E942" s="353"/>
      <c r="F942" s="547" t="s">
        <v>52</v>
      </c>
      <c r="G942" s="548"/>
      <c r="H942" s="353"/>
      <c r="I942" s="547" t="s">
        <v>64</v>
      </c>
      <c r="J942" s="549"/>
      <c r="K942" s="548"/>
      <c r="L942" s="415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2"/>
        <v>10000</v>
      </c>
      <c r="X942" s="113">
        <v>10000</v>
      </c>
      <c r="Y942" s="117">
        <f t="shared" si="243"/>
        <v>0</v>
      </c>
      <c r="Z942" s="118"/>
      <c r="AA942" s="93"/>
      <c r="AB942" s="93"/>
      <c r="AC942" s="93"/>
    </row>
    <row r="943" spans="1:29" ht="20.100000000000001" customHeight="1" x14ac:dyDescent="0.2">
      <c r="A943" s="405"/>
      <c r="B943" s="353"/>
      <c r="C943" s="353"/>
      <c r="D943" s="353"/>
      <c r="E943" s="353"/>
      <c r="F943" s="353"/>
      <c r="G943" s="353"/>
      <c r="H943" s="416"/>
      <c r="I943" s="353"/>
      <c r="J943" s="353"/>
      <c r="K943" s="353"/>
      <c r="L943" s="417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>
        <f>Y942</f>
        <v>0</v>
      </c>
      <c r="V943" s="113"/>
      <c r="W943" s="117">
        <f t="shared" si="242"/>
        <v>0</v>
      </c>
      <c r="X943" s="113"/>
      <c r="Y943" s="117">
        <f t="shared" si="243"/>
        <v>0</v>
      </c>
      <c r="Z943" s="118"/>
      <c r="AA943" s="93"/>
      <c r="AB943" s="93"/>
      <c r="AC943" s="93"/>
    </row>
    <row r="944" spans="1:29" ht="20.100000000000001" customHeight="1" x14ac:dyDescent="0.2">
      <c r="A944" s="405"/>
      <c r="B944" s="559" t="s">
        <v>51</v>
      </c>
      <c r="C944" s="521"/>
      <c r="D944" s="353"/>
      <c r="E944" s="353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6"/>
      <c r="I944" s="126">
        <f>IF(C948&gt;=C947,$K$2,C946+C948)</f>
        <v>30</v>
      </c>
      <c r="J944" s="127" t="s">
        <v>68</v>
      </c>
      <c r="K944" s="128">
        <f>K940/$K$2*I944</f>
        <v>27000</v>
      </c>
      <c r="L944" s="418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/>
      <c r="V944" s="113"/>
      <c r="W944" s="117" t="str">
        <f t="shared" si="242"/>
        <v/>
      </c>
      <c r="X944" s="113"/>
      <c r="Y944" s="117" t="str">
        <f t="shared" si="243"/>
        <v/>
      </c>
      <c r="Z944" s="118"/>
      <c r="AA944" s="93"/>
      <c r="AB944" s="93"/>
      <c r="AC944" s="93"/>
    </row>
    <row r="945" spans="1:29" ht="20.100000000000001" customHeight="1" x14ac:dyDescent="0.2">
      <c r="A945" s="405"/>
      <c r="B945" s="130"/>
      <c r="C945" s="130"/>
      <c r="D945" s="353"/>
      <c r="E945" s="353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16"/>
      <c r="I945" s="446">
        <v>10</v>
      </c>
      <c r="J945" s="127" t="s">
        <v>70</v>
      </c>
      <c r="K945" s="390">
        <f>K940/$K$2/8*I945</f>
        <v>1125</v>
      </c>
      <c r="L945" s="420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2"/>
        <v/>
      </c>
      <c r="X945" s="113"/>
      <c r="Y945" s="117" t="str">
        <f t="shared" si="243"/>
        <v/>
      </c>
      <c r="Z945" s="118"/>
      <c r="AA945" s="93"/>
      <c r="AB945" s="93"/>
      <c r="AC945" s="93"/>
    </row>
    <row r="946" spans="1:29" ht="20.100000000000001" customHeight="1" x14ac:dyDescent="0.2">
      <c r="A946" s="405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0</v>
      </c>
      <c r="D946" s="353"/>
      <c r="E946" s="353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16"/>
      <c r="I946" s="560" t="s">
        <v>72</v>
      </c>
      <c r="J946" s="521"/>
      <c r="K946" s="125">
        <f>K944+K945</f>
        <v>28125</v>
      </c>
      <c r="L946" s="420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2"/>
        <v/>
      </c>
      <c r="X946" s="113"/>
      <c r="Y946" s="117" t="str">
        <f t="shared" si="243"/>
        <v/>
      </c>
      <c r="Z946" s="118"/>
      <c r="AA946" s="93"/>
      <c r="AB946" s="93"/>
      <c r="AC946" s="93"/>
    </row>
    <row r="947" spans="1:29" ht="20.100000000000001" customHeight="1" x14ac:dyDescent="0.2">
      <c r="A947" s="405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53"/>
      <c r="E947" s="353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16"/>
      <c r="I947" s="560" t="s">
        <v>74</v>
      </c>
      <c r="J947" s="521"/>
      <c r="K947" s="125">
        <f>G947</f>
        <v>0</v>
      </c>
      <c r="L947" s="420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2"/>
        <v/>
      </c>
      <c r="X947" s="113"/>
      <c r="Y947" s="117" t="str">
        <f t="shared" si="243"/>
        <v/>
      </c>
      <c r="Z947" s="118"/>
      <c r="AA947" s="93"/>
      <c r="AB947" s="93"/>
      <c r="AC947" s="93"/>
    </row>
    <row r="948" spans="1:29" ht="18.75" customHeight="1" x14ac:dyDescent="0.2">
      <c r="A948" s="405"/>
      <c r="B948" s="426" t="s">
        <v>76</v>
      </c>
      <c r="C948" s="424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3"/>
      <c r="E948" s="353"/>
      <c r="F948" s="426" t="s">
        <v>58</v>
      </c>
      <c r="G948" s="427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3"/>
      <c r="I948" s="555" t="s">
        <v>13</v>
      </c>
      <c r="J948" s="556"/>
      <c r="K948" s="430">
        <f>K946-K947</f>
        <v>28125</v>
      </c>
      <c r="L948" s="412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2"/>
        <v/>
      </c>
      <c r="X948" s="113"/>
      <c r="Y948" s="117" t="str">
        <f t="shared" si="243"/>
        <v/>
      </c>
      <c r="Z948" s="118"/>
      <c r="AA948" s="93"/>
      <c r="AB948" s="93"/>
      <c r="AC948" s="93"/>
    </row>
    <row r="949" spans="1:29" ht="20.100000000000001" customHeight="1" x14ac:dyDescent="0.2">
      <c r="A949" s="405"/>
      <c r="B949" s="353"/>
      <c r="C949" s="353"/>
      <c r="D949" s="353"/>
      <c r="E949" s="353"/>
      <c r="F949" s="353"/>
      <c r="G949" s="353"/>
      <c r="H949" s="353"/>
      <c r="I949" s="557"/>
      <c r="J949" s="558"/>
      <c r="K949" s="408"/>
      <c r="L949" s="415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2"/>
        <v/>
      </c>
      <c r="X949" s="113"/>
      <c r="Y949" s="117" t="str">
        <f t="shared" si="243"/>
        <v/>
      </c>
      <c r="Z949" s="118"/>
      <c r="AA949" s="93"/>
      <c r="AB949" s="93"/>
      <c r="AC949" s="93"/>
    </row>
    <row r="950" spans="1:29" ht="20.100000000000001" customHeight="1" x14ac:dyDescent="0.3">
      <c r="A950" s="405"/>
      <c r="B950" s="444"/>
      <c r="C950" s="444"/>
      <c r="D950" s="444"/>
      <c r="E950" s="444"/>
      <c r="F950" s="353"/>
      <c r="G950" s="444"/>
      <c r="H950" s="444"/>
      <c r="I950" s="557"/>
      <c r="J950" s="558"/>
      <c r="K950" s="408"/>
      <c r="L950" s="415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2"/>
        <v/>
      </c>
      <c r="X950" s="113"/>
      <c r="Y950" s="117" t="str">
        <f t="shared" si="243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1"/>
      <c r="B951" s="447"/>
      <c r="C951" s="447"/>
      <c r="D951" s="447"/>
      <c r="E951" s="447"/>
      <c r="F951" s="447"/>
      <c r="G951" s="447"/>
      <c r="H951" s="447"/>
      <c r="I951" s="447"/>
      <c r="J951" s="447"/>
      <c r="K951" s="447"/>
      <c r="L951" s="423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2"/>
        <v/>
      </c>
      <c r="X951" s="113"/>
      <c r="Y951" s="117" t="str">
        <f t="shared" si="243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1" t="s">
        <v>50</v>
      </c>
      <c r="B953" s="562"/>
      <c r="C953" s="562"/>
      <c r="D953" s="562"/>
      <c r="E953" s="562"/>
      <c r="F953" s="562"/>
      <c r="G953" s="562"/>
      <c r="H953" s="562"/>
      <c r="I953" s="562"/>
      <c r="J953" s="562"/>
      <c r="K953" s="562"/>
      <c r="L953" s="563"/>
      <c r="M953" s="94"/>
      <c r="N953" s="110"/>
      <c r="O953" s="542" t="s">
        <v>51</v>
      </c>
      <c r="P953" s="552"/>
      <c r="Q953" s="552"/>
      <c r="R953" s="553"/>
      <c r="S953" s="96"/>
      <c r="T953" s="542" t="s">
        <v>52</v>
      </c>
      <c r="U953" s="552"/>
      <c r="V953" s="552"/>
      <c r="W953" s="552"/>
      <c r="X953" s="552"/>
      <c r="Y953" s="553"/>
      <c r="Z953" s="97"/>
      <c r="AA953" s="86"/>
      <c r="AB953" s="86"/>
      <c r="AC953" s="86"/>
    </row>
    <row r="954" spans="1:29" ht="20.100000000000001" customHeight="1" thickBot="1" x14ac:dyDescent="0.3">
      <c r="A954" s="436"/>
      <c r="B954" s="437"/>
      <c r="C954" s="545" t="s">
        <v>239</v>
      </c>
      <c r="D954" s="565"/>
      <c r="E954" s="565"/>
      <c r="F954" s="565"/>
      <c r="G954" s="437" t="str">
        <f>$J$1</f>
        <v>April</v>
      </c>
      <c r="H954" s="546">
        <f>$K$1</f>
        <v>2025</v>
      </c>
      <c r="I954" s="565"/>
      <c r="J954" s="437"/>
      <c r="K954" s="438"/>
      <c r="L954" s="439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5"/>
      <c r="B955" s="353"/>
      <c r="C955" s="353"/>
      <c r="D955" s="406"/>
      <c r="E955" s="406"/>
      <c r="F955" s="406"/>
      <c r="G955" s="406"/>
      <c r="H955" s="406"/>
      <c r="I955" s="353"/>
      <c r="J955" s="407" t="s">
        <v>59</v>
      </c>
      <c r="K955" s="408">
        <v>40000</v>
      </c>
      <c r="L955" s="409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5"/>
      <c r="B956" s="353" t="s">
        <v>61</v>
      </c>
      <c r="C956" s="410" t="s">
        <v>246</v>
      </c>
      <c r="D956" s="353"/>
      <c r="E956" s="353"/>
      <c r="F956" s="353"/>
      <c r="G956" s="353"/>
      <c r="H956" s="411"/>
      <c r="I956" s="406"/>
      <c r="J956" s="353"/>
      <c r="K956" s="353"/>
      <c r="L956" s="412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4">IF(U956="","",U956+V956)</f>
        <v>17000</v>
      </c>
      <c r="X956" s="113">
        <v>7000</v>
      </c>
      <c r="Y956" s="117">
        <f t="shared" ref="Y956:Y966" si="245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5"/>
      <c r="B957" s="413" t="s">
        <v>63</v>
      </c>
      <c r="C957" s="414"/>
      <c r="D957" s="353"/>
      <c r="E957" s="353"/>
      <c r="F957" s="547" t="s">
        <v>52</v>
      </c>
      <c r="G957" s="548"/>
      <c r="H957" s="353"/>
      <c r="I957" s="547" t="s">
        <v>64</v>
      </c>
      <c r="J957" s="549"/>
      <c r="K957" s="548"/>
      <c r="L957" s="415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6">Y956</f>
        <v>10000</v>
      </c>
      <c r="V957" s="113"/>
      <c r="W957" s="117">
        <f t="shared" si="244"/>
        <v>10000</v>
      </c>
      <c r="X957" s="113">
        <v>7000</v>
      </c>
      <c r="Y957" s="117">
        <f t="shared" si="245"/>
        <v>3000</v>
      </c>
      <c r="Z957" s="118"/>
      <c r="AA957" s="93"/>
      <c r="AB957" s="93"/>
      <c r="AC957" s="93"/>
    </row>
    <row r="958" spans="1:29" ht="20.100000000000001" customHeight="1" x14ac:dyDescent="0.25">
      <c r="A958" s="405"/>
      <c r="B958" s="353"/>
      <c r="C958" s="353"/>
      <c r="D958" s="353"/>
      <c r="E958" s="353"/>
      <c r="F958" s="353"/>
      <c r="G958" s="353"/>
      <c r="H958" s="416"/>
      <c r="I958" s="353"/>
      <c r="J958" s="353"/>
      <c r="K958" s="353"/>
      <c r="L958" s="417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>
        <f>Y957</f>
        <v>3000</v>
      </c>
      <c r="V958" s="113">
        <f>5000+5000</f>
        <v>10000</v>
      </c>
      <c r="W958" s="117">
        <f t="shared" si="244"/>
        <v>13000</v>
      </c>
      <c r="X958" s="113">
        <v>10000</v>
      </c>
      <c r="Y958" s="117">
        <f t="shared" si="245"/>
        <v>3000</v>
      </c>
      <c r="Z958" s="118"/>
      <c r="AA958" s="86"/>
      <c r="AB958" s="86"/>
      <c r="AC958" s="86"/>
    </row>
    <row r="959" spans="1:29" ht="20.100000000000001" customHeight="1" x14ac:dyDescent="0.25">
      <c r="A959" s="405"/>
      <c r="B959" s="559" t="s">
        <v>51</v>
      </c>
      <c r="C959" s="521"/>
      <c r="D959" s="353"/>
      <c r="E959" s="353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3000</v>
      </c>
      <c r="H959" s="416"/>
      <c r="I959" s="419">
        <f>IF(C963&gt;0,$K$2,C961)</f>
        <v>0</v>
      </c>
      <c r="J959" s="127" t="s">
        <v>68</v>
      </c>
      <c r="K959" s="128">
        <f>K955/$K$2*I959</f>
        <v>0</v>
      </c>
      <c r="L959" s="418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4"/>
        <v/>
      </c>
      <c r="X959" s="113"/>
      <c r="Y959" s="117" t="str">
        <f t="shared" si="245"/>
        <v/>
      </c>
      <c r="Z959" s="118"/>
      <c r="AA959" s="86"/>
      <c r="AB959" s="86"/>
      <c r="AC959" s="86"/>
    </row>
    <row r="960" spans="1:29" ht="20.100000000000001" customHeight="1" x14ac:dyDescent="0.25">
      <c r="A960" s="405"/>
      <c r="B960" s="130"/>
      <c r="C960" s="130"/>
      <c r="D960" s="353"/>
      <c r="E960" s="353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10000</v>
      </c>
      <c r="H960" s="416"/>
      <c r="I960" s="446">
        <v>139</v>
      </c>
      <c r="J960" s="127" t="s">
        <v>70</v>
      </c>
      <c r="K960" s="125">
        <f>K955/$K$2/8*I960</f>
        <v>23166.666666666664</v>
      </c>
      <c r="L960" s="420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4"/>
        <v/>
      </c>
      <c r="X960" s="113"/>
      <c r="Y960" s="117" t="str">
        <f t="shared" si="245"/>
        <v/>
      </c>
      <c r="Z960" s="118"/>
      <c r="AA960" s="86"/>
      <c r="AB960" s="86"/>
      <c r="AC960" s="86"/>
    </row>
    <row r="961" spans="1:29" ht="20.100000000000001" customHeight="1" x14ac:dyDescent="0.25">
      <c r="A961" s="405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0</v>
      </c>
      <c r="D961" s="353"/>
      <c r="E961" s="353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13000</v>
      </c>
      <c r="H961" s="416"/>
      <c r="I961" s="560" t="s">
        <v>72</v>
      </c>
      <c r="J961" s="521"/>
      <c r="K961" s="125">
        <f>K959+K960</f>
        <v>23166.666666666664</v>
      </c>
      <c r="L961" s="420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4"/>
        <v/>
      </c>
      <c r="X961" s="113"/>
      <c r="Y961" s="117" t="str">
        <f t="shared" si="245"/>
        <v/>
      </c>
      <c r="Z961" s="118"/>
      <c r="AA961" s="86"/>
      <c r="AB961" s="86"/>
      <c r="AC961" s="86"/>
    </row>
    <row r="962" spans="1:29" ht="20.100000000000001" customHeight="1" x14ac:dyDescent="0.25">
      <c r="A962" s="405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353"/>
      <c r="E962" s="353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10000</v>
      </c>
      <c r="H962" s="416"/>
      <c r="I962" s="560" t="s">
        <v>74</v>
      </c>
      <c r="J962" s="521"/>
      <c r="K962" s="125">
        <f>G962</f>
        <v>10000</v>
      </c>
      <c r="L962" s="420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4"/>
        <v/>
      </c>
      <c r="X962" s="113"/>
      <c r="Y962" s="117" t="str">
        <f t="shared" si="245"/>
        <v/>
      </c>
      <c r="Z962" s="118"/>
      <c r="AA962" s="86"/>
      <c r="AB962" s="86"/>
      <c r="AC962" s="86"/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3"/>
      <c r="I963" s="555" t="s">
        <v>13</v>
      </c>
      <c r="J963" s="556"/>
      <c r="K963" s="430">
        <f>K961-K962</f>
        <v>13166.666666666664</v>
      </c>
      <c r="L963" s="412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7">IF(U963="","",U963+V963)</f>
        <v/>
      </c>
      <c r="X963" s="113"/>
      <c r="Y963" s="117" t="str">
        <f t="shared" si="245"/>
        <v/>
      </c>
      <c r="Z963" s="118"/>
      <c r="AA963" s="93"/>
      <c r="AB963" s="93"/>
      <c r="AC963" s="93"/>
    </row>
    <row r="964" spans="1:29" ht="20.100000000000001" customHeight="1" x14ac:dyDescent="0.25">
      <c r="A964" s="405"/>
      <c r="B964" s="353"/>
      <c r="C964" s="353"/>
      <c r="D964" s="353"/>
      <c r="E964" s="353"/>
      <c r="F964" s="353"/>
      <c r="G964" s="353"/>
      <c r="H964" s="353"/>
      <c r="I964" s="557"/>
      <c r="J964" s="558"/>
      <c r="K964" s="408"/>
      <c r="L964" s="415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7"/>
        <v/>
      </c>
      <c r="X964" s="113"/>
      <c r="Y964" s="117" t="str">
        <f t="shared" si="245"/>
        <v/>
      </c>
      <c r="Z964" s="118"/>
      <c r="AA964" s="86"/>
      <c r="AB964" s="86"/>
      <c r="AC964" s="86"/>
    </row>
    <row r="965" spans="1:29" ht="20.100000000000001" customHeight="1" x14ac:dyDescent="0.3">
      <c r="A965" s="405"/>
      <c r="B965" s="444"/>
      <c r="C965" s="444"/>
      <c r="D965" s="444"/>
      <c r="E965" s="444"/>
      <c r="F965" s="444"/>
      <c r="G965" s="444"/>
      <c r="H965" s="444"/>
      <c r="I965" s="557"/>
      <c r="J965" s="558"/>
      <c r="K965" s="408"/>
      <c r="L965" s="415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7"/>
        <v/>
      </c>
      <c r="X965" s="113"/>
      <c r="Y965" s="117" t="str">
        <f t="shared" si="245"/>
        <v/>
      </c>
      <c r="Z965" s="118"/>
      <c r="AA965" s="86"/>
    </row>
    <row r="966" spans="1:29" ht="20.100000000000001" customHeight="1" thickBot="1" x14ac:dyDescent="0.35">
      <c r="A966" s="421"/>
      <c r="B966" s="447"/>
      <c r="C966" s="447"/>
      <c r="D966" s="447"/>
      <c r="E966" s="447"/>
      <c r="F966" s="447"/>
      <c r="G966" s="447"/>
      <c r="H966" s="447"/>
      <c r="I966" s="447"/>
      <c r="J966" s="447"/>
      <c r="K966" s="447"/>
      <c r="L966" s="423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7"/>
        <v/>
      </c>
      <c r="X966" s="113"/>
      <c r="Y966" s="117" t="str">
        <f t="shared" si="245"/>
        <v/>
      </c>
      <c r="Z966" s="118"/>
      <c r="AA966" s="86"/>
    </row>
    <row r="967" spans="1:29" ht="20.100000000000001" customHeight="1" thickBot="1" x14ac:dyDescent="0.25">
      <c r="A967" s="353"/>
      <c r="B967" s="353"/>
      <c r="C967" s="353"/>
      <c r="D967" s="353"/>
      <c r="E967" s="353"/>
      <c r="F967" s="353"/>
      <c r="G967" s="353"/>
      <c r="H967" s="353"/>
      <c r="I967" s="353"/>
      <c r="J967" s="353"/>
      <c r="K967" s="353"/>
      <c r="L967" s="353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1" t="s">
        <v>50</v>
      </c>
      <c r="B968" s="562"/>
      <c r="C968" s="562"/>
      <c r="D968" s="562"/>
      <c r="E968" s="562"/>
      <c r="F968" s="562"/>
      <c r="G968" s="562"/>
      <c r="H968" s="562"/>
      <c r="I968" s="562"/>
      <c r="J968" s="562"/>
      <c r="K968" s="562"/>
      <c r="L968" s="563"/>
      <c r="M968" s="94"/>
      <c r="N968" s="95"/>
      <c r="O968" s="542" t="s">
        <v>51</v>
      </c>
      <c r="P968" s="552"/>
      <c r="Q968" s="552"/>
      <c r="R968" s="553"/>
      <c r="S968" s="96"/>
      <c r="T968" s="542" t="s">
        <v>52</v>
      </c>
      <c r="U968" s="552"/>
      <c r="V968" s="552"/>
      <c r="W968" s="552"/>
      <c r="X968" s="552"/>
      <c r="Y968" s="553"/>
    </row>
    <row r="969" spans="1:29" ht="20.100000000000001" customHeight="1" thickBot="1" x14ac:dyDescent="0.25">
      <c r="A969" s="436"/>
      <c r="B969" s="437"/>
      <c r="C969" s="545" t="s">
        <v>239</v>
      </c>
      <c r="D969" s="569"/>
      <c r="E969" s="569"/>
      <c r="F969" s="569"/>
      <c r="G969" s="437" t="str">
        <f>$J$1</f>
        <v>April</v>
      </c>
      <c r="H969" s="546">
        <f>$K$1</f>
        <v>2025</v>
      </c>
      <c r="I969" s="569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8">Y970</f>
        <v>0</v>
      </c>
      <c r="V971" s="113"/>
      <c r="W971" s="117">
        <f t="shared" ref="W971:W981" si="249">IF(U971="","",U971+V971)</f>
        <v>0</v>
      </c>
      <c r="X971" s="113"/>
      <c r="Y971" s="117">
        <f t="shared" ref="Y971:Y981" si="250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66" t="s">
        <v>52</v>
      </c>
      <c r="G972" s="521"/>
      <c r="H972" s="85"/>
      <c r="I972" s="566" t="s">
        <v>64</v>
      </c>
      <c r="J972" s="535"/>
      <c r="K972" s="521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8"/>
        <v>0</v>
      </c>
      <c r="V972" s="113"/>
      <c r="W972" s="117">
        <f t="shared" si="249"/>
        <v>0</v>
      </c>
      <c r="X972" s="113"/>
      <c r="Y972" s="117">
        <f t="shared" si="250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1">IF(Q973="","",R972-Q973)</f>
        <v/>
      </c>
      <c r="S973" s="92"/>
      <c r="T973" s="111" t="s">
        <v>66</v>
      </c>
      <c r="U973" s="117">
        <f t="shared" si="248"/>
        <v>0</v>
      </c>
      <c r="V973" s="113"/>
      <c r="W973" s="117">
        <f t="shared" si="249"/>
        <v>0</v>
      </c>
      <c r="X973" s="113"/>
      <c r="Y973" s="117">
        <f t="shared" si="250"/>
        <v>0</v>
      </c>
    </row>
    <row r="974" spans="1:29" ht="20.100000000000001" customHeight="1" x14ac:dyDescent="0.2">
      <c r="A974" s="98"/>
      <c r="B974" s="554" t="s">
        <v>51</v>
      </c>
      <c r="C974" s="521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35000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1"/>
        <v/>
      </c>
      <c r="S974" s="92"/>
      <c r="T974" s="111" t="s">
        <v>69</v>
      </c>
      <c r="U974" s="117">
        <f t="shared" si="248"/>
        <v>0</v>
      </c>
      <c r="V974" s="113"/>
      <c r="W974" s="117">
        <f t="shared" si="249"/>
        <v>0</v>
      </c>
      <c r="X974" s="113"/>
      <c r="Y974" s="117">
        <f t="shared" si="250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7145.8333333333339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1"/>
        <v/>
      </c>
      <c r="S975" s="92"/>
      <c r="T975" s="111" t="s">
        <v>47</v>
      </c>
      <c r="U975" s="117">
        <f t="shared" si="248"/>
        <v>0</v>
      </c>
      <c r="V975" s="113"/>
      <c r="W975" s="117">
        <f t="shared" si="249"/>
        <v>0</v>
      </c>
      <c r="X975" s="113"/>
      <c r="Y975" s="117">
        <f t="shared" si="250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4" t="s">
        <v>72</v>
      </c>
      <c r="J976" s="521"/>
      <c r="K976" s="125">
        <f>K974+K975</f>
        <v>42145.833333333336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1"/>
        <v/>
      </c>
      <c r="S976" s="92"/>
      <c r="T976" s="111" t="s">
        <v>73</v>
      </c>
      <c r="U976" s="117">
        <f t="shared" si="248"/>
        <v>0</v>
      </c>
      <c r="V976" s="113"/>
      <c r="W976" s="117">
        <f t="shared" si="249"/>
        <v>0</v>
      </c>
      <c r="X976" s="113"/>
      <c r="Y976" s="117">
        <f t="shared" si="250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4" t="s">
        <v>74</v>
      </c>
      <c r="J977" s="521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1"/>
        <v/>
      </c>
      <c r="S977" s="92"/>
      <c r="T977" s="111" t="s">
        <v>75</v>
      </c>
      <c r="U977" s="117">
        <f t="shared" si="248"/>
        <v>0</v>
      </c>
      <c r="V977" s="113"/>
      <c r="W977" s="117">
        <f t="shared" si="249"/>
        <v>0</v>
      </c>
      <c r="X977" s="113"/>
      <c r="Y977" s="117">
        <f t="shared" si="250"/>
        <v>0</v>
      </c>
    </row>
    <row r="978" spans="1:29" ht="18.75" customHeight="1" x14ac:dyDescent="0.2">
      <c r="A978" s="405"/>
      <c r="B978" s="426" t="s">
        <v>76</v>
      </c>
      <c r="C978" s="424" t="str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/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55" t="s">
        <v>13</v>
      </c>
      <c r="J978" s="556"/>
      <c r="K978" s="430">
        <f>K976-K977</f>
        <v>42145.833333333336</v>
      </c>
      <c r="L978" s="412"/>
      <c r="M978" s="93"/>
      <c r="N978" s="110"/>
      <c r="O978" s="111" t="s">
        <v>78</v>
      </c>
      <c r="P978" s="111"/>
      <c r="Q978" s="111"/>
      <c r="R978" s="111" t="str">
        <f t="shared" si="251"/>
        <v/>
      </c>
      <c r="S978" s="92"/>
      <c r="T978" s="111" t="s">
        <v>78</v>
      </c>
      <c r="U978" s="117">
        <f>Y977</f>
        <v>0</v>
      </c>
      <c r="V978" s="113"/>
      <c r="W978" s="117">
        <f t="shared" si="249"/>
        <v>0</v>
      </c>
      <c r="X978" s="113"/>
      <c r="Y978" s="117">
        <f t="shared" si="250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50"/>
      <c r="J979" s="551"/>
      <c r="K979" s="87"/>
      <c r="L979" s="121"/>
      <c r="N979" s="110"/>
      <c r="O979" s="111" t="s">
        <v>79</v>
      </c>
      <c r="P979" s="111"/>
      <c r="Q979" s="111"/>
      <c r="R979" s="111" t="str">
        <f t="shared" si="251"/>
        <v/>
      </c>
      <c r="S979" s="92"/>
      <c r="T979" s="111" t="s">
        <v>79</v>
      </c>
      <c r="U979" s="117">
        <f>Y978</f>
        <v>0</v>
      </c>
      <c r="V979" s="113"/>
      <c r="W979" s="117">
        <f t="shared" si="249"/>
        <v>0</v>
      </c>
      <c r="X979" s="113"/>
      <c r="Y979" s="117">
        <f t="shared" si="250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50"/>
      <c r="J980" s="551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49"/>
        <v>0</v>
      </c>
      <c r="X980" s="113"/>
      <c r="Y980" s="117">
        <f t="shared" si="250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49"/>
        <v/>
      </c>
      <c r="X981" s="113"/>
      <c r="Y981" s="117" t="str">
        <f t="shared" si="250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1" t="s">
        <v>50</v>
      </c>
      <c r="B983" s="562"/>
      <c r="C983" s="562"/>
      <c r="D983" s="562"/>
      <c r="E983" s="562"/>
      <c r="F983" s="562"/>
      <c r="G983" s="562"/>
      <c r="H983" s="562"/>
      <c r="I983" s="562"/>
      <c r="J983" s="562"/>
      <c r="K983" s="562"/>
      <c r="L983" s="563"/>
      <c r="M983" s="94"/>
      <c r="N983" s="95"/>
      <c r="O983" s="542" t="s">
        <v>51</v>
      </c>
      <c r="P983" s="552"/>
      <c r="Q983" s="552"/>
      <c r="R983" s="553"/>
      <c r="S983" s="96"/>
      <c r="T983" s="542" t="s">
        <v>52</v>
      </c>
      <c r="U983" s="552"/>
      <c r="V983" s="552"/>
      <c r="W983" s="552"/>
      <c r="X983" s="552"/>
      <c r="Y983" s="553"/>
      <c r="Z983" s="97"/>
      <c r="AA983" s="86"/>
      <c r="AB983" s="86"/>
      <c r="AC983" s="86"/>
    </row>
    <row r="984" spans="1:29" ht="20.100000000000001" customHeight="1" thickBot="1" x14ac:dyDescent="0.3">
      <c r="A984" s="436"/>
      <c r="B984" s="437"/>
      <c r="C984" s="545" t="s">
        <v>239</v>
      </c>
      <c r="D984" s="565"/>
      <c r="E984" s="565"/>
      <c r="F984" s="565"/>
      <c r="G984" s="437" t="str">
        <f>$J$1</f>
        <v>April</v>
      </c>
      <c r="H984" s="546">
        <f>$K$1</f>
        <v>2025</v>
      </c>
      <c r="I984" s="565"/>
      <c r="J984" s="437"/>
      <c r="K984" s="438"/>
      <c r="L984" s="439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3"/>
      <c r="B986" s="204" t="s">
        <v>61</v>
      </c>
      <c r="C986" s="205" t="s">
        <v>261</v>
      </c>
      <c r="D986" s="204"/>
      <c r="E986" s="204"/>
      <c r="F986" s="204"/>
      <c r="G986" s="204"/>
      <c r="H986" s="206"/>
      <c r="I986" s="207"/>
      <c r="J986" s="204"/>
      <c r="K986" s="204"/>
      <c r="L986" s="208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2">IF(U986="","",U986+V986)</f>
        <v>0</v>
      </c>
      <c r="X986" s="113"/>
      <c r="Y986" s="117">
        <f t="shared" ref="Y986:Y996" si="253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47" t="s">
        <v>52</v>
      </c>
      <c r="G987" s="548"/>
      <c r="H987" s="353"/>
      <c r="I987" s="547" t="s">
        <v>64</v>
      </c>
      <c r="J987" s="549"/>
      <c r="K987" s="548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2"/>
        <v>0</v>
      </c>
      <c r="X987" s="113"/>
      <c r="Y987" s="117">
        <f t="shared" si="253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2"/>
        <v>0</v>
      </c>
      <c r="X988" s="113"/>
      <c r="Y988" s="117">
        <f t="shared" si="253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54" t="s">
        <v>51</v>
      </c>
      <c r="C989" s="521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0</v>
      </c>
      <c r="J989" s="127" t="s">
        <v>68</v>
      </c>
      <c r="K989" s="128">
        <f>K985/$K$2*I989</f>
        <v>0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2"/>
        <v>0</v>
      </c>
      <c r="X989" s="113"/>
      <c r="Y989" s="117">
        <f t="shared" si="253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13000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2"/>
        <v>0</v>
      </c>
      <c r="X990" s="113"/>
      <c r="Y990" s="117">
        <f t="shared" si="253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4" t="s">
        <v>72</v>
      </c>
      <c r="J991" s="521"/>
      <c r="K991" s="125">
        <f>K989+K990</f>
        <v>13000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2"/>
        <v>0</v>
      </c>
      <c r="X991" s="113"/>
      <c r="Y991" s="117">
        <f t="shared" si="253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0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4" t="s">
        <v>74</v>
      </c>
      <c r="J992" s="521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2"/>
        <v>0</v>
      </c>
      <c r="X992" s="113"/>
      <c r="Y992" s="117">
        <f t="shared" si="253"/>
        <v>0</v>
      </c>
      <c r="Z992" s="118"/>
      <c r="AA992" s="86"/>
      <c r="AB992" s="86"/>
      <c r="AC992" s="86"/>
    </row>
    <row r="993" spans="1:29" ht="18.75" customHeight="1" x14ac:dyDescent="0.2">
      <c r="A993" s="405"/>
      <c r="B993" s="426" t="s">
        <v>76</v>
      </c>
      <c r="C993" s="424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3"/>
      <c r="E993" s="353"/>
      <c r="F993" s="426" t="s">
        <v>58</v>
      </c>
      <c r="G993" s="427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3"/>
      <c r="I993" s="555" t="s">
        <v>13</v>
      </c>
      <c r="J993" s="556"/>
      <c r="K993" s="430">
        <f>K991-K992</f>
        <v>13000</v>
      </c>
      <c r="L993" s="412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2"/>
        <v>0</v>
      </c>
      <c r="X993" s="113"/>
      <c r="Y993" s="117">
        <f t="shared" si="253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50"/>
      <c r="J994" s="551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2"/>
        <v/>
      </c>
      <c r="X994" s="113"/>
      <c r="Y994" s="117" t="str">
        <f t="shared" si="253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50"/>
      <c r="J995" s="551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3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3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1" t="s">
        <v>50</v>
      </c>
      <c r="B999" s="562"/>
      <c r="C999" s="562"/>
      <c r="D999" s="562"/>
      <c r="E999" s="562"/>
      <c r="F999" s="562"/>
      <c r="G999" s="562"/>
      <c r="H999" s="562"/>
      <c r="I999" s="562"/>
      <c r="J999" s="562"/>
      <c r="K999" s="562"/>
      <c r="L999" s="563"/>
      <c r="M999" s="94"/>
      <c r="N999" s="95"/>
      <c r="O999" s="542" t="s">
        <v>51</v>
      </c>
      <c r="P999" s="552"/>
      <c r="Q999" s="552"/>
      <c r="R999" s="553"/>
      <c r="S999" s="96"/>
      <c r="T999" s="542" t="s">
        <v>52</v>
      </c>
      <c r="U999" s="552"/>
      <c r="V999" s="552"/>
      <c r="W999" s="552"/>
      <c r="X999" s="552"/>
      <c r="Y999" s="553"/>
      <c r="Z999" s="97"/>
      <c r="AA999" s="86"/>
      <c r="AB999" s="86"/>
      <c r="AC999" s="86"/>
    </row>
    <row r="1000" spans="1:29" ht="20.100000000000001" customHeight="1" thickBot="1" x14ac:dyDescent="0.3">
      <c r="A1000" s="436"/>
      <c r="B1000" s="437"/>
      <c r="C1000" s="545" t="s">
        <v>239</v>
      </c>
      <c r="D1000" s="565"/>
      <c r="E1000" s="565"/>
      <c r="F1000" s="565"/>
      <c r="G1000" s="437" t="str">
        <f>$J$1</f>
        <v>April</v>
      </c>
      <c r="H1000" s="546">
        <f>$K$1</f>
        <v>2025</v>
      </c>
      <c r="I1000" s="565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5"/>
      <c r="B1001" s="353"/>
      <c r="C1001" s="353"/>
      <c r="D1001" s="406"/>
      <c r="E1001" s="406"/>
      <c r="F1001" s="406"/>
      <c r="G1001" s="406"/>
      <c r="H1001" s="406"/>
      <c r="I1001" s="353"/>
      <c r="J1001" s="407" t="s">
        <v>59</v>
      </c>
      <c r="K1001" s="408">
        <v>40000</v>
      </c>
      <c r="L1001" s="409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5"/>
      <c r="B1002" s="353" t="s">
        <v>61</v>
      </c>
      <c r="C1002" s="410" t="s">
        <v>278</v>
      </c>
      <c r="D1002" s="353"/>
      <c r="E1002" s="353"/>
      <c r="F1002" s="353"/>
      <c r="G1002" s="353"/>
      <c r="H1002" s="411"/>
      <c r="I1002" s="406"/>
      <c r="J1002" s="353"/>
      <c r="K1002" s="353"/>
      <c r="L1002" s="412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4">IF(U1002="","",U1002+V1002)</f>
        <v>0</v>
      </c>
      <c r="X1002" s="113"/>
      <c r="Y1002" s="117">
        <f t="shared" ref="Y1002:Y1007" si="255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5"/>
      <c r="B1003" s="413" t="s">
        <v>63</v>
      </c>
      <c r="C1003" s="445"/>
      <c r="D1003" s="353"/>
      <c r="E1003" s="353"/>
      <c r="F1003" s="547" t="s">
        <v>52</v>
      </c>
      <c r="G1003" s="548"/>
      <c r="H1003" s="353"/>
      <c r="I1003" s="547" t="s">
        <v>64</v>
      </c>
      <c r="J1003" s="549"/>
      <c r="K1003" s="548"/>
      <c r="L1003" s="415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6">IF($J$1="April",Y1002,Y1002)</f>
        <v>0</v>
      </c>
      <c r="V1003" s="113"/>
      <c r="W1003" s="117">
        <f t="shared" si="254"/>
        <v>0</v>
      </c>
      <c r="X1003" s="113"/>
      <c r="Y1003" s="117">
        <f t="shared" si="255"/>
        <v>0</v>
      </c>
      <c r="Z1003" s="118"/>
      <c r="AA1003" s="86"/>
      <c r="AB1003" s="86"/>
      <c r="AC1003" s="86"/>
    </row>
    <row r="1004" spans="1:29" ht="20.100000000000001" customHeight="1" x14ac:dyDescent="0.25">
      <c r="A1004" s="405"/>
      <c r="B1004" s="353"/>
      <c r="C1004" s="353"/>
      <c r="D1004" s="353"/>
      <c r="E1004" s="353"/>
      <c r="F1004" s="353"/>
      <c r="G1004" s="353"/>
      <c r="H1004" s="416"/>
      <c r="I1004" s="353"/>
      <c r="J1004" s="353"/>
      <c r="K1004" s="353"/>
      <c r="L1004" s="417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6"/>
        <v>0</v>
      </c>
      <c r="V1004" s="113"/>
      <c r="W1004" s="117">
        <f t="shared" si="254"/>
        <v>0</v>
      </c>
      <c r="X1004" s="113"/>
      <c r="Y1004" s="117">
        <f t="shared" si="255"/>
        <v>0</v>
      </c>
      <c r="Z1004" s="118"/>
      <c r="AA1004" s="86"/>
      <c r="AB1004" s="86"/>
      <c r="AC1004" s="86"/>
    </row>
    <row r="1005" spans="1:29" ht="20.100000000000001" customHeight="1" x14ac:dyDescent="0.25">
      <c r="A1005" s="405"/>
      <c r="B1005" s="559" t="s">
        <v>51</v>
      </c>
      <c r="C1005" s="521"/>
      <c r="D1005" s="353"/>
      <c r="E1005" s="353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6"/>
      <c r="I1005" s="126">
        <f>IF(C1009&gt;=C1008,$K$2,C1007+C1009)</f>
        <v>30</v>
      </c>
      <c r="J1005" s="127" t="s">
        <v>68</v>
      </c>
      <c r="K1005" s="128">
        <f>K1001/$K$2*I1005</f>
        <v>40000</v>
      </c>
      <c r="L1005" s="418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7">IF($J$1="May",Y1004,Y1004)</f>
        <v>0</v>
      </c>
      <c r="V1005" s="113"/>
      <c r="W1005" s="117">
        <f t="shared" si="254"/>
        <v>0</v>
      </c>
      <c r="X1005" s="113"/>
      <c r="Y1005" s="117">
        <f t="shared" si="255"/>
        <v>0</v>
      </c>
      <c r="Z1005" s="118"/>
      <c r="AA1005" s="86"/>
      <c r="AB1005" s="86"/>
      <c r="AC1005" s="86"/>
    </row>
    <row r="1006" spans="1:29" ht="20.100000000000001" customHeight="1" x14ac:dyDescent="0.25">
      <c r="A1006" s="405"/>
      <c r="B1006" s="130"/>
      <c r="C1006" s="130"/>
      <c r="D1006" s="353"/>
      <c r="E1006" s="353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6"/>
      <c r="I1006" s="446">
        <v>58</v>
      </c>
      <c r="J1006" s="127" t="s">
        <v>70</v>
      </c>
      <c r="K1006" s="125">
        <f>K1001/$K$2/8*I1006</f>
        <v>9666.6666666666661</v>
      </c>
      <c r="L1006" s="420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7"/>
        <v>0</v>
      </c>
      <c r="V1006" s="113"/>
      <c r="W1006" s="117">
        <f t="shared" si="254"/>
        <v>0</v>
      </c>
      <c r="X1006" s="113"/>
      <c r="Y1006" s="117">
        <f t="shared" si="255"/>
        <v>0</v>
      </c>
      <c r="Z1006" s="118"/>
      <c r="AA1006" s="86"/>
      <c r="AB1006" s="86"/>
      <c r="AC1006" s="86"/>
    </row>
    <row r="1007" spans="1:29" ht="20.100000000000001" customHeight="1" x14ac:dyDescent="0.25">
      <c r="A1007" s="405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353"/>
      <c r="E1007" s="353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6"/>
      <c r="I1007" s="560" t="s">
        <v>72</v>
      </c>
      <c r="J1007" s="521"/>
      <c r="K1007" s="125">
        <f>K1005+K1006</f>
        <v>49666.666666666664</v>
      </c>
      <c r="L1007" s="420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7"/>
        <v>0</v>
      </c>
      <c r="V1007" s="113"/>
      <c r="W1007" s="117">
        <f t="shared" si="254"/>
        <v>0</v>
      </c>
      <c r="X1007" s="113"/>
      <c r="Y1007" s="117">
        <f t="shared" si="255"/>
        <v>0</v>
      </c>
      <c r="Z1007" s="118"/>
      <c r="AA1007" s="86"/>
      <c r="AB1007" s="86"/>
      <c r="AC1007" s="86"/>
    </row>
    <row r="1008" spans="1:29" ht="20.100000000000001" customHeight="1" x14ac:dyDescent="0.25">
      <c r="A1008" s="405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353"/>
      <c r="E1008" s="353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6"/>
      <c r="I1008" s="560" t="s">
        <v>74</v>
      </c>
      <c r="J1008" s="521"/>
      <c r="K1008" s="125">
        <f>G1008</f>
        <v>0</v>
      </c>
      <c r="L1008" s="420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8">IF($J$1="May",Y1007,Y1007)</f>
        <v>0</v>
      </c>
      <c r="V1008" s="113"/>
      <c r="W1008" s="117">
        <f t="shared" ref="W1008:W1012" si="259">IF(U1008="","",U1008+V1008)</f>
        <v>0</v>
      </c>
      <c r="X1008" s="113"/>
      <c r="Y1008" s="117">
        <f t="shared" ref="Y1008:Y1012" si="260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3"/>
      <c r="I1009" s="555" t="s">
        <v>13</v>
      </c>
      <c r="J1009" s="556"/>
      <c r="K1009" s="430">
        <f>K1007-K1008</f>
        <v>49666.666666666664</v>
      </c>
      <c r="L1009" s="412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8"/>
        <v>0</v>
      </c>
      <c r="V1009" s="113"/>
      <c r="W1009" s="117">
        <f t="shared" si="259"/>
        <v>0</v>
      </c>
      <c r="X1009" s="113"/>
      <c r="Y1009" s="117">
        <f t="shared" si="260"/>
        <v>0</v>
      </c>
      <c r="Z1009" s="118"/>
      <c r="AA1009" s="93"/>
      <c r="AB1009" s="93"/>
      <c r="AC1009" s="93"/>
    </row>
    <row r="1010" spans="1:29" ht="20.100000000000001" customHeight="1" x14ac:dyDescent="0.25">
      <c r="A1010" s="405"/>
      <c r="B1010" s="353"/>
      <c r="C1010" s="353"/>
      <c r="D1010" s="353"/>
      <c r="E1010" s="353"/>
      <c r="F1010" s="353"/>
      <c r="G1010" s="353"/>
      <c r="H1010" s="353"/>
      <c r="I1010" s="557"/>
      <c r="J1010" s="558"/>
      <c r="K1010" s="408"/>
      <c r="L1010" s="415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8"/>
        <v>0</v>
      </c>
      <c r="V1010" s="113"/>
      <c r="W1010" s="117">
        <f t="shared" si="259"/>
        <v>0</v>
      </c>
      <c r="X1010" s="113"/>
      <c r="Y1010" s="117">
        <f t="shared" si="260"/>
        <v>0</v>
      </c>
      <c r="Z1010" s="118"/>
      <c r="AA1010" s="86"/>
      <c r="AB1010" s="86"/>
      <c r="AC1010" s="86"/>
    </row>
    <row r="1011" spans="1:29" ht="20.100000000000001" customHeight="1" x14ac:dyDescent="0.3">
      <c r="A1011" s="405"/>
      <c r="B1011" s="444"/>
      <c r="C1011" s="444"/>
      <c r="D1011" s="444"/>
      <c r="E1011" s="444"/>
      <c r="F1011" s="444"/>
      <c r="G1011" s="444"/>
      <c r="H1011" s="444"/>
      <c r="I1011" s="557"/>
      <c r="J1011" s="558"/>
      <c r="K1011" s="408"/>
      <c r="L1011" s="415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8"/>
        <v>0</v>
      </c>
      <c r="V1011" s="113"/>
      <c r="W1011" s="117">
        <f t="shared" si="259"/>
        <v>0</v>
      </c>
      <c r="X1011" s="113"/>
      <c r="Y1011" s="117">
        <f t="shared" si="260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1"/>
      <c r="B1012" s="447"/>
      <c r="C1012" s="447"/>
      <c r="D1012" s="447"/>
      <c r="E1012" s="447"/>
      <c r="F1012" s="447"/>
      <c r="G1012" s="447"/>
      <c r="H1012" s="447"/>
      <c r="I1012" s="447"/>
      <c r="J1012" s="447"/>
      <c r="K1012" s="447"/>
      <c r="L1012" s="423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8"/>
        <v>0</v>
      </c>
      <c r="V1012" s="113"/>
      <c r="W1012" s="117">
        <f t="shared" si="259"/>
        <v>0</v>
      </c>
      <c r="X1012" s="113"/>
      <c r="Y1012" s="117">
        <f t="shared" si="260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1" t="s">
        <v>50</v>
      </c>
      <c r="B1014" s="562"/>
      <c r="C1014" s="562"/>
      <c r="D1014" s="562"/>
      <c r="E1014" s="562"/>
      <c r="F1014" s="562"/>
      <c r="G1014" s="562"/>
      <c r="H1014" s="562"/>
      <c r="I1014" s="562"/>
      <c r="J1014" s="562"/>
      <c r="K1014" s="562"/>
      <c r="L1014" s="563"/>
      <c r="M1014" s="94"/>
      <c r="N1014" s="95"/>
      <c r="O1014" s="542" t="s">
        <v>51</v>
      </c>
      <c r="P1014" s="552"/>
      <c r="Q1014" s="552"/>
      <c r="R1014" s="553"/>
      <c r="S1014" s="96"/>
      <c r="T1014" s="542" t="s">
        <v>52</v>
      </c>
      <c r="U1014" s="552"/>
      <c r="V1014" s="552"/>
      <c r="W1014" s="552"/>
      <c r="X1014" s="552"/>
      <c r="Y1014" s="553"/>
      <c r="Z1014" s="97"/>
      <c r="AA1014" s="94"/>
      <c r="AB1014" s="93"/>
      <c r="AC1014" s="93"/>
    </row>
    <row r="1015" spans="1:29" ht="20.100000000000001" customHeight="1" thickBot="1" x14ac:dyDescent="0.25">
      <c r="A1015" s="436"/>
      <c r="B1015" s="437"/>
      <c r="C1015" s="545" t="s">
        <v>239</v>
      </c>
      <c r="D1015" s="565"/>
      <c r="E1015" s="565"/>
      <c r="F1015" s="565"/>
      <c r="G1015" s="437" t="str">
        <f>$J$1</f>
        <v>April</v>
      </c>
      <c r="H1015" s="546">
        <f>$K$1</f>
        <v>2025</v>
      </c>
      <c r="I1015" s="565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1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2">IF(U1017="","",U1017+V1017)</f>
        <v>65867</v>
      </c>
      <c r="X1017" s="113">
        <v>5000</v>
      </c>
      <c r="Y1017" s="117">
        <f t="shared" ref="Y1017:Y1027" si="263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5"/>
      <c r="B1018" s="413" t="s">
        <v>63</v>
      </c>
      <c r="C1018" s="414"/>
      <c r="D1018" s="353"/>
      <c r="E1018" s="353"/>
      <c r="F1018" s="547" t="s">
        <v>52</v>
      </c>
      <c r="G1018" s="548"/>
      <c r="H1018" s="353"/>
      <c r="I1018" s="547" t="s">
        <v>64</v>
      </c>
      <c r="J1018" s="549"/>
      <c r="K1018" s="548"/>
      <c r="L1018" s="415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1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2"/>
        <v>65867</v>
      </c>
      <c r="X1018" s="113"/>
      <c r="Y1018" s="117">
        <f t="shared" si="263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1"/>
        <v>14</v>
      </c>
      <c r="S1019" s="92"/>
      <c r="T1019" s="111" t="s">
        <v>66</v>
      </c>
      <c r="U1019" s="117">
        <f>Y1018</f>
        <v>65867</v>
      </c>
      <c r="V1019" s="113">
        <v>3500</v>
      </c>
      <c r="W1019" s="117">
        <f t="shared" si="262"/>
        <v>69367</v>
      </c>
      <c r="X1019" s="113">
        <v>5000</v>
      </c>
      <c r="Y1019" s="117">
        <f t="shared" si="263"/>
        <v>64367</v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54" t="s">
        <v>51</v>
      </c>
      <c r="C1020" s="521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65867</v>
      </c>
      <c r="H1020" s="122"/>
      <c r="I1020" s="126">
        <f>IF(C1024&gt;0,$K$2,C1022)</f>
        <v>30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1"/>
        <v>14</v>
      </c>
      <c r="S1020" s="92"/>
      <c r="T1020" s="111" t="s">
        <v>69</v>
      </c>
      <c r="U1020" s="117"/>
      <c r="V1020" s="113"/>
      <c r="W1020" s="117" t="str">
        <f t="shared" si="262"/>
        <v/>
      </c>
      <c r="X1020" s="113"/>
      <c r="Y1020" s="117" t="str">
        <f t="shared" si="263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3500</v>
      </c>
      <c r="H1021" s="122"/>
      <c r="I1021" s="142">
        <v>73</v>
      </c>
      <c r="J1021" s="127" t="s">
        <v>70</v>
      </c>
      <c r="K1021" s="125">
        <f>K1016/$K$2/8*I1021</f>
        <v>14600</v>
      </c>
      <c r="L1021" s="131"/>
      <c r="M1021" s="93"/>
      <c r="N1021" s="110"/>
      <c r="O1021" s="111" t="s">
        <v>47</v>
      </c>
      <c r="P1021" s="111"/>
      <c r="Q1021" s="111"/>
      <c r="R1021" s="111">
        <f t="shared" si="261"/>
        <v>14</v>
      </c>
      <c r="S1021" s="92"/>
      <c r="T1021" s="111" t="s">
        <v>47</v>
      </c>
      <c r="U1021" s="117"/>
      <c r="V1021" s="113"/>
      <c r="W1021" s="117" t="str">
        <f t="shared" si="262"/>
        <v/>
      </c>
      <c r="X1021" s="113"/>
      <c r="Y1021" s="117" t="str">
        <f t="shared" si="263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69367</v>
      </c>
      <c r="H1022" s="122"/>
      <c r="I1022" s="564" t="s">
        <v>72</v>
      </c>
      <c r="J1022" s="521"/>
      <c r="K1022" s="125">
        <f>K1020+K1021</f>
        <v>62600</v>
      </c>
      <c r="L1022" s="131"/>
      <c r="M1022" s="93"/>
      <c r="N1022" s="110"/>
      <c r="O1022" s="111" t="s">
        <v>73</v>
      </c>
      <c r="P1022" s="111"/>
      <c r="Q1022" s="111"/>
      <c r="R1022" s="111">
        <f t="shared" si="261"/>
        <v>14</v>
      </c>
      <c r="S1022" s="92"/>
      <c r="T1022" s="111" t="s">
        <v>73</v>
      </c>
      <c r="U1022" s="117"/>
      <c r="V1022" s="113"/>
      <c r="W1022" s="117" t="str">
        <f t="shared" si="262"/>
        <v/>
      </c>
      <c r="X1022" s="113"/>
      <c r="Y1022" s="117" t="str">
        <f t="shared" si="263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5000</v>
      </c>
      <c r="H1023" s="122"/>
      <c r="I1023" s="564" t="s">
        <v>74</v>
      </c>
      <c r="J1023" s="521"/>
      <c r="K1023" s="125">
        <f>G1023</f>
        <v>5000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1"/>
        <v>14</v>
      </c>
      <c r="S1023" s="92"/>
      <c r="T1023" s="111" t="s">
        <v>75</v>
      </c>
      <c r="U1023" s="117"/>
      <c r="V1023" s="113"/>
      <c r="W1023" s="117" t="str">
        <f t="shared" si="262"/>
        <v/>
      </c>
      <c r="X1023" s="113"/>
      <c r="Y1023" s="117" t="str">
        <f t="shared" si="263"/>
        <v/>
      </c>
      <c r="Z1023" s="118"/>
      <c r="AA1023" s="93"/>
      <c r="AB1023" s="93"/>
      <c r="AC1023" s="93"/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64367</v>
      </c>
      <c r="H1024" s="353"/>
      <c r="I1024" s="555" t="s">
        <v>13</v>
      </c>
      <c r="J1024" s="556"/>
      <c r="K1024" s="430">
        <f>K1022-K1023</f>
        <v>57600</v>
      </c>
      <c r="L1024" s="412"/>
      <c r="M1024" s="93"/>
      <c r="N1024" s="110"/>
      <c r="O1024" s="111" t="s">
        <v>78</v>
      </c>
      <c r="P1024" s="111"/>
      <c r="Q1024" s="111"/>
      <c r="R1024" s="111">
        <f t="shared" si="261"/>
        <v>14</v>
      </c>
      <c r="S1024" s="92"/>
      <c r="T1024" s="111" t="s">
        <v>78</v>
      </c>
      <c r="U1024" s="117"/>
      <c r="V1024" s="113"/>
      <c r="W1024" s="117" t="str">
        <f t="shared" si="262"/>
        <v/>
      </c>
      <c r="X1024" s="113"/>
      <c r="Y1024" s="117" t="str">
        <f t="shared" si="263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50"/>
      <c r="J1025" s="551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1"/>
        <v>14</v>
      </c>
      <c r="S1025" s="92"/>
      <c r="T1025" s="111" t="s">
        <v>79</v>
      </c>
      <c r="U1025" s="117"/>
      <c r="V1025" s="113"/>
      <c r="W1025" s="117" t="str">
        <f t="shared" si="262"/>
        <v/>
      </c>
      <c r="X1025" s="113"/>
      <c r="Y1025" s="117" t="str">
        <f t="shared" si="263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50"/>
      <c r="J1026" s="551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1"/>
        <v>14</v>
      </c>
      <c r="S1026" s="92"/>
      <c r="T1026" s="111" t="s">
        <v>80</v>
      </c>
      <c r="U1026" s="117"/>
      <c r="V1026" s="113"/>
      <c r="W1026" s="117" t="str">
        <f t="shared" si="262"/>
        <v/>
      </c>
      <c r="X1026" s="113"/>
      <c r="Y1026" s="117" t="str">
        <f t="shared" si="263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1"/>
        <v>14</v>
      </c>
      <c r="S1027" s="92"/>
      <c r="T1027" s="111" t="s">
        <v>81</v>
      </c>
      <c r="U1027" s="117"/>
      <c r="V1027" s="113"/>
      <c r="W1027" s="117" t="str">
        <f t="shared" si="262"/>
        <v/>
      </c>
      <c r="X1027" s="113"/>
      <c r="Y1027" s="117" t="str">
        <f t="shared" si="263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3"/>
      <c r="B1028" s="353"/>
      <c r="C1028" s="353"/>
      <c r="D1028" s="353"/>
      <c r="E1028" s="353"/>
      <c r="F1028" s="353"/>
      <c r="G1028" s="353"/>
      <c r="H1028" s="353"/>
      <c r="I1028" s="353"/>
      <c r="J1028" s="353"/>
      <c r="K1028" s="353"/>
      <c r="L1028" s="353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1" t="s">
        <v>50</v>
      </c>
      <c r="B1029" s="562"/>
      <c r="C1029" s="562"/>
      <c r="D1029" s="562"/>
      <c r="E1029" s="562"/>
      <c r="F1029" s="562"/>
      <c r="G1029" s="562"/>
      <c r="H1029" s="562"/>
      <c r="I1029" s="562"/>
      <c r="J1029" s="562"/>
      <c r="K1029" s="562"/>
      <c r="L1029" s="563"/>
      <c r="M1029" s="94"/>
      <c r="N1029" s="95"/>
      <c r="O1029" s="542" t="s">
        <v>51</v>
      </c>
      <c r="P1029" s="552"/>
      <c r="Q1029" s="552"/>
      <c r="R1029" s="553"/>
      <c r="S1029" s="96"/>
      <c r="T1029" s="542" t="s">
        <v>52</v>
      </c>
      <c r="U1029" s="552"/>
      <c r="V1029" s="552"/>
      <c r="W1029" s="552"/>
      <c r="X1029" s="552"/>
      <c r="Y1029" s="553"/>
    </row>
    <row r="1030" spans="1:29" ht="20.100000000000001" customHeight="1" thickBot="1" x14ac:dyDescent="0.25">
      <c r="A1030" s="436"/>
      <c r="B1030" s="437"/>
      <c r="C1030" s="545" t="s">
        <v>239</v>
      </c>
      <c r="D1030" s="569"/>
      <c r="E1030" s="569"/>
      <c r="F1030" s="569"/>
      <c r="G1030" s="437" t="str">
        <f>$J$1</f>
        <v>April</v>
      </c>
      <c r="H1030" s="546">
        <f>$K$1</f>
        <v>2025</v>
      </c>
      <c r="I1030" s="569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4">Y1031</f>
        <v>0</v>
      </c>
      <c r="V1032" s="113"/>
      <c r="W1032" s="117">
        <f t="shared" ref="W1032:W1042" si="265">IF(U1032="","",U1032+V1032)</f>
        <v>0</v>
      </c>
      <c r="X1032" s="113"/>
      <c r="Y1032" s="117">
        <f t="shared" ref="Y1032:Y1042" si="266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47" t="s">
        <v>52</v>
      </c>
      <c r="G1033" s="548"/>
      <c r="H1033" s="353"/>
      <c r="I1033" s="547" t="s">
        <v>64</v>
      </c>
      <c r="J1033" s="549"/>
      <c r="K1033" s="548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7">IF(Q1033="","",R1032-Q1033)</f>
        <v>0</v>
      </c>
      <c r="S1033" s="92"/>
      <c r="T1033" s="111" t="s">
        <v>65</v>
      </c>
      <c r="U1033" s="117">
        <f t="shared" si="264"/>
        <v>0</v>
      </c>
      <c r="V1033" s="113"/>
      <c r="W1033" s="117">
        <f t="shared" si="265"/>
        <v>0</v>
      </c>
      <c r="X1033" s="113"/>
      <c r="Y1033" s="117">
        <f t="shared" si="266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7"/>
        <v/>
      </c>
      <c r="S1034" s="92"/>
      <c r="T1034" s="111" t="s">
        <v>66</v>
      </c>
      <c r="U1034" s="117">
        <f t="shared" si="264"/>
        <v>0</v>
      </c>
      <c r="V1034" s="113">
        <v>10000</v>
      </c>
      <c r="W1034" s="117">
        <f t="shared" si="265"/>
        <v>10000</v>
      </c>
      <c r="X1034" s="113">
        <v>10000</v>
      </c>
      <c r="Y1034" s="117">
        <f t="shared" si="266"/>
        <v>0</v>
      </c>
    </row>
    <row r="1035" spans="1:29" ht="20.100000000000001" customHeight="1" x14ac:dyDescent="0.2">
      <c r="A1035" s="98"/>
      <c r="B1035" s="554" t="s">
        <v>51</v>
      </c>
      <c r="C1035" s="521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30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7"/>
        <v/>
      </c>
      <c r="S1035" s="92"/>
      <c r="T1035" s="111" t="s">
        <v>69</v>
      </c>
      <c r="U1035" s="117"/>
      <c r="V1035" s="113"/>
      <c r="W1035" s="117" t="str">
        <f t="shared" si="265"/>
        <v/>
      </c>
      <c r="X1035" s="113"/>
      <c r="Y1035" s="117" t="str">
        <f t="shared" si="266"/>
        <v/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10000</v>
      </c>
      <c r="H1036" s="122"/>
      <c r="I1036" s="126">
        <v>133</v>
      </c>
      <c r="J1036" s="127" t="s">
        <v>70</v>
      </c>
      <c r="K1036" s="125">
        <f>K1031/$K$2/8*I1036</f>
        <v>33250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7"/>
        <v/>
      </c>
      <c r="S1036" s="92"/>
      <c r="T1036" s="111" t="s">
        <v>47</v>
      </c>
      <c r="U1036" s="117" t="str">
        <f t="shared" si="264"/>
        <v/>
      </c>
      <c r="V1036" s="113"/>
      <c r="W1036" s="117" t="str">
        <f t="shared" si="265"/>
        <v/>
      </c>
      <c r="X1036" s="113"/>
      <c r="Y1036" s="117" t="str">
        <f t="shared" si="266"/>
        <v/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10000</v>
      </c>
      <c r="H1037" s="122"/>
      <c r="I1037" s="564" t="s">
        <v>72</v>
      </c>
      <c r="J1037" s="521"/>
      <c r="K1037" s="125">
        <f>K1035+K1036</f>
        <v>93250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7"/>
        <v/>
      </c>
      <c r="S1037" s="92"/>
      <c r="T1037" s="111" t="s">
        <v>73</v>
      </c>
      <c r="U1037" s="117" t="str">
        <f t="shared" si="264"/>
        <v/>
      </c>
      <c r="V1037" s="113"/>
      <c r="W1037" s="117" t="str">
        <f t="shared" si="265"/>
        <v/>
      </c>
      <c r="X1037" s="113"/>
      <c r="Y1037" s="117" t="str">
        <f t="shared" si="266"/>
        <v/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10000</v>
      </c>
      <c r="H1038" s="122"/>
      <c r="I1038" s="564" t="s">
        <v>74</v>
      </c>
      <c r="J1038" s="521"/>
      <c r="K1038" s="125">
        <f>G1038</f>
        <v>10000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7"/>
        <v/>
      </c>
      <c r="S1038" s="92"/>
      <c r="T1038" s="111" t="s">
        <v>75</v>
      </c>
      <c r="U1038" s="117" t="str">
        <f t="shared" si="264"/>
        <v/>
      </c>
      <c r="V1038" s="113"/>
      <c r="W1038" s="117" t="str">
        <f t="shared" si="265"/>
        <v/>
      </c>
      <c r="X1038" s="113"/>
      <c r="Y1038" s="117" t="str">
        <f t="shared" si="266"/>
        <v/>
      </c>
    </row>
    <row r="1039" spans="1:29" ht="18.75" customHeight="1" x14ac:dyDescent="0.2">
      <c r="A1039" s="405"/>
      <c r="B1039" s="426" t="s">
        <v>76</v>
      </c>
      <c r="C1039" s="424" t="str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/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3"/>
      <c r="I1039" s="555" t="s">
        <v>13</v>
      </c>
      <c r="J1039" s="556"/>
      <c r="K1039" s="430">
        <f>K1037-K1038</f>
        <v>83250</v>
      </c>
      <c r="L1039" s="412"/>
      <c r="M1039" s="93"/>
      <c r="N1039" s="110"/>
      <c r="O1039" s="111" t="s">
        <v>78</v>
      </c>
      <c r="P1039" s="111"/>
      <c r="Q1039" s="111"/>
      <c r="R1039" s="111" t="str">
        <f t="shared" si="267"/>
        <v/>
      </c>
      <c r="S1039" s="92"/>
      <c r="T1039" s="111" t="s">
        <v>78</v>
      </c>
      <c r="U1039" s="117" t="str">
        <f>Y1038</f>
        <v/>
      </c>
      <c r="V1039" s="113"/>
      <c r="W1039" s="117" t="str">
        <f t="shared" si="265"/>
        <v/>
      </c>
      <c r="X1039" s="113"/>
      <c r="Y1039" s="117" t="str">
        <f t="shared" si="266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50"/>
      <c r="J1040" s="551"/>
      <c r="K1040" s="87"/>
      <c r="L1040" s="121"/>
      <c r="N1040" s="110"/>
      <c r="O1040" s="111" t="s">
        <v>79</v>
      </c>
      <c r="P1040" s="111"/>
      <c r="Q1040" s="111"/>
      <c r="R1040" s="111" t="str">
        <f t="shared" si="267"/>
        <v/>
      </c>
      <c r="S1040" s="92"/>
      <c r="T1040" s="111" t="s">
        <v>79</v>
      </c>
      <c r="U1040" s="117" t="str">
        <f>Y1039</f>
        <v/>
      </c>
      <c r="V1040" s="113"/>
      <c r="W1040" s="117" t="str">
        <f t="shared" si="265"/>
        <v/>
      </c>
      <c r="X1040" s="113"/>
      <c r="Y1040" s="117" t="str">
        <f t="shared" si="266"/>
        <v/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50"/>
      <c r="J1041" s="551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 t="str">
        <f>Y1040</f>
        <v/>
      </c>
      <c r="V1041" s="113"/>
      <c r="W1041" s="117" t="str">
        <f t="shared" si="265"/>
        <v/>
      </c>
      <c r="X1041" s="113"/>
      <c r="Y1041" s="117" t="str">
        <f t="shared" si="266"/>
        <v/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7"/>
        <v/>
      </c>
      <c r="S1042" s="92"/>
      <c r="T1042" s="111" t="s">
        <v>81</v>
      </c>
      <c r="U1042" s="117"/>
      <c r="V1042" s="113"/>
      <c r="W1042" s="117" t="str">
        <f t="shared" si="265"/>
        <v/>
      </c>
      <c r="X1042" s="113"/>
      <c r="Y1042" s="117" t="str">
        <f t="shared" si="266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1" t="s">
        <v>50</v>
      </c>
      <c r="B1044" s="562"/>
      <c r="C1044" s="562"/>
      <c r="D1044" s="562"/>
      <c r="E1044" s="562"/>
      <c r="F1044" s="562"/>
      <c r="G1044" s="562"/>
      <c r="H1044" s="562"/>
      <c r="I1044" s="562"/>
      <c r="J1044" s="562"/>
      <c r="K1044" s="562"/>
      <c r="L1044" s="563"/>
      <c r="M1044" s="94"/>
      <c r="N1044" s="95"/>
      <c r="O1044" s="542" t="s">
        <v>51</v>
      </c>
      <c r="P1044" s="552"/>
      <c r="Q1044" s="552"/>
      <c r="R1044" s="553"/>
      <c r="S1044" s="96"/>
      <c r="T1044" s="542" t="s">
        <v>52</v>
      </c>
      <c r="U1044" s="552"/>
      <c r="V1044" s="552"/>
      <c r="W1044" s="552"/>
      <c r="X1044" s="552"/>
      <c r="Y1044" s="553"/>
    </row>
    <row r="1045" spans="1:29" ht="20.100000000000001" customHeight="1" thickBot="1" x14ac:dyDescent="0.25">
      <c r="A1045" s="436"/>
      <c r="B1045" s="437"/>
      <c r="C1045" s="545" t="s">
        <v>239</v>
      </c>
      <c r="D1045" s="569"/>
      <c r="E1045" s="569"/>
      <c r="F1045" s="569"/>
      <c r="G1045" s="437" t="str">
        <f>$J$1</f>
        <v>April</v>
      </c>
      <c r="H1045" s="546">
        <f>$K$1</f>
        <v>2025</v>
      </c>
      <c r="I1045" s="569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8">IF(Q1047="","",R1046-Q1047)</f>
        <v>0</v>
      </c>
      <c r="S1047" s="92"/>
      <c r="T1047" s="111" t="s">
        <v>62</v>
      </c>
      <c r="U1047" s="117">
        <f t="shared" ref="U1047:U1053" si="269">Y1046</f>
        <v>0</v>
      </c>
      <c r="V1047" s="113">
        <v>10000</v>
      </c>
      <c r="W1047" s="117">
        <f t="shared" ref="W1047:W1057" si="270">IF(U1047="","",U1047+V1047)</f>
        <v>10000</v>
      </c>
      <c r="X1047" s="113">
        <v>10000</v>
      </c>
      <c r="Y1047" s="117">
        <f t="shared" ref="Y1047:Y1057" si="271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47" t="s">
        <v>52</v>
      </c>
      <c r="G1048" s="548"/>
      <c r="H1048" s="353"/>
      <c r="I1048" s="547" t="s">
        <v>64</v>
      </c>
      <c r="J1048" s="549"/>
      <c r="K1048" s="548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69"/>
        <v>0</v>
      </c>
      <c r="V1048" s="113">
        <f>12000+3000</f>
        <v>15000</v>
      </c>
      <c r="W1048" s="117">
        <f t="shared" si="270"/>
        <v>15000</v>
      </c>
      <c r="X1048" s="113">
        <v>15000</v>
      </c>
      <c r="Y1048" s="117">
        <f t="shared" si="271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8"/>
        <v/>
      </c>
      <c r="S1049" s="92"/>
      <c r="T1049" s="111" t="s">
        <v>66</v>
      </c>
      <c r="U1049" s="117">
        <f>Y1048</f>
        <v>0</v>
      </c>
      <c r="V1049" s="113">
        <v>7000</v>
      </c>
      <c r="W1049" s="117">
        <f t="shared" si="270"/>
        <v>7000</v>
      </c>
      <c r="X1049" s="113">
        <v>7000</v>
      </c>
      <c r="Y1049" s="117">
        <f t="shared" si="271"/>
        <v>0</v>
      </c>
    </row>
    <row r="1050" spans="1:29" ht="20.100000000000001" customHeight="1" x14ac:dyDescent="0.2">
      <c r="A1050" s="98"/>
      <c r="B1050" s="554" t="s">
        <v>51</v>
      </c>
      <c r="C1050" s="521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28000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8"/>
        <v/>
      </c>
      <c r="S1050" s="92"/>
      <c r="T1050" s="111" t="s">
        <v>69</v>
      </c>
      <c r="U1050" s="117"/>
      <c r="V1050" s="113"/>
      <c r="W1050" s="117" t="str">
        <f t="shared" si="270"/>
        <v/>
      </c>
      <c r="X1050" s="113"/>
      <c r="Y1050" s="117" t="str">
        <f t="shared" si="271"/>
        <v/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7000</v>
      </c>
      <c r="H1051" s="122"/>
      <c r="I1051" s="126">
        <v>49</v>
      </c>
      <c r="J1051" s="127" t="s">
        <v>70</v>
      </c>
      <c r="K1051" s="125">
        <f>K1046/$K$2/8*I1051</f>
        <v>5716.666666666667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8"/>
        <v/>
      </c>
      <c r="S1051" s="92"/>
      <c r="T1051" s="111" t="s">
        <v>47</v>
      </c>
      <c r="U1051" s="117" t="str">
        <f t="shared" si="269"/>
        <v/>
      </c>
      <c r="V1051" s="113"/>
      <c r="W1051" s="117" t="str">
        <f t="shared" si="270"/>
        <v/>
      </c>
      <c r="X1051" s="113"/>
      <c r="Y1051" s="117" t="str">
        <f t="shared" si="271"/>
        <v/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7000</v>
      </c>
      <c r="H1052" s="122"/>
      <c r="I1052" s="564" t="s">
        <v>72</v>
      </c>
      <c r="J1052" s="521"/>
      <c r="K1052" s="125">
        <f>K1050+K1051</f>
        <v>33716.666666666664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8"/>
        <v/>
      </c>
      <c r="S1052" s="92"/>
      <c r="T1052" s="111" t="s">
        <v>73</v>
      </c>
      <c r="U1052" s="117" t="str">
        <f t="shared" si="269"/>
        <v/>
      </c>
      <c r="V1052" s="113"/>
      <c r="W1052" s="117" t="str">
        <f t="shared" si="270"/>
        <v/>
      </c>
      <c r="X1052" s="113"/>
      <c r="Y1052" s="117" t="str">
        <f t="shared" si="271"/>
        <v/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0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7000</v>
      </c>
      <c r="H1053" s="122"/>
      <c r="I1053" s="564" t="s">
        <v>74</v>
      </c>
      <c r="J1053" s="521"/>
      <c r="K1053" s="125">
        <f>G1053</f>
        <v>7000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8"/>
        <v/>
      </c>
      <c r="S1053" s="92"/>
      <c r="T1053" s="111" t="s">
        <v>75</v>
      </c>
      <c r="U1053" s="117" t="str">
        <f t="shared" si="269"/>
        <v/>
      </c>
      <c r="V1053" s="113"/>
      <c r="W1053" s="117" t="str">
        <f t="shared" si="270"/>
        <v/>
      </c>
      <c r="X1053" s="113"/>
      <c r="Y1053" s="117" t="str">
        <f t="shared" si="271"/>
        <v/>
      </c>
    </row>
    <row r="1054" spans="1:29" ht="18.75" customHeight="1" x14ac:dyDescent="0.2">
      <c r="A1054" s="405"/>
      <c r="B1054" s="426" t="s">
        <v>76</v>
      </c>
      <c r="C1054" s="424" t="str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/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3"/>
      <c r="I1054" s="555" t="s">
        <v>13</v>
      </c>
      <c r="J1054" s="556"/>
      <c r="K1054" s="430">
        <f>K1052-K1053</f>
        <v>26716.666666666664</v>
      </c>
      <c r="L1054" s="412"/>
      <c r="M1054" s="93"/>
      <c r="N1054" s="110"/>
      <c r="O1054" s="111" t="s">
        <v>78</v>
      </c>
      <c r="P1054" s="111"/>
      <c r="Q1054" s="111"/>
      <c r="R1054" s="111" t="str">
        <f t="shared" si="268"/>
        <v/>
      </c>
      <c r="S1054" s="92"/>
      <c r="T1054" s="111" t="s">
        <v>78</v>
      </c>
      <c r="U1054" s="117" t="str">
        <f>Y1053</f>
        <v/>
      </c>
      <c r="V1054" s="113"/>
      <c r="W1054" s="117" t="str">
        <f t="shared" si="270"/>
        <v/>
      </c>
      <c r="X1054" s="113"/>
      <c r="Y1054" s="117" t="str">
        <f t="shared" si="271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50"/>
      <c r="J1055" s="551"/>
      <c r="K1055" s="87"/>
      <c r="L1055" s="121"/>
      <c r="N1055" s="110"/>
      <c r="O1055" s="111" t="s">
        <v>79</v>
      </c>
      <c r="P1055" s="111"/>
      <c r="Q1055" s="111"/>
      <c r="R1055" s="111" t="str">
        <f t="shared" si="268"/>
        <v/>
      </c>
      <c r="S1055" s="92"/>
      <c r="T1055" s="111" t="s">
        <v>79</v>
      </c>
      <c r="U1055" s="117" t="str">
        <f>Y1054</f>
        <v/>
      </c>
      <c r="V1055" s="113"/>
      <c r="W1055" s="117" t="str">
        <f t="shared" si="270"/>
        <v/>
      </c>
      <c r="X1055" s="113"/>
      <c r="Y1055" s="117" t="str">
        <f t="shared" si="271"/>
        <v/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50"/>
      <c r="J1056" s="551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 t="str">
        <f>Y1055</f>
        <v/>
      </c>
      <c r="V1056" s="113"/>
      <c r="W1056" s="117" t="str">
        <f t="shared" si="270"/>
        <v/>
      </c>
      <c r="X1056" s="113"/>
      <c r="Y1056" s="117" t="str">
        <f t="shared" si="271"/>
        <v/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8"/>
        <v/>
      </c>
      <c r="S1057" s="92"/>
      <c r="T1057" s="111" t="s">
        <v>81</v>
      </c>
      <c r="U1057" s="117" t="str">
        <f>Y1056</f>
        <v/>
      </c>
      <c r="V1057" s="113"/>
      <c r="W1057" s="117" t="str">
        <f t="shared" si="270"/>
        <v/>
      </c>
      <c r="X1057" s="113"/>
      <c r="Y1057" s="117" t="str">
        <f t="shared" si="271"/>
        <v/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61" t="s">
        <v>50</v>
      </c>
      <c r="B1059" s="562"/>
      <c r="C1059" s="562"/>
      <c r="D1059" s="562"/>
      <c r="E1059" s="562"/>
      <c r="F1059" s="562"/>
      <c r="G1059" s="562"/>
      <c r="H1059" s="562"/>
      <c r="I1059" s="562"/>
      <c r="J1059" s="562"/>
      <c r="K1059" s="562"/>
      <c r="L1059" s="563"/>
      <c r="M1059" s="94"/>
      <c r="N1059" s="95"/>
      <c r="O1059" s="542" t="s">
        <v>51</v>
      </c>
      <c r="P1059" s="552"/>
      <c r="Q1059" s="552"/>
      <c r="R1059" s="553"/>
      <c r="S1059" s="96"/>
      <c r="T1059" s="542" t="s">
        <v>52</v>
      </c>
      <c r="U1059" s="552"/>
      <c r="V1059" s="552"/>
      <c r="W1059" s="552"/>
      <c r="X1059" s="552"/>
      <c r="Y1059" s="553"/>
    </row>
    <row r="1060" spans="1:29" ht="20.100000000000001" customHeight="1" thickBot="1" x14ac:dyDescent="0.25">
      <c r="A1060" s="436"/>
      <c r="B1060" s="437"/>
      <c r="C1060" s="545" t="s">
        <v>239</v>
      </c>
      <c r="D1060" s="569"/>
      <c r="E1060" s="569"/>
      <c r="F1060" s="569"/>
      <c r="G1060" s="437" t="str">
        <f>$J$1</f>
        <v>April</v>
      </c>
      <c r="H1060" s="546">
        <f>$K$1</f>
        <v>2025</v>
      </c>
      <c r="I1060" s="569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2">Y1061</f>
        <v>0</v>
      </c>
      <c r="V1062" s="113">
        <v>2000</v>
      </c>
      <c r="W1062" s="117">
        <f t="shared" ref="W1062:W1072" si="273">IF(U1062="","",U1062+V1062)</f>
        <v>2000</v>
      </c>
      <c r="X1062" s="113">
        <v>2000</v>
      </c>
      <c r="Y1062" s="117">
        <f t="shared" ref="Y1062:Y1072" si="274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47" t="s">
        <v>52</v>
      </c>
      <c r="G1063" s="548"/>
      <c r="H1063" s="353"/>
      <c r="I1063" s="547" t="s">
        <v>64</v>
      </c>
      <c r="J1063" s="549"/>
      <c r="K1063" s="548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5">IF(Q1063="","",R1062-Q1063)</f>
        <v/>
      </c>
      <c r="S1063" s="92"/>
      <c r="T1063" s="111" t="s">
        <v>65</v>
      </c>
      <c r="U1063" s="117">
        <f t="shared" si="272"/>
        <v>0</v>
      </c>
      <c r="V1063" s="113">
        <v>5000</v>
      </c>
      <c r="W1063" s="117">
        <f t="shared" si="273"/>
        <v>5000</v>
      </c>
      <c r="X1063" s="113">
        <v>5000</v>
      </c>
      <c r="Y1063" s="117">
        <f t="shared" si="274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5"/>
        <v/>
      </c>
      <c r="S1064" s="92"/>
      <c r="T1064" s="111" t="s">
        <v>66</v>
      </c>
      <c r="U1064" s="117">
        <f>Y1063</f>
        <v>0</v>
      </c>
      <c r="V1064" s="113"/>
      <c r="W1064" s="117">
        <f t="shared" si="273"/>
        <v>0</v>
      </c>
      <c r="X1064" s="113"/>
      <c r="Y1064" s="117">
        <f t="shared" si="274"/>
        <v>0</v>
      </c>
    </row>
    <row r="1065" spans="1:29" ht="20.100000000000001" customHeight="1" x14ac:dyDescent="0.2">
      <c r="A1065" s="98"/>
      <c r="B1065" s="554" t="s">
        <v>51</v>
      </c>
      <c r="C1065" s="521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30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5"/>
        <v/>
      </c>
      <c r="S1065" s="92"/>
      <c r="T1065" s="111" t="s">
        <v>69</v>
      </c>
      <c r="U1065" s="117"/>
      <c r="V1065" s="113"/>
      <c r="W1065" s="117" t="str">
        <f t="shared" si="273"/>
        <v/>
      </c>
      <c r="X1065" s="113"/>
      <c r="Y1065" s="117" t="str">
        <f t="shared" si="274"/>
        <v/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5"/>
        <v/>
      </c>
      <c r="S1066" s="92"/>
      <c r="T1066" s="111" t="s">
        <v>47</v>
      </c>
      <c r="U1066" s="117" t="str">
        <f t="shared" si="272"/>
        <v/>
      </c>
      <c r="V1066" s="113"/>
      <c r="W1066" s="117" t="str">
        <f t="shared" si="273"/>
        <v/>
      </c>
      <c r="X1066" s="113"/>
      <c r="Y1066" s="117" t="str">
        <f t="shared" si="274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0</v>
      </c>
      <c r="H1067" s="122"/>
      <c r="I1067" s="564" t="s">
        <v>72</v>
      </c>
      <c r="J1067" s="521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5"/>
        <v/>
      </c>
      <c r="S1067" s="92"/>
      <c r="T1067" s="111" t="s">
        <v>73</v>
      </c>
      <c r="U1067" s="117" t="str">
        <f t="shared" si="272"/>
        <v/>
      </c>
      <c r="V1067" s="113"/>
      <c r="W1067" s="117" t="str">
        <f t="shared" si="273"/>
        <v/>
      </c>
      <c r="X1067" s="113"/>
      <c r="Y1067" s="117" t="str">
        <f t="shared" si="274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0</v>
      </c>
      <c r="H1068" s="122"/>
      <c r="I1068" s="564" t="s">
        <v>74</v>
      </c>
      <c r="J1068" s="521"/>
      <c r="K1068" s="125">
        <f>G1068</f>
        <v>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5"/>
        <v/>
      </c>
      <c r="S1068" s="92"/>
      <c r="T1068" s="111" t="s">
        <v>75</v>
      </c>
      <c r="U1068" s="117" t="str">
        <f t="shared" si="272"/>
        <v/>
      </c>
      <c r="V1068" s="113"/>
      <c r="W1068" s="117" t="str">
        <f t="shared" si="273"/>
        <v/>
      </c>
      <c r="X1068" s="113"/>
      <c r="Y1068" s="117" t="str">
        <f t="shared" si="274"/>
        <v/>
      </c>
    </row>
    <row r="1069" spans="1:29" ht="18.75" customHeight="1" x14ac:dyDescent="0.2">
      <c r="A1069" s="405"/>
      <c r="B1069" s="426" t="s">
        <v>76</v>
      </c>
      <c r="C1069" s="424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55" t="s">
        <v>13</v>
      </c>
      <c r="J1069" s="556"/>
      <c r="K1069" s="430">
        <f>K1067-K1068</f>
        <v>27000</v>
      </c>
      <c r="L1069" s="412"/>
      <c r="M1069" s="93"/>
      <c r="N1069" s="110"/>
      <c r="O1069" s="111" t="s">
        <v>78</v>
      </c>
      <c r="P1069" s="111"/>
      <c r="Q1069" s="111"/>
      <c r="R1069" s="111" t="str">
        <f t="shared" si="275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3"/>
        <v/>
      </c>
      <c r="X1069" s="113"/>
      <c r="Y1069" s="117" t="str">
        <f t="shared" si="274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50"/>
      <c r="J1070" s="551"/>
      <c r="K1070" s="87"/>
      <c r="L1070" s="121"/>
      <c r="N1070" s="110"/>
      <c r="O1070" s="111" t="s">
        <v>79</v>
      </c>
      <c r="P1070" s="111"/>
      <c r="Q1070" s="111"/>
      <c r="R1070" s="111" t="str">
        <f t="shared" si="275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3"/>
        <v/>
      </c>
      <c r="X1070" s="113"/>
      <c r="Y1070" s="117" t="str">
        <f t="shared" si="274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50"/>
      <c r="J1071" s="551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3"/>
        <v/>
      </c>
      <c r="X1071" s="113"/>
      <c r="Y1071" s="117" t="str">
        <f t="shared" si="274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 t="str">
        <f>Y1071</f>
        <v/>
      </c>
      <c r="V1072" s="113"/>
      <c r="W1072" s="117" t="str">
        <f t="shared" si="273"/>
        <v/>
      </c>
      <c r="X1072" s="113"/>
      <c r="Y1072" s="117" t="str">
        <f t="shared" si="274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1" t="s">
        <v>50</v>
      </c>
      <c r="B1074" s="562"/>
      <c r="C1074" s="562"/>
      <c r="D1074" s="562"/>
      <c r="E1074" s="562"/>
      <c r="F1074" s="562"/>
      <c r="G1074" s="562"/>
      <c r="H1074" s="562"/>
      <c r="I1074" s="562"/>
      <c r="J1074" s="562"/>
      <c r="K1074" s="562"/>
      <c r="L1074" s="563"/>
      <c r="M1074" s="94"/>
      <c r="N1074" s="95"/>
      <c r="O1074" s="542" t="s">
        <v>51</v>
      </c>
      <c r="P1074" s="552"/>
      <c r="Q1074" s="552"/>
      <c r="R1074" s="553"/>
      <c r="S1074" s="96"/>
      <c r="T1074" s="542" t="s">
        <v>52</v>
      </c>
      <c r="U1074" s="552"/>
      <c r="V1074" s="552"/>
      <c r="W1074" s="552"/>
      <c r="X1074" s="552"/>
      <c r="Y1074" s="553"/>
      <c r="Z1074" s="92"/>
      <c r="AA1074" s="93"/>
      <c r="AB1074" s="93"/>
      <c r="AC1074" s="93"/>
    </row>
    <row r="1075" spans="1:29" ht="20.100000000000001" customHeight="1" thickBot="1" x14ac:dyDescent="0.25">
      <c r="A1075" s="436"/>
      <c r="B1075" s="437"/>
      <c r="C1075" s="545" t="s">
        <v>239</v>
      </c>
      <c r="D1075" s="565"/>
      <c r="E1075" s="565"/>
      <c r="F1075" s="565"/>
      <c r="G1075" s="437" t="str">
        <f>$J$1</f>
        <v>April</v>
      </c>
      <c r="H1075" s="546">
        <f>$K$1</f>
        <v>2025</v>
      </c>
      <c r="I1075" s="565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280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6">IF(U1077="","",U1077+V1077)</f>
        <v>0</v>
      </c>
      <c r="X1077" s="113"/>
      <c r="Y1077" s="117">
        <f t="shared" ref="Y1077:Y1087" si="277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5"/>
      <c r="B1078" s="413" t="s">
        <v>63</v>
      </c>
      <c r="C1078" s="414"/>
      <c r="D1078" s="353"/>
      <c r="E1078" s="353"/>
      <c r="F1078" s="547" t="s">
        <v>52</v>
      </c>
      <c r="G1078" s="548"/>
      <c r="H1078" s="353"/>
      <c r="I1078" s="547" t="s">
        <v>64</v>
      </c>
      <c r="J1078" s="549"/>
      <c r="K1078" s="548"/>
      <c r="L1078" s="415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6"/>
        <v>0</v>
      </c>
      <c r="X1078" s="113"/>
      <c r="Y1078" s="117">
        <f t="shared" si="277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>
        <f>IF($J$1="March","",Y1078)</f>
        <v>0</v>
      </c>
      <c r="V1079" s="113"/>
      <c r="W1079" s="117">
        <f t="shared" si="276"/>
        <v>0</v>
      </c>
      <c r="X1079" s="113"/>
      <c r="Y1079" s="117">
        <f t="shared" si="277"/>
        <v>0</v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54" t="s">
        <v>51</v>
      </c>
      <c r="C1080" s="521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30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6"/>
        <v/>
      </c>
      <c r="X1080" s="113"/>
      <c r="Y1080" s="117" t="str">
        <f t="shared" si="277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6"/>
        <v/>
      </c>
      <c r="X1081" s="113"/>
      <c r="Y1081" s="117" t="str">
        <f t="shared" si="277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4" t="s">
        <v>72</v>
      </c>
      <c r="J1082" s="521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6"/>
        <v/>
      </c>
      <c r="X1082" s="113"/>
      <c r="Y1082" s="117" t="str">
        <f t="shared" si="277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4" t="s">
        <v>74</v>
      </c>
      <c r="J1083" s="521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6"/>
        <v/>
      </c>
      <c r="X1083" s="113"/>
      <c r="Y1083" s="117" t="str">
        <f t="shared" si="277"/>
        <v/>
      </c>
      <c r="Z1083" s="92"/>
      <c r="AA1083" s="93"/>
      <c r="AB1083" s="93"/>
      <c r="AC1083" s="93"/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3"/>
      <c r="I1084" s="555" t="s">
        <v>13</v>
      </c>
      <c r="J1084" s="556"/>
      <c r="K1084" s="430">
        <f>K1082-K1083</f>
        <v>40000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6"/>
        <v/>
      </c>
      <c r="X1084" s="113"/>
      <c r="Y1084" s="117" t="str">
        <f t="shared" si="277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50"/>
      <c r="J1085" s="551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6"/>
        <v/>
      </c>
      <c r="X1085" s="113"/>
      <c r="Y1085" s="117" t="str">
        <f t="shared" si="277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50"/>
      <c r="J1086" s="551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6"/>
        <v/>
      </c>
      <c r="X1086" s="113"/>
      <c r="Y1086" s="117" t="str">
        <f t="shared" si="277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6"/>
        <v>0</v>
      </c>
      <c r="X1087" s="113"/>
      <c r="Y1087" s="117">
        <f t="shared" si="277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3"/>
      <c r="B1088" s="353"/>
      <c r="C1088" s="353"/>
      <c r="D1088" s="353"/>
      <c r="E1088" s="353"/>
      <c r="F1088" s="353"/>
      <c r="G1088" s="353"/>
      <c r="H1088" s="353"/>
      <c r="I1088" s="353"/>
      <c r="J1088" s="353"/>
      <c r="K1088" s="353"/>
      <c r="L1088" s="353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61" t="s">
        <v>50</v>
      </c>
      <c r="B1089" s="562"/>
      <c r="C1089" s="562"/>
      <c r="D1089" s="562"/>
      <c r="E1089" s="562"/>
      <c r="F1089" s="562"/>
      <c r="G1089" s="562"/>
      <c r="H1089" s="562"/>
      <c r="I1089" s="562"/>
      <c r="J1089" s="562"/>
      <c r="K1089" s="562"/>
      <c r="L1089" s="563"/>
      <c r="M1089" s="94"/>
      <c r="N1089" s="95"/>
      <c r="O1089" s="542" t="s">
        <v>51</v>
      </c>
      <c r="P1089" s="552"/>
      <c r="Q1089" s="552"/>
      <c r="R1089" s="553"/>
      <c r="S1089" s="96"/>
      <c r="T1089" s="542" t="s">
        <v>52</v>
      </c>
      <c r="U1089" s="552"/>
      <c r="V1089" s="552"/>
      <c r="W1089" s="552"/>
      <c r="X1089" s="552"/>
      <c r="Y1089" s="553"/>
      <c r="Z1089" s="97"/>
      <c r="AA1089" s="86"/>
      <c r="AB1089" s="86"/>
      <c r="AC1089" s="86"/>
    </row>
    <row r="1090" spans="1:29" ht="20.100000000000001" customHeight="1" thickBot="1" x14ac:dyDescent="0.3">
      <c r="A1090" s="436"/>
      <c r="B1090" s="437"/>
      <c r="C1090" s="545" t="s">
        <v>239</v>
      </c>
      <c r="D1090" s="565"/>
      <c r="E1090" s="565"/>
      <c r="F1090" s="565"/>
      <c r="G1090" s="437" t="str">
        <f>$J$1</f>
        <v>April</v>
      </c>
      <c r="H1090" s="546">
        <f>$K$1</f>
        <v>2025</v>
      </c>
      <c r="I1090" s="565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5"/>
      <c r="B1091" s="353"/>
      <c r="C1091" s="353"/>
      <c r="D1091" s="406"/>
      <c r="E1091" s="406"/>
      <c r="F1091" s="406"/>
      <c r="G1091" s="406"/>
      <c r="H1091" s="406"/>
      <c r="I1091" s="353"/>
      <c r="J1091" s="407" t="s">
        <v>59</v>
      </c>
      <c r="K1091" s="408">
        <v>55000</v>
      </c>
      <c r="L1091" s="4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5"/>
      <c r="B1092" s="353" t="s">
        <v>61</v>
      </c>
      <c r="C1092" s="410" t="s">
        <v>281</v>
      </c>
      <c r="D1092" s="353"/>
      <c r="E1092" s="353"/>
      <c r="F1092" s="353"/>
      <c r="G1092" s="353"/>
      <c r="H1092" s="411"/>
      <c r="I1092" s="406"/>
      <c r="J1092" s="353"/>
      <c r="K1092" s="353"/>
      <c r="L1092" s="412"/>
      <c r="M1092" s="94"/>
      <c r="N1092" s="116"/>
      <c r="O1092" s="111" t="s">
        <v>62</v>
      </c>
      <c r="P1092" s="111"/>
      <c r="Q1092" s="111"/>
      <c r="R1092" s="111" t="str">
        <f t="shared" ref="R1092" si="278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79">IF(U1092="","",U1092+V1092)</f>
        <v>0</v>
      </c>
      <c r="X1092" s="113"/>
      <c r="Y1092" s="117">
        <f t="shared" ref="Y1092:Y1102" si="280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5"/>
      <c r="B1093" s="413" t="s">
        <v>63</v>
      </c>
      <c r="C1093" s="445"/>
      <c r="D1093" s="353"/>
      <c r="E1093" s="353"/>
      <c r="F1093" s="547" t="s">
        <v>52</v>
      </c>
      <c r="G1093" s="548"/>
      <c r="H1093" s="353"/>
      <c r="I1093" s="547" t="s">
        <v>64</v>
      </c>
      <c r="J1093" s="549"/>
      <c r="K1093" s="548"/>
      <c r="L1093" s="415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1">IF($J$1="April",Y1092,Y1092)</f>
        <v>0</v>
      </c>
      <c r="V1093" s="113">
        <v>5000</v>
      </c>
      <c r="W1093" s="117">
        <f t="shared" si="279"/>
        <v>5000</v>
      </c>
      <c r="X1093" s="113"/>
      <c r="Y1093" s="117">
        <f t="shared" si="280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5"/>
      <c r="B1094" s="353"/>
      <c r="C1094" s="353"/>
      <c r="D1094" s="353"/>
      <c r="E1094" s="353"/>
      <c r="F1094" s="353"/>
      <c r="G1094" s="353"/>
      <c r="H1094" s="416"/>
      <c r="I1094" s="353"/>
      <c r="J1094" s="353"/>
      <c r="K1094" s="353"/>
      <c r="L1094" s="417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>
        <f>Y1093</f>
        <v>5000</v>
      </c>
      <c r="V1094" s="113">
        <v>10000</v>
      </c>
      <c r="W1094" s="117">
        <f t="shared" si="279"/>
        <v>15000</v>
      </c>
      <c r="X1094" s="113">
        <v>15000</v>
      </c>
      <c r="Y1094" s="117">
        <f t="shared" si="280"/>
        <v>0</v>
      </c>
      <c r="Z1094" s="118"/>
      <c r="AA1094" s="86"/>
      <c r="AB1094" s="86"/>
      <c r="AC1094" s="86"/>
    </row>
    <row r="1095" spans="1:29" ht="20.100000000000001" customHeight="1" x14ac:dyDescent="0.25">
      <c r="A1095" s="405"/>
      <c r="B1095" s="559" t="s">
        <v>51</v>
      </c>
      <c r="C1095" s="521"/>
      <c r="D1095" s="353"/>
      <c r="E1095" s="353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5000</v>
      </c>
      <c r="H1095" s="416"/>
      <c r="I1095" s="126">
        <f>IF(C1099&gt;=C1098,$K$2,C1097+C1099)</f>
        <v>30</v>
      </c>
      <c r="J1095" s="127" t="s">
        <v>68</v>
      </c>
      <c r="K1095" s="128">
        <f>K1091/$K$2*I1095</f>
        <v>55000</v>
      </c>
      <c r="L1095" s="418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/>
      <c r="V1095" s="113"/>
      <c r="W1095" s="117" t="str">
        <f t="shared" si="279"/>
        <v/>
      </c>
      <c r="X1095" s="113"/>
      <c r="Y1095" s="117" t="str">
        <f t="shared" si="280"/>
        <v/>
      </c>
      <c r="Z1095" s="118"/>
      <c r="AA1095" s="86"/>
      <c r="AB1095" s="86"/>
      <c r="AC1095" s="86"/>
    </row>
    <row r="1096" spans="1:29" ht="20.100000000000001" customHeight="1" x14ac:dyDescent="0.25">
      <c r="A1096" s="405"/>
      <c r="B1096" s="130"/>
      <c r="C1096" s="130"/>
      <c r="D1096" s="353"/>
      <c r="E1096" s="353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10000</v>
      </c>
      <c r="H1096" s="416"/>
      <c r="I1096" s="446">
        <v>0</v>
      </c>
      <c r="J1096" s="127" t="s">
        <v>70</v>
      </c>
      <c r="K1096" s="125">
        <f>K1091/$K$2/8*I1096</f>
        <v>0</v>
      </c>
      <c r="L1096" s="420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ref="U1096:U1097" si="282">IF($J$1="May",Y1095,Y1095)</f>
        <v/>
      </c>
      <c r="V1096" s="113"/>
      <c r="W1096" s="117" t="str">
        <f t="shared" si="279"/>
        <v/>
      </c>
      <c r="X1096" s="113"/>
      <c r="Y1096" s="117" t="str">
        <f t="shared" si="280"/>
        <v/>
      </c>
      <c r="Z1096" s="118"/>
      <c r="AA1096" s="86"/>
      <c r="AB1096" s="86"/>
      <c r="AC1096" s="86"/>
    </row>
    <row r="1097" spans="1:29" ht="20.100000000000001" customHeight="1" x14ac:dyDescent="0.25">
      <c r="A1097" s="405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353"/>
      <c r="E1097" s="353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15000</v>
      </c>
      <c r="H1097" s="416"/>
      <c r="I1097" s="560" t="s">
        <v>72</v>
      </c>
      <c r="J1097" s="521"/>
      <c r="K1097" s="125">
        <f>K1095+K1096</f>
        <v>55000</v>
      </c>
      <c r="L1097" s="420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2"/>
        <v/>
      </c>
      <c r="V1097" s="113"/>
      <c r="W1097" s="117" t="str">
        <f t="shared" si="279"/>
        <v/>
      </c>
      <c r="X1097" s="113"/>
      <c r="Y1097" s="117" t="str">
        <f t="shared" si="280"/>
        <v/>
      </c>
      <c r="Z1097" s="118"/>
      <c r="AA1097" s="86"/>
      <c r="AB1097" s="86"/>
      <c r="AC1097" s="86"/>
    </row>
    <row r="1098" spans="1:29" ht="20.100000000000001" customHeight="1" x14ac:dyDescent="0.25">
      <c r="A1098" s="405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3"/>
      <c r="E1098" s="353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15000</v>
      </c>
      <c r="H1098" s="416"/>
      <c r="I1098" s="560" t="s">
        <v>74</v>
      </c>
      <c r="J1098" s="521"/>
      <c r="K1098" s="125">
        <f>G1098</f>
        <v>15000</v>
      </c>
      <c r="L1098" s="420"/>
      <c r="M1098" s="93"/>
      <c r="N1098" s="110"/>
      <c r="O1098" s="111" t="s">
        <v>75</v>
      </c>
      <c r="P1098" s="111"/>
      <c r="Q1098" s="111"/>
      <c r="R1098" s="111" t="str">
        <f t="shared" ref="R1098:R1102" si="283">IF(Q1098="","",R1097-Q1098)</f>
        <v/>
      </c>
      <c r="S1098" s="92"/>
      <c r="T1098" s="111" t="s">
        <v>75</v>
      </c>
      <c r="U1098" s="117" t="str">
        <f t="shared" ref="U1098:U1099" si="284">IF($J$1="September",Y1097,"")</f>
        <v/>
      </c>
      <c r="V1098" s="113"/>
      <c r="W1098" s="117" t="str">
        <f t="shared" si="279"/>
        <v/>
      </c>
      <c r="X1098" s="113"/>
      <c r="Y1098" s="117" t="str">
        <f t="shared" si="280"/>
        <v/>
      </c>
      <c r="Z1098" s="118"/>
      <c r="AA1098" s="86"/>
      <c r="AB1098" s="86"/>
      <c r="AC1098" s="86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0</v>
      </c>
      <c r="H1099" s="353"/>
      <c r="I1099" s="555" t="s">
        <v>13</v>
      </c>
      <c r="J1099" s="556"/>
      <c r="K1099" s="430">
        <f>K1097-K1098</f>
        <v>40000</v>
      </c>
      <c r="L1099" s="412"/>
      <c r="M1099" s="93"/>
      <c r="N1099" s="110"/>
      <c r="O1099" s="111" t="s">
        <v>78</v>
      </c>
      <c r="P1099" s="111"/>
      <c r="Q1099" s="111"/>
      <c r="R1099" s="111" t="str">
        <f t="shared" si="283"/>
        <v/>
      </c>
      <c r="S1099" s="92"/>
      <c r="T1099" s="111" t="s">
        <v>78</v>
      </c>
      <c r="U1099" s="117" t="str">
        <f t="shared" si="284"/>
        <v/>
      </c>
      <c r="V1099" s="113"/>
      <c r="W1099" s="117" t="str">
        <f t="shared" si="279"/>
        <v/>
      </c>
      <c r="X1099" s="113"/>
      <c r="Y1099" s="117" t="str">
        <f t="shared" si="280"/>
        <v/>
      </c>
      <c r="Z1099" s="118"/>
      <c r="AA1099" s="93"/>
      <c r="AB1099" s="93"/>
      <c r="AC1099" s="93"/>
    </row>
    <row r="1100" spans="1:29" ht="20.100000000000001" customHeight="1" x14ac:dyDescent="0.25">
      <c r="A1100" s="405"/>
      <c r="B1100" s="353"/>
      <c r="C1100" s="353"/>
      <c r="D1100" s="353"/>
      <c r="E1100" s="353"/>
      <c r="F1100" s="353"/>
      <c r="G1100" s="353"/>
      <c r="H1100" s="353"/>
      <c r="I1100" s="557"/>
      <c r="J1100" s="558"/>
      <c r="K1100" s="408"/>
      <c r="L1100" s="415"/>
      <c r="M1100" s="93"/>
      <c r="N1100" s="110"/>
      <c r="O1100" s="111" t="s">
        <v>79</v>
      </c>
      <c r="P1100" s="111"/>
      <c r="Q1100" s="111"/>
      <c r="R1100" s="111" t="str">
        <f t="shared" si="283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79"/>
        <v/>
      </c>
      <c r="X1100" s="113"/>
      <c r="Y1100" s="117" t="str">
        <f t="shared" si="280"/>
        <v/>
      </c>
      <c r="Z1100" s="118"/>
      <c r="AA1100" s="86"/>
      <c r="AB1100" s="86"/>
      <c r="AC1100" s="86"/>
    </row>
    <row r="1101" spans="1:29" ht="20.100000000000001" customHeight="1" x14ac:dyDescent="0.3">
      <c r="A1101" s="405"/>
      <c r="B1101" s="444"/>
      <c r="C1101" s="444"/>
      <c r="D1101" s="444"/>
      <c r="E1101" s="444"/>
      <c r="F1101" s="444"/>
      <c r="G1101" s="444"/>
      <c r="H1101" s="444"/>
      <c r="I1101" s="557"/>
      <c r="J1101" s="558"/>
      <c r="K1101" s="408"/>
      <c r="L1101" s="415"/>
      <c r="M1101" s="93"/>
      <c r="N1101" s="110"/>
      <c r="O1101" s="111" t="s">
        <v>80</v>
      </c>
      <c r="P1101" s="111"/>
      <c r="Q1101" s="111"/>
      <c r="R1101" s="111" t="str">
        <f t="shared" si="283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79"/>
        <v/>
      </c>
      <c r="X1101" s="113"/>
      <c r="Y1101" s="117" t="str">
        <f t="shared" si="280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1"/>
      <c r="B1102" s="447"/>
      <c r="C1102" s="447"/>
      <c r="D1102" s="447"/>
      <c r="E1102" s="447"/>
      <c r="F1102" s="447"/>
      <c r="G1102" s="447"/>
      <c r="H1102" s="447"/>
      <c r="I1102" s="447"/>
      <c r="J1102" s="447"/>
      <c r="K1102" s="447"/>
      <c r="L1102" s="423"/>
      <c r="M1102" s="93"/>
      <c r="N1102" s="110"/>
      <c r="O1102" s="111" t="s">
        <v>81</v>
      </c>
      <c r="P1102" s="111"/>
      <c r="Q1102" s="111"/>
      <c r="R1102" s="111" t="str">
        <f t="shared" si="283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79"/>
        <v/>
      </c>
      <c r="X1102" s="113"/>
      <c r="Y1102" s="117" t="str">
        <f t="shared" si="280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1" t="s">
        <v>50</v>
      </c>
      <c r="B1104" s="562"/>
      <c r="C1104" s="562"/>
      <c r="D1104" s="562"/>
      <c r="E1104" s="562"/>
      <c r="F1104" s="562"/>
      <c r="G1104" s="562"/>
      <c r="H1104" s="562"/>
      <c r="I1104" s="562"/>
      <c r="J1104" s="562"/>
      <c r="K1104" s="562"/>
      <c r="L1104" s="563"/>
      <c r="M1104" s="94"/>
      <c r="N1104" s="95"/>
      <c r="O1104" s="542" t="s">
        <v>51</v>
      </c>
      <c r="P1104" s="552"/>
      <c r="Q1104" s="552"/>
      <c r="R1104" s="553"/>
      <c r="S1104" s="96"/>
      <c r="T1104" s="542" t="s">
        <v>52</v>
      </c>
      <c r="U1104" s="552"/>
      <c r="V1104" s="552"/>
      <c r="W1104" s="552"/>
      <c r="X1104" s="552"/>
      <c r="Y1104" s="553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45" t="s">
        <v>239</v>
      </c>
      <c r="D1105" s="565"/>
      <c r="E1105" s="565"/>
      <c r="F1105" s="565"/>
      <c r="G1105" s="437" t="str">
        <f>$J$1</f>
        <v>April</v>
      </c>
      <c r="H1105" s="546">
        <f>$K$1</f>
        <v>2025</v>
      </c>
      <c r="I1105" s="565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5">IF(U1107="","",U1107+V1107)</f>
        <v>0</v>
      </c>
      <c r="X1107" s="113"/>
      <c r="Y1107" s="117">
        <f t="shared" ref="Y1107:Y1117" si="286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47" t="s">
        <v>52</v>
      </c>
      <c r="G1108" s="548"/>
      <c r="H1108" s="353"/>
      <c r="I1108" s="547" t="s">
        <v>64</v>
      </c>
      <c r="J1108" s="549"/>
      <c r="K1108" s="548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7">IF($J$1="April",Y1107,Y1107)</f>
        <v>0</v>
      </c>
      <c r="V1108" s="113"/>
      <c r="W1108" s="117">
        <f t="shared" si="285"/>
        <v>0</v>
      </c>
      <c r="X1108" s="113"/>
      <c r="Y1108" s="117">
        <f t="shared" si="286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7"/>
        <v>0</v>
      </c>
      <c r="V1109" s="113"/>
      <c r="W1109" s="117">
        <f t="shared" si="285"/>
        <v>0</v>
      </c>
      <c r="X1109" s="113"/>
      <c r="Y1109" s="117">
        <f t="shared" si="286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59" t="s">
        <v>51</v>
      </c>
      <c r="C1110" s="521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8">IF($J$1="May",Y1109,Y1109)</f>
        <v>0</v>
      </c>
      <c r="V1110" s="113"/>
      <c r="W1110" s="117">
        <f t="shared" si="285"/>
        <v>0</v>
      </c>
      <c r="X1110" s="113"/>
      <c r="Y1110" s="117">
        <f t="shared" si="286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8"/>
        <v>0</v>
      </c>
      <c r="V1111" s="113"/>
      <c r="W1111" s="117">
        <f t="shared" si="285"/>
        <v>0</v>
      </c>
      <c r="X1111" s="113"/>
      <c r="Y1111" s="117">
        <f t="shared" si="286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5"/>
        <v/>
      </c>
      <c r="X1112" s="113"/>
      <c r="Y1112" s="117" t="str">
        <f t="shared" si="286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60" t="s">
        <v>74</v>
      </c>
      <c r="J1113" s="521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9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5"/>
        <v/>
      </c>
      <c r="X1113" s="113"/>
      <c r="Y1113" s="117" t="str">
        <f t="shared" si="286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55" t="s">
        <v>13</v>
      </c>
      <c r="J1114" s="556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5"/>
        <v/>
      </c>
      <c r="X1114" s="113"/>
      <c r="Y1114" s="117" t="str">
        <f t="shared" si="286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57"/>
      <c r="J1115" s="558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9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5"/>
        <v/>
      </c>
      <c r="X1115" s="113"/>
      <c r="Y1115" s="117" t="str">
        <f t="shared" si="286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57"/>
      <c r="J1116" s="558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9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5"/>
        <v/>
      </c>
      <c r="X1116" s="113"/>
      <c r="Y1116" s="117" t="str">
        <f t="shared" si="286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9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5"/>
        <v/>
      </c>
      <c r="X1117" s="113"/>
      <c r="Y1117" s="117" t="str">
        <f t="shared" si="286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1" t="s">
        <v>50</v>
      </c>
      <c r="B1119" s="562"/>
      <c r="C1119" s="562"/>
      <c r="D1119" s="562"/>
      <c r="E1119" s="562"/>
      <c r="F1119" s="562"/>
      <c r="G1119" s="562"/>
      <c r="H1119" s="562"/>
      <c r="I1119" s="562"/>
      <c r="J1119" s="562"/>
      <c r="K1119" s="562"/>
      <c r="L1119" s="563"/>
      <c r="M1119" s="94"/>
      <c r="N1119" s="110"/>
      <c r="O1119" s="542" t="s">
        <v>51</v>
      </c>
      <c r="P1119" s="552"/>
      <c r="Q1119" s="552"/>
      <c r="R1119" s="553"/>
      <c r="S1119" s="96"/>
      <c r="T1119" s="542" t="s">
        <v>52</v>
      </c>
      <c r="U1119" s="552"/>
      <c r="V1119" s="552"/>
      <c r="W1119" s="552"/>
      <c r="X1119" s="552"/>
      <c r="Y1119" s="553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45" t="s">
        <v>239</v>
      </c>
      <c r="D1120" s="569"/>
      <c r="E1120" s="569"/>
      <c r="F1120" s="569"/>
      <c r="G1120" s="437" t="str">
        <f>$J$1</f>
        <v>April</v>
      </c>
      <c r="H1120" s="546">
        <f>$K$1</f>
        <v>2025</v>
      </c>
      <c r="I1120" s="569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201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90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1">IF(U1122="","",U1122+V1122)</f>
        <v>0</v>
      </c>
      <c r="X1122" s="113"/>
      <c r="Y1122" s="117">
        <f t="shared" ref="Y1122:Y1132" si="292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47" t="s">
        <v>52</v>
      </c>
      <c r="G1123" s="548"/>
      <c r="H1123" s="353"/>
      <c r="I1123" s="547" t="s">
        <v>64</v>
      </c>
      <c r="J1123" s="549"/>
      <c r="K1123" s="548"/>
      <c r="L1123" s="415"/>
      <c r="M1123" s="93"/>
      <c r="N1123" s="103"/>
      <c r="O1123" s="111" t="s">
        <v>65</v>
      </c>
      <c r="P1123" s="111"/>
      <c r="Q1123" s="111"/>
      <c r="R1123" s="111" t="str">
        <f t="shared" si="290"/>
        <v/>
      </c>
      <c r="S1123" s="92"/>
      <c r="T1123" s="111" t="s">
        <v>65</v>
      </c>
      <c r="U1123" s="117"/>
      <c r="V1123" s="113"/>
      <c r="W1123" s="117" t="str">
        <f t="shared" si="291"/>
        <v/>
      </c>
      <c r="X1123" s="113"/>
      <c r="Y1123" s="117" t="str">
        <f t="shared" si="292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1"/>
        <v/>
      </c>
      <c r="X1124" s="113"/>
      <c r="Y1124" s="117" t="str">
        <f t="shared" si="292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59" t="s">
        <v>51</v>
      </c>
      <c r="C1125" s="521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1"/>
        <v/>
      </c>
      <c r="X1125" s="113"/>
      <c r="Y1125" s="117" t="str">
        <f t="shared" si="292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1"/>
        <v/>
      </c>
      <c r="X1126" s="113"/>
      <c r="Y1126" s="117" t="str">
        <f t="shared" si="292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60" t="s">
        <v>72</v>
      </c>
      <c r="J1127" s="521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1"/>
        <v/>
      </c>
      <c r="X1127" s="113"/>
      <c r="Y1127" s="117" t="str">
        <f t="shared" si="292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60" t="s">
        <v>74</v>
      </c>
      <c r="J1128" s="521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1"/>
        <v/>
      </c>
      <c r="X1128" s="113"/>
      <c r="Y1128" s="117" t="str">
        <f t="shared" si="292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55" t="s">
        <v>13</v>
      </c>
      <c r="J1129" s="556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1"/>
        <v/>
      </c>
      <c r="X1129" s="113"/>
      <c r="Y1129" s="117" t="str">
        <f t="shared" si="292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57"/>
      <c r="J1130" s="558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1"/>
        <v/>
      </c>
      <c r="X1130" s="113"/>
      <c r="Y1130" s="117" t="str">
        <f t="shared" si="292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57"/>
      <c r="J1131" s="558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3">IF(U1131="","",U1131+V1131)</f>
        <v/>
      </c>
      <c r="X1131" s="113"/>
      <c r="Y1131" s="117" t="str">
        <f t="shared" si="292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3"/>
        <v/>
      </c>
      <c r="X1132" s="113"/>
      <c r="Y1132" s="117" t="str">
        <f t="shared" si="292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61" t="s">
        <v>50</v>
      </c>
      <c r="B1134" s="562"/>
      <c r="C1134" s="562"/>
      <c r="D1134" s="562"/>
      <c r="E1134" s="562"/>
      <c r="F1134" s="562"/>
      <c r="G1134" s="562"/>
      <c r="H1134" s="562"/>
      <c r="I1134" s="562"/>
      <c r="J1134" s="562"/>
      <c r="K1134" s="562"/>
      <c r="L1134" s="563"/>
      <c r="M1134" s="198"/>
      <c r="N1134" s="199"/>
      <c r="O1134" s="570" t="s">
        <v>51</v>
      </c>
      <c r="P1134" s="571"/>
      <c r="Q1134" s="571"/>
      <c r="R1134" s="572"/>
      <c r="S1134" s="200"/>
      <c r="T1134" s="570" t="s">
        <v>52</v>
      </c>
      <c r="U1134" s="571"/>
      <c r="V1134" s="571"/>
      <c r="W1134" s="571"/>
      <c r="X1134" s="571"/>
      <c r="Y1134" s="572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45" t="s">
        <v>239</v>
      </c>
      <c r="D1135" s="565"/>
      <c r="E1135" s="565"/>
      <c r="F1135" s="565"/>
      <c r="G1135" s="437" t="str">
        <f>$J$1</f>
        <v>April</v>
      </c>
      <c r="H1135" s="546">
        <f>$K$1</f>
        <v>2025</v>
      </c>
      <c r="I1135" s="565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4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4"/>
        <v>2000</v>
      </c>
      <c r="X1137" s="113"/>
      <c r="Y1137" s="117">
        <f t="shared" ref="Y1137:Y1147" si="295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47" t="s">
        <v>52</v>
      </c>
      <c r="G1138" s="548"/>
      <c r="H1138" s="353"/>
      <c r="I1138" s="547" t="s">
        <v>64</v>
      </c>
      <c r="J1138" s="549"/>
      <c r="K1138" s="548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6">Y1137</f>
        <v>2000</v>
      </c>
      <c r="V1138" s="113"/>
      <c r="W1138" s="117">
        <f t="shared" si="294"/>
        <v>2000</v>
      </c>
      <c r="X1138" s="113"/>
      <c r="Y1138" s="117">
        <f t="shared" si="295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7">IF(U1139="","",U1139+V1139)</f>
        <v>2000</v>
      </c>
      <c r="X1139" s="113"/>
      <c r="Y1139" s="117">
        <f t="shared" si="295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54" t="s">
        <v>51</v>
      </c>
      <c r="C1140" s="521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7"/>
        <v/>
      </c>
      <c r="X1140" s="113"/>
      <c r="Y1140" s="117" t="str">
        <f t="shared" si="295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7"/>
        <v/>
      </c>
      <c r="X1141" s="113"/>
      <c r="Y1141" s="117" t="str">
        <f t="shared" si="295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4" t="s">
        <v>72</v>
      </c>
      <c r="J1142" s="521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7"/>
        <v/>
      </c>
      <c r="X1142" s="113"/>
      <c r="Y1142" s="117" t="str">
        <f t="shared" si="295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4" t="s">
        <v>74</v>
      </c>
      <c r="J1143" s="521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7"/>
        <v/>
      </c>
      <c r="X1143" s="113"/>
      <c r="Y1143" s="117" t="str">
        <f t="shared" si="295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55" t="s">
        <v>13</v>
      </c>
      <c r="J1144" s="556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7"/>
        <v/>
      </c>
      <c r="X1144" s="113"/>
      <c r="Y1144" s="117" t="str">
        <f t="shared" si="295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50"/>
      <c r="J1145" s="551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7"/>
        <v/>
      </c>
      <c r="X1145" s="113"/>
      <c r="Y1145" s="117" t="str">
        <f t="shared" si="295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50"/>
      <c r="J1146" s="551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7"/>
        <v/>
      </c>
      <c r="X1146" s="113"/>
      <c r="Y1146" s="117" t="str">
        <f t="shared" si="295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7"/>
        <v/>
      </c>
      <c r="X1147" s="113"/>
      <c r="Y1147" s="117" t="str">
        <f t="shared" si="295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1" t="s">
        <v>50</v>
      </c>
      <c r="B1149" s="562"/>
      <c r="C1149" s="562"/>
      <c r="D1149" s="562"/>
      <c r="E1149" s="562"/>
      <c r="F1149" s="562"/>
      <c r="G1149" s="562"/>
      <c r="H1149" s="562"/>
      <c r="I1149" s="562"/>
      <c r="J1149" s="562"/>
      <c r="K1149" s="562"/>
      <c r="L1149" s="563"/>
      <c r="M1149" s="94"/>
      <c r="N1149" s="95"/>
      <c r="O1149" s="542" t="s">
        <v>51</v>
      </c>
      <c r="P1149" s="552"/>
      <c r="Q1149" s="552"/>
      <c r="R1149" s="553"/>
      <c r="S1149" s="96"/>
      <c r="T1149" s="542" t="s">
        <v>52</v>
      </c>
      <c r="U1149" s="552"/>
      <c r="V1149" s="552"/>
      <c r="W1149" s="552"/>
      <c r="X1149" s="552"/>
      <c r="Y1149" s="553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45" t="s">
        <v>239</v>
      </c>
      <c r="D1150" s="565"/>
      <c r="E1150" s="565"/>
      <c r="F1150" s="565"/>
      <c r="G1150" s="437" t="str">
        <f>$J$1</f>
        <v>April</v>
      </c>
      <c r="H1150" s="546">
        <f>$K$1</f>
        <v>2025</v>
      </c>
      <c r="I1150" s="565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8">IF(Q1152="","",R1151-Q1152)</f>
        <v/>
      </c>
      <c r="S1152" s="92"/>
      <c r="T1152" s="111" t="s">
        <v>62</v>
      </c>
      <c r="U1152" s="117">
        <f t="shared" ref="U1152:U1153" si="299">Y1151</f>
        <v>0</v>
      </c>
      <c r="V1152" s="113"/>
      <c r="W1152" s="117">
        <f t="shared" ref="W1152:W1162" si="300">IF(U1152="","",U1152+V1152)</f>
        <v>0</v>
      </c>
      <c r="X1152" s="113"/>
      <c r="Y1152" s="117">
        <f t="shared" ref="Y1152:Y1162" si="301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47" t="s">
        <v>52</v>
      </c>
      <c r="G1153" s="548"/>
      <c r="H1153" s="353"/>
      <c r="I1153" s="547" t="s">
        <v>64</v>
      </c>
      <c r="J1153" s="549"/>
      <c r="K1153" s="548"/>
      <c r="L1153" s="415"/>
      <c r="M1153" s="93"/>
      <c r="N1153" s="110"/>
      <c r="O1153" s="111" t="s">
        <v>65</v>
      </c>
      <c r="P1153" s="111"/>
      <c r="Q1153" s="111"/>
      <c r="R1153" s="111" t="str">
        <f t="shared" si="298"/>
        <v/>
      </c>
      <c r="S1153" s="92"/>
      <c r="T1153" s="111" t="s">
        <v>65</v>
      </c>
      <c r="U1153" s="117">
        <f t="shared" si="299"/>
        <v>0</v>
      </c>
      <c r="V1153" s="113"/>
      <c r="W1153" s="117">
        <f t="shared" si="300"/>
        <v>0</v>
      </c>
      <c r="X1153" s="113"/>
      <c r="Y1153" s="117">
        <f t="shared" si="301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8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300"/>
        <v>0</v>
      </c>
      <c r="X1154" s="113"/>
      <c r="Y1154" s="117">
        <f t="shared" si="301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54" t="s">
        <v>51</v>
      </c>
      <c r="C1155" s="521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30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8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0"/>
        <v/>
      </c>
      <c r="X1155" s="113"/>
      <c r="Y1155" s="117" t="str">
        <f t="shared" si="301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8"/>
        <v/>
      </c>
      <c r="S1156" s="92"/>
      <c r="T1156" s="111" t="s">
        <v>47</v>
      </c>
      <c r="U1156" s="117" t="str">
        <f t="shared" ref="U1156:U1161" si="302">Y1155</f>
        <v/>
      </c>
      <c r="V1156" s="113"/>
      <c r="W1156" s="117" t="str">
        <f t="shared" si="300"/>
        <v/>
      </c>
      <c r="X1156" s="113"/>
      <c r="Y1156" s="117" t="str">
        <f t="shared" si="301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4" t="s">
        <v>72</v>
      </c>
      <c r="J1157" s="521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8"/>
        <v/>
      </c>
      <c r="S1157" s="92"/>
      <c r="T1157" s="111" t="s">
        <v>73</v>
      </c>
      <c r="U1157" s="117" t="str">
        <f t="shared" si="302"/>
        <v/>
      </c>
      <c r="V1157" s="113"/>
      <c r="W1157" s="117" t="str">
        <f t="shared" si="300"/>
        <v/>
      </c>
      <c r="X1157" s="113"/>
      <c r="Y1157" s="117" t="str">
        <f t="shared" si="301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4" t="s">
        <v>74</v>
      </c>
      <c r="J1158" s="521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8"/>
        <v/>
      </c>
      <c r="S1158" s="92"/>
      <c r="T1158" s="111" t="s">
        <v>75</v>
      </c>
      <c r="U1158" s="117" t="str">
        <f t="shared" si="302"/>
        <v/>
      </c>
      <c r="V1158" s="113"/>
      <c r="W1158" s="117" t="str">
        <f t="shared" si="300"/>
        <v/>
      </c>
      <c r="X1158" s="113"/>
      <c r="Y1158" s="117" t="str">
        <f t="shared" si="301"/>
        <v/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55" t="s">
        <v>13</v>
      </c>
      <c r="J1159" s="556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8"/>
        <v/>
      </c>
      <c r="S1159" s="92"/>
      <c r="T1159" s="111" t="s">
        <v>78</v>
      </c>
      <c r="U1159" s="117" t="str">
        <f t="shared" si="302"/>
        <v/>
      </c>
      <c r="V1159" s="113"/>
      <c r="W1159" s="117" t="str">
        <f t="shared" si="300"/>
        <v/>
      </c>
      <c r="X1159" s="113"/>
      <c r="Y1159" s="117" t="str">
        <f t="shared" si="301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50"/>
      <c r="J1160" s="551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8"/>
        <v/>
      </c>
      <c r="S1160" s="92"/>
      <c r="T1160" s="111" t="s">
        <v>79</v>
      </c>
      <c r="U1160" s="117" t="str">
        <f t="shared" si="302"/>
        <v/>
      </c>
      <c r="V1160" s="113"/>
      <c r="W1160" s="117" t="str">
        <f t="shared" si="300"/>
        <v/>
      </c>
      <c r="X1160" s="113"/>
      <c r="Y1160" s="117" t="str">
        <f t="shared" si="301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50"/>
      <c r="J1161" s="551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2"/>
        <v/>
      </c>
      <c r="V1161" s="113"/>
      <c r="W1161" s="117" t="str">
        <f t="shared" ref="W1161" si="303">IF(U1161="","",U1161+V1161)</f>
        <v/>
      </c>
      <c r="X1161" s="113"/>
      <c r="Y1161" s="117" t="str">
        <f t="shared" ref="Y1161" si="304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0"/>
        <v/>
      </c>
      <c r="X1162" s="113"/>
      <c r="Y1162" s="117" t="str">
        <f t="shared" si="301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1" t="s">
        <v>50</v>
      </c>
      <c r="B1164" s="562"/>
      <c r="C1164" s="562"/>
      <c r="D1164" s="562"/>
      <c r="E1164" s="562"/>
      <c r="F1164" s="562"/>
      <c r="G1164" s="562"/>
      <c r="H1164" s="562"/>
      <c r="I1164" s="562"/>
      <c r="J1164" s="562"/>
      <c r="K1164" s="562"/>
      <c r="L1164" s="563"/>
      <c r="M1164" s="94"/>
      <c r="N1164" s="95"/>
      <c r="O1164" s="542" t="s">
        <v>51</v>
      </c>
      <c r="P1164" s="552"/>
      <c r="Q1164" s="552"/>
      <c r="R1164" s="553"/>
      <c r="S1164" s="96"/>
      <c r="T1164" s="542" t="s">
        <v>52</v>
      </c>
      <c r="U1164" s="552"/>
      <c r="V1164" s="552"/>
      <c r="W1164" s="552"/>
      <c r="X1164" s="552"/>
      <c r="Y1164" s="553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45" t="s">
        <v>239</v>
      </c>
      <c r="D1165" s="565"/>
      <c r="E1165" s="565"/>
      <c r="F1165" s="565"/>
      <c r="G1165" s="437" t="str">
        <f>$J$1</f>
        <v>April</v>
      </c>
      <c r="H1165" s="546">
        <f>$K$1</f>
        <v>2025</v>
      </c>
      <c r="I1165" s="565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5">IF(U1167="","",U1167+V1167)</f>
        <v>0</v>
      </c>
      <c r="X1167" s="113"/>
      <c r="Y1167" s="117">
        <f t="shared" ref="Y1167:Y1177" si="306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47" t="s">
        <v>52</v>
      </c>
      <c r="G1168" s="548"/>
      <c r="H1168" s="353"/>
      <c r="I1168" s="547" t="s">
        <v>64</v>
      </c>
      <c r="J1168" s="549"/>
      <c r="K1168" s="548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7">IF($J$1="April",Y1167,Y1167)</f>
        <v>0</v>
      </c>
      <c r="V1168" s="113"/>
      <c r="W1168" s="117">
        <f t="shared" si="305"/>
        <v>0</v>
      </c>
      <c r="X1168" s="113"/>
      <c r="Y1168" s="117">
        <f t="shared" si="306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7"/>
        <v>0</v>
      </c>
      <c r="V1169" s="113"/>
      <c r="W1169" s="117">
        <f t="shared" si="305"/>
        <v>0</v>
      </c>
      <c r="X1169" s="113"/>
      <c r="Y1169" s="117">
        <f t="shared" si="306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54" t="s">
        <v>51</v>
      </c>
      <c r="C1170" s="521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8">IF($J$1="May",Y1169,Y1169)</f>
        <v>0</v>
      </c>
      <c r="V1170" s="113"/>
      <c r="W1170" s="117">
        <f t="shared" si="305"/>
        <v>0</v>
      </c>
      <c r="X1170" s="113"/>
      <c r="Y1170" s="117">
        <f t="shared" si="306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8"/>
        <v>0</v>
      </c>
      <c r="V1171" s="113"/>
      <c r="W1171" s="117">
        <f t="shared" si="305"/>
        <v>0</v>
      </c>
      <c r="X1171" s="113"/>
      <c r="Y1171" s="117">
        <f t="shared" si="306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4" t="s">
        <v>72</v>
      </c>
      <c r="J1172" s="521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8"/>
        <v>0</v>
      </c>
      <c r="V1172" s="113"/>
      <c r="W1172" s="117">
        <f t="shared" si="305"/>
        <v>0</v>
      </c>
      <c r="X1172" s="113"/>
      <c r="Y1172" s="117">
        <f t="shared" si="306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4" t="s">
        <v>74</v>
      </c>
      <c r="J1173" s="521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5"/>
        <v>0</v>
      </c>
      <c r="X1173" s="113"/>
      <c r="Y1173" s="117">
        <f t="shared" si="306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55" t="s">
        <v>13</v>
      </c>
      <c r="J1174" s="556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5"/>
        <v>0</v>
      </c>
      <c r="X1174" s="113"/>
      <c r="Y1174" s="117">
        <f t="shared" si="306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50"/>
      <c r="J1175" s="551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5"/>
        <v>0</v>
      </c>
      <c r="X1175" s="113"/>
      <c r="Y1175" s="117">
        <f t="shared" si="306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50"/>
      <c r="J1176" s="551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5"/>
        <v>0</v>
      </c>
      <c r="X1176" s="113"/>
      <c r="Y1176" s="117">
        <f t="shared" si="306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5"/>
        <v>0</v>
      </c>
      <c r="X1177" s="113"/>
      <c r="Y1177" s="117">
        <f t="shared" si="306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1" t="s">
        <v>50</v>
      </c>
      <c r="B1180" s="562"/>
      <c r="C1180" s="562"/>
      <c r="D1180" s="562"/>
      <c r="E1180" s="562"/>
      <c r="F1180" s="562"/>
      <c r="G1180" s="562"/>
      <c r="H1180" s="562"/>
      <c r="I1180" s="562"/>
      <c r="J1180" s="562"/>
      <c r="K1180" s="562"/>
      <c r="L1180" s="563"/>
      <c r="M1180" s="94"/>
      <c r="N1180" s="95"/>
      <c r="O1180" s="542" t="s">
        <v>51</v>
      </c>
      <c r="P1180" s="543"/>
      <c r="Q1180" s="543"/>
      <c r="R1180" s="544"/>
      <c r="S1180" s="96"/>
      <c r="T1180" s="542" t="s">
        <v>52</v>
      </c>
      <c r="U1180" s="543"/>
      <c r="V1180" s="543"/>
      <c r="W1180" s="543"/>
      <c r="X1180" s="543"/>
      <c r="Y1180" s="544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45" t="s">
        <v>239</v>
      </c>
      <c r="D1181" s="545"/>
      <c r="E1181" s="545"/>
      <c r="F1181" s="545"/>
      <c r="G1181" s="437" t="str">
        <f>$J$1</f>
        <v>April</v>
      </c>
      <c r="H1181" s="546">
        <f>$K$1</f>
        <v>2025</v>
      </c>
      <c r="I1181" s="546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47" t="s">
        <v>52</v>
      </c>
      <c r="G1184" s="548"/>
      <c r="H1184" s="353"/>
      <c r="I1184" s="547" t="s">
        <v>64</v>
      </c>
      <c r="J1184" s="549"/>
      <c r="K1184" s="548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9" t="s">
        <v>51</v>
      </c>
      <c r="C1186" s="567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60" t="s">
        <v>72</v>
      </c>
      <c r="J1188" s="568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60" t="s">
        <v>74</v>
      </c>
      <c r="J1189" s="568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55" t="s">
        <v>13</v>
      </c>
      <c r="J1190" s="556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9">IF(U1190="","",U1190+V1190)</f>
        <v/>
      </c>
      <c r="X1190" s="113"/>
      <c r="Y1190" s="117" t="str">
        <f t="shared" ref="Y1190:Y1191" si="310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76"/>
      <c r="J1191" s="576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9"/>
        <v/>
      </c>
      <c r="X1191" s="113"/>
      <c r="Y1191" s="117" t="str">
        <f t="shared" si="310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50"/>
      <c r="J1192" s="550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1" t="s">
        <v>50</v>
      </c>
      <c r="B1195" s="562"/>
      <c r="C1195" s="562"/>
      <c r="D1195" s="562"/>
      <c r="E1195" s="562"/>
      <c r="F1195" s="562"/>
      <c r="G1195" s="562"/>
      <c r="H1195" s="562"/>
      <c r="I1195" s="562"/>
      <c r="J1195" s="562"/>
      <c r="K1195" s="562"/>
      <c r="L1195" s="563"/>
      <c r="M1195" s="94"/>
      <c r="N1195" s="95"/>
      <c r="O1195" s="542" t="s">
        <v>51</v>
      </c>
      <c r="P1195" s="552"/>
      <c r="Q1195" s="552"/>
      <c r="R1195" s="553"/>
      <c r="S1195" s="96"/>
      <c r="T1195" s="542" t="s">
        <v>52</v>
      </c>
      <c r="U1195" s="552"/>
      <c r="V1195" s="552"/>
      <c r="W1195" s="552"/>
      <c r="X1195" s="552"/>
      <c r="Y1195" s="553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45" t="s">
        <v>239</v>
      </c>
      <c r="D1196" s="565"/>
      <c r="E1196" s="565"/>
      <c r="F1196" s="565"/>
      <c r="G1196" s="437" t="str">
        <f>$J$1</f>
        <v>April</v>
      </c>
      <c r="H1196" s="546">
        <f>$K$1</f>
        <v>2025</v>
      </c>
      <c r="I1196" s="565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224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1">IF(U1198="","",U1198+V1198)</f>
        <v>0</v>
      </c>
      <c r="X1198" s="113"/>
      <c r="Y1198" s="117">
        <f t="shared" ref="Y1198:Y1208" si="312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47" t="s">
        <v>52</v>
      </c>
      <c r="G1199" s="548"/>
      <c r="H1199" s="353"/>
      <c r="I1199" s="547" t="s">
        <v>64</v>
      </c>
      <c r="J1199" s="549"/>
      <c r="K1199" s="548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3">IF($J$1="April",Y1198,Y1198)</f>
        <v>0</v>
      </c>
      <c r="V1199" s="113"/>
      <c r="W1199" s="117">
        <f t="shared" si="311"/>
        <v>0</v>
      </c>
      <c r="X1199" s="113"/>
      <c r="Y1199" s="117">
        <f t="shared" si="312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3"/>
        <v>0</v>
      </c>
      <c r="V1200" s="113"/>
      <c r="W1200" s="117">
        <f t="shared" si="311"/>
        <v>0</v>
      </c>
      <c r="X1200" s="113"/>
      <c r="Y1200" s="117">
        <f t="shared" si="312"/>
        <v>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59" t="s">
        <v>51</v>
      </c>
      <c r="C1201" s="521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6"/>
      <c r="I1201" s="126">
        <f>IF(C1205&gt;=C1204,$K$2,C1203+C1205)</f>
        <v>30</v>
      </c>
      <c r="J1201" s="127" t="s">
        <v>68</v>
      </c>
      <c r="K1201" s="128">
        <f>K1197/$K$2*I1201</f>
        <v>30000</v>
      </c>
      <c r="L1201" s="418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4">IF($J$1="May",Y1200,Y1200)</f>
        <v>0</v>
      </c>
      <c r="V1201" s="113"/>
      <c r="W1201" s="117">
        <f t="shared" si="311"/>
        <v>0</v>
      </c>
      <c r="X1201" s="113"/>
      <c r="Y1201" s="117">
        <f t="shared" si="312"/>
        <v>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14</v>
      </c>
      <c r="J1202" s="127" t="s">
        <v>70</v>
      </c>
      <c r="K1202" s="125">
        <f>K1197/$K$2/8*I1202</f>
        <v>1750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4"/>
        <v>0</v>
      </c>
      <c r="V1202" s="113"/>
      <c r="W1202" s="117">
        <f t="shared" si="311"/>
        <v>0</v>
      </c>
      <c r="X1202" s="113"/>
      <c r="Y1202" s="117">
        <f t="shared" si="312"/>
        <v>0</v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0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6"/>
      <c r="I1203" s="560" t="s">
        <v>72</v>
      </c>
      <c r="J1203" s="521"/>
      <c r="K1203" s="125">
        <f>K1201+K1202</f>
        <v>31750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1"/>
        <v>0</v>
      </c>
      <c r="X1203" s="113"/>
      <c r="Y1203" s="117">
        <f t="shared" si="312"/>
        <v>0</v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0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60" t="s">
        <v>74</v>
      </c>
      <c r="J1204" s="521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5">IF($J$1="September",Y1203,"")</f>
        <v/>
      </c>
      <c r="V1204" s="113"/>
      <c r="W1204" s="117" t="str">
        <f t="shared" si="311"/>
        <v/>
      </c>
      <c r="X1204" s="113"/>
      <c r="Y1204" s="117" t="str">
        <f t="shared" si="312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3"/>
      <c r="I1205" s="555" t="s">
        <v>13</v>
      </c>
      <c r="J1205" s="556"/>
      <c r="K1205" s="430">
        <f>K1203-K1204</f>
        <v>31750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5"/>
        <v/>
      </c>
      <c r="V1205" s="113"/>
      <c r="W1205" s="117" t="str">
        <f t="shared" si="311"/>
        <v/>
      </c>
      <c r="X1205" s="113"/>
      <c r="Y1205" s="117" t="str">
        <f t="shared" si="312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57"/>
      <c r="J1206" s="558"/>
      <c r="K1206" s="408"/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1"/>
        <v/>
      </c>
      <c r="X1206" s="113"/>
      <c r="Y1206" s="117" t="str">
        <f t="shared" si="312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57"/>
      <c r="J1207" s="558"/>
      <c r="K1207" s="408"/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1"/>
        <v/>
      </c>
      <c r="X1207" s="113"/>
      <c r="Y1207" s="117" t="str">
        <f t="shared" si="312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6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1"/>
        <v/>
      </c>
      <c r="X1208" s="113"/>
      <c r="Y1208" s="117" t="str">
        <f t="shared" si="312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T999:Y999"/>
    <mergeCell ref="O908:R908"/>
    <mergeCell ref="F912:G912"/>
    <mergeCell ref="I918:J918"/>
    <mergeCell ref="I919:J919"/>
    <mergeCell ref="T908:Y908"/>
    <mergeCell ref="T878:Y878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A893:L893"/>
    <mergeCell ref="I905:J905"/>
    <mergeCell ref="I1018:K1018"/>
    <mergeCell ref="I932:J932"/>
    <mergeCell ref="I933:J933"/>
    <mergeCell ref="I934:J934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I904:J904"/>
    <mergeCell ref="C939:F939"/>
    <mergeCell ref="I753:J753"/>
    <mergeCell ref="F747:G747"/>
    <mergeCell ref="A803:L80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A878:L878"/>
    <mergeCell ref="O818:R818"/>
    <mergeCell ref="I768:J768"/>
    <mergeCell ref="I769:J769"/>
    <mergeCell ref="B839:C839"/>
    <mergeCell ref="I841:J841"/>
    <mergeCell ref="I843:J843"/>
    <mergeCell ref="H609:I609"/>
    <mergeCell ref="T593:Y593"/>
    <mergeCell ref="I872:J872"/>
    <mergeCell ref="F837:G837"/>
    <mergeCell ref="I837:K837"/>
    <mergeCell ref="A833:L833"/>
    <mergeCell ref="H668:I668"/>
    <mergeCell ref="O803:R803"/>
    <mergeCell ref="F671:G671"/>
    <mergeCell ref="H683:I683"/>
    <mergeCell ref="O788:R788"/>
    <mergeCell ref="O773:R773"/>
    <mergeCell ref="I631:J631"/>
    <mergeCell ref="A728:L728"/>
    <mergeCell ref="I706:J706"/>
    <mergeCell ref="F777:G777"/>
    <mergeCell ref="I783:J783"/>
    <mergeCell ref="I784:J784"/>
    <mergeCell ref="T788:Y788"/>
    <mergeCell ref="C789:F789"/>
    <mergeCell ref="F642:G642"/>
    <mergeCell ref="I642:K642"/>
    <mergeCell ref="I736:J736"/>
    <mergeCell ref="I627:K627"/>
    <mergeCell ref="C564:F564"/>
    <mergeCell ref="T713:Y713"/>
    <mergeCell ref="T773:Y773"/>
    <mergeCell ref="C774:F774"/>
    <mergeCell ref="H774:I774"/>
    <mergeCell ref="I708:J708"/>
    <mergeCell ref="A698:L698"/>
    <mergeCell ref="I522:K522"/>
    <mergeCell ref="I559:J559"/>
    <mergeCell ref="I560:J560"/>
    <mergeCell ref="A548:L548"/>
    <mergeCell ref="I575:J575"/>
    <mergeCell ref="F597:G597"/>
    <mergeCell ref="F686:G686"/>
    <mergeCell ref="B688:C688"/>
    <mergeCell ref="F702:G702"/>
    <mergeCell ref="H624:I624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T983:Y983"/>
    <mergeCell ref="C984:F984"/>
    <mergeCell ref="I740:J740"/>
    <mergeCell ref="I752:J752"/>
    <mergeCell ref="I663:J663"/>
    <mergeCell ref="I664:J664"/>
    <mergeCell ref="I665:J665"/>
    <mergeCell ref="B824:C824"/>
    <mergeCell ref="I826:J826"/>
    <mergeCell ref="I827:J827"/>
    <mergeCell ref="I828:J828"/>
    <mergeCell ref="A743:L743"/>
    <mergeCell ref="I822:K822"/>
    <mergeCell ref="A682:L682"/>
    <mergeCell ref="O263:R263"/>
    <mergeCell ref="O923:R923"/>
    <mergeCell ref="I678:J678"/>
    <mergeCell ref="I634:J634"/>
    <mergeCell ref="O623:R623"/>
    <mergeCell ref="F627:G627"/>
    <mergeCell ref="O758:R758"/>
    <mergeCell ref="O863:R86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F522:G522"/>
    <mergeCell ref="O682:R682"/>
    <mergeCell ref="A653:L653"/>
    <mergeCell ref="H789:I789"/>
    <mergeCell ref="I798:J798"/>
    <mergeCell ref="I886:J886"/>
    <mergeCell ref="I901:J901"/>
    <mergeCell ref="I902:J902"/>
    <mergeCell ref="C609:F609"/>
    <mergeCell ref="B644:C644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F732:G732"/>
    <mergeCell ref="C639:F639"/>
    <mergeCell ref="H639:I639"/>
    <mergeCell ref="I552:K552"/>
    <mergeCell ref="F537:G537"/>
    <mergeCell ref="B539:C539"/>
    <mergeCell ref="I541:J541"/>
    <mergeCell ref="I542:J542"/>
    <mergeCell ref="I661:J661"/>
    <mergeCell ref="I662:J662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I597:K597"/>
    <mergeCell ref="B599:C599"/>
    <mergeCell ref="I601:J601"/>
    <mergeCell ref="C594:F594"/>
    <mergeCell ref="H594:I594"/>
    <mergeCell ref="H579:I579"/>
    <mergeCell ref="A563:L563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B464:C464"/>
    <mergeCell ref="I466:J466"/>
    <mergeCell ref="I467:J467"/>
    <mergeCell ref="I468:J468"/>
    <mergeCell ref="I181:J181"/>
    <mergeCell ref="I182:J182"/>
    <mergeCell ref="I183:J183"/>
    <mergeCell ref="I184:J184"/>
    <mergeCell ref="I185:J185"/>
    <mergeCell ref="I257:J257"/>
    <mergeCell ref="C189:F189"/>
    <mergeCell ref="H189:I189"/>
    <mergeCell ref="F192:G192"/>
    <mergeCell ref="I376:J376"/>
    <mergeCell ref="I350:J350"/>
    <mergeCell ref="A338:L338"/>
    <mergeCell ref="H339:I339"/>
    <mergeCell ref="I342:K342"/>
    <mergeCell ref="C219:F219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A173:L173"/>
    <mergeCell ref="F267:G267"/>
    <mergeCell ref="A233:L233"/>
    <mergeCell ref="I177:K177"/>
    <mergeCell ref="A263:L263"/>
    <mergeCell ref="I267:K267"/>
    <mergeCell ref="F417:G417"/>
    <mergeCell ref="B419:C419"/>
    <mergeCell ref="I421:J421"/>
    <mergeCell ref="I207:K207"/>
    <mergeCell ref="I302:J302"/>
    <mergeCell ref="I303:J303"/>
    <mergeCell ref="I304:J304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H294:I294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A308:L308"/>
    <mergeCell ref="A293:L293"/>
    <mergeCell ref="I357:K357"/>
    <mergeCell ref="F357:G357"/>
    <mergeCell ref="A278:L278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F147:G147"/>
    <mergeCell ref="I147:K147"/>
    <mergeCell ref="I152:J152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258:J258"/>
    <mergeCell ref="C384:F384"/>
    <mergeCell ref="I245:J245"/>
    <mergeCell ref="F297:G297"/>
    <mergeCell ref="T158:Y158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T338:Y338"/>
    <mergeCell ref="B314:C314"/>
    <mergeCell ref="I316:J316"/>
    <mergeCell ref="I317:J317"/>
    <mergeCell ref="I318:J318"/>
    <mergeCell ref="H324:I324"/>
    <mergeCell ref="I361:J361"/>
    <mergeCell ref="I362:J362"/>
    <mergeCell ref="I363:J363"/>
    <mergeCell ref="F387:G387"/>
    <mergeCell ref="C339:F339"/>
    <mergeCell ref="O278:R278"/>
    <mergeCell ref="I287:J287"/>
    <mergeCell ref="I286:J286"/>
    <mergeCell ref="T368:Y368"/>
    <mergeCell ref="I153:J153"/>
    <mergeCell ref="I151:J151"/>
    <mergeCell ref="I440:J440"/>
    <mergeCell ref="A443:L443"/>
    <mergeCell ref="T263:Y263"/>
    <mergeCell ref="T383:Y383"/>
    <mergeCell ref="B359:C359"/>
    <mergeCell ref="T443:Y443"/>
    <mergeCell ref="C444:F444"/>
    <mergeCell ref="I417:K417"/>
    <mergeCell ref="H384:I384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I436:J436"/>
    <mergeCell ref="I392:J392"/>
    <mergeCell ref="I393:J393"/>
    <mergeCell ref="I394:J394"/>
    <mergeCell ref="I395:J395"/>
    <mergeCell ref="I387:K387"/>
    <mergeCell ref="O473:R473"/>
    <mergeCell ref="F402:G402"/>
    <mergeCell ref="B284:C284"/>
    <mergeCell ref="I335:J335"/>
    <mergeCell ref="I483:J483"/>
    <mergeCell ref="I484:J484"/>
    <mergeCell ref="I485:J485"/>
    <mergeCell ref="F492:G492"/>
    <mergeCell ref="I282:K282"/>
    <mergeCell ref="F282:G282"/>
    <mergeCell ref="H279:I279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I432:K432"/>
    <mergeCell ref="T428:Y428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548:Y548"/>
    <mergeCell ref="C549:F549"/>
    <mergeCell ref="H549:I549"/>
    <mergeCell ref="O593:R593"/>
    <mergeCell ref="O608:R608"/>
    <mergeCell ref="I496:J496"/>
    <mergeCell ref="C504:F504"/>
    <mergeCell ref="I604:J604"/>
    <mergeCell ref="I605:J605"/>
    <mergeCell ref="I675:J675"/>
    <mergeCell ref="B494:C494"/>
    <mergeCell ref="C489:F489"/>
    <mergeCell ref="F507:G507"/>
    <mergeCell ref="I556:J556"/>
    <mergeCell ref="A533:L533"/>
    <mergeCell ref="C654:F654"/>
    <mergeCell ref="H654:I654"/>
    <mergeCell ref="F657:G657"/>
    <mergeCell ref="I657:K657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F552:G552"/>
    <mergeCell ref="H519:I519"/>
    <mergeCell ref="I543:J543"/>
    <mergeCell ref="T563:Y563"/>
    <mergeCell ref="T578:Y578"/>
    <mergeCell ref="I1071:J1071"/>
    <mergeCell ref="I1010:J1010"/>
    <mergeCell ref="A1044:L1044"/>
    <mergeCell ref="I1003:K1003"/>
    <mergeCell ref="B1005:C1005"/>
    <mergeCell ref="T1119:Y1119"/>
    <mergeCell ref="B1110:C1110"/>
    <mergeCell ref="O1074:R1074"/>
    <mergeCell ref="I1130:J1130"/>
    <mergeCell ref="I1131:J1131"/>
    <mergeCell ref="I1127:J1127"/>
    <mergeCell ref="T1074:Y1074"/>
    <mergeCell ref="I497:J497"/>
    <mergeCell ref="I507:K507"/>
    <mergeCell ref="B509:C509"/>
    <mergeCell ref="I511:J511"/>
    <mergeCell ref="T653:Y653"/>
    <mergeCell ref="O533:R533"/>
    <mergeCell ref="I588:J588"/>
    <mergeCell ref="I589:J589"/>
    <mergeCell ref="I931:J931"/>
    <mergeCell ref="I860:J860"/>
    <mergeCell ref="F852:G852"/>
    <mergeCell ref="C879:F879"/>
    <mergeCell ref="H879:I879"/>
    <mergeCell ref="I935:J935"/>
    <mergeCell ref="I927:K927"/>
    <mergeCell ref="A923:L923"/>
    <mergeCell ref="T923:Y923"/>
    <mergeCell ref="C924:F924"/>
    <mergeCell ref="H924:I924"/>
    <mergeCell ref="B659:C659"/>
    <mergeCell ref="B1140:C1140"/>
    <mergeCell ref="I1159:J1159"/>
    <mergeCell ref="A1164:L1164"/>
    <mergeCell ref="I1129:J1129"/>
    <mergeCell ref="I1172:J1172"/>
    <mergeCell ref="I1116:J1116"/>
    <mergeCell ref="I1114:J1114"/>
    <mergeCell ref="I1115:J1115"/>
    <mergeCell ref="I1153:K1153"/>
    <mergeCell ref="I1067:J1067"/>
    <mergeCell ref="I1068:J1068"/>
    <mergeCell ref="A1149:L1149"/>
    <mergeCell ref="F1138:G1138"/>
    <mergeCell ref="H1150:I1150"/>
    <mergeCell ref="T503:Y503"/>
    <mergeCell ref="T518:Y518"/>
    <mergeCell ref="F882:G882"/>
    <mergeCell ref="O878:R878"/>
    <mergeCell ref="O653:R653"/>
    <mergeCell ref="I1048:K1048"/>
    <mergeCell ref="C1045:F1045"/>
    <mergeCell ref="H1045:I1045"/>
    <mergeCell ref="I1008:J1008"/>
    <mergeCell ref="I1007:J1007"/>
    <mergeCell ref="I1022:J1022"/>
    <mergeCell ref="I972:K972"/>
    <mergeCell ref="B974:C974"/>
    <mergeCell ref="T1134:Y1134"/>
    <mergeCell ref="T1014:Y1014"/>
    <mergeCell ref="O1014:R1014"/>
    <mergeCell ref="T1044:Y1044"/>
    <mergeCell ref="C1015:F1015"/>
    <mergeCell ref="O938:R938"/>
    <mergeCell ref="H909:I909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F1048:G1048"/>
    <mergeCell ref="A908:L908"/>
    <mergeCell ref="H1030:I1030"/>
    <mergeCell ref="F1003:G1003"/>
    <mergeCell ref="H1015:I1015"/>
    <mergeCell ref="A1014:L1014"/>
    <mergeCell ref="I992:J992"/>
    <mergeCell ref="I993:J993"/>
    <mergeCell ref="A953:L953"/>
    <mergeCell ref="O953:R953"/>
    <mergeCell ref="I889:J889"/>
    <mergeCell ref="I890:J890"/>
    <mergeCell ref="B1186:C1186"/>
    <mergeCell ref="I1188:J1188"/>
    <mergeCell ref="I799:J799"/>
    <mergeCell ref="I800:J800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I942:K942"/>
    <mergeCell ref="B944:C944"/>
    <mergeCell ref="I946:J946"/>
    <mergeCell ref="I947:J947"/>
    <mergeCell ref="I948:J948"/>
    <mergeCell ref="I949:J949"/>
    <mergeCell ref="I1082:J1082"/>
    <mergeCell ref="I1083:J1083"/>
    <mergeCell ref="I1084:J1084"/>
    <mergeCell ref="I1085:J1085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O1149:R1149"/>
    <mergeCell ref="H894:I894"/>
    <mergeCell ref="B1035:C1035"/>
    <mergeCell ref="A1089:L1089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07" t="s">
        <v>216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  <c r="X1" s="607"/>
      <c r="Y1" s="607"/>
      <c r="Z1" s="607"/>
      <c r="AA1" s="607"/>
      <c r="AB1" s="607"/>
      <c r="AC1" s="607"/>
      <c r="AD1" s="607"/>
      <c r="AE1" s="607"/>
      <c r="AF1" s="607"/>
      <c r="AG1" s="607"/>
    </row>
    <row r="2" spans="1:33" s="275" customFormat="1" ht="13.15" customHeight="1" x14ac:dyDescent="0.2">
      <c r="A2" s="607"/>
      <c r="B2" s="607"/>
      <c r="C2" s="607"/>
      <c r="D2" s="607"/>
      <c r="E2" s="607"/>
      <c r="F2" s="607"/>
      <c r="G2" s="607"/>
      <c r="H2" s="607"/>
      <c r="I2" s="607"/>
      <c r="J2" s="607"/>
      <c r="K2" s="607"/>
      <c r="L2" s="607"/>
      <c r="M2" s="607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</row>
    <row r="3" spans="1:33" s="275" customFormat="1" ht="13.15" customHeight="1" x14ac:dyDescent="0.2">
      <c r="A3" s="607"/>
      <c r="B3" s="607"/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  <c r="AC3" s="607"/>
      <c r="AD3" s="607"/>
      <c r="AE3" s="607"/>
      <c r="AF3" s="607"/>
      <c r="AG3" s="607"/>
    </row>
    <row r="4" spans="1:33" s="275" customFormat="1" ht="13.9" customHeight="1" x14ac:dyDescent="0.2">
      <c r="A4" s="607"/>
      <c r="B4" s="607"/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7"/>
      <c r="X4" s="607"/>
      <c r="Y4" s="607"/>
      <c r="Z4" s="607"/>
      <c r="AA4" s="607"/>
      <c r="AB4" s="607"/>
      <c r="AC4" s="607"/>
      <c r="AD4" s="607"/>
      <c r="AE4" s="607"/>
      <c r="AF4" s="607"/>
      <c r="AG4" s="607"/>
    </row>
    <row r="5" spans="1:33" s="274" customFormat="1" ht="25.9" customHeight="1" x14ac:dyDescent="0.2">
      <c r="A5" s="608" t="s">
        <v>210</v>
      </c>
      <c r="B5" s="606" t="s">
        <v>195</v>
      </c>
      <c r="C5" s="606"/>
      <c r="D5" s="606"/>
      <c r="E5" s="606"/>
      <c r="F5" s="606" t="s">
        <v>156</v>
      </c>
      <c r="G5" s="606"/>
      <c r="H5" s="606"/>
      <c r="I5" s="606"/>
      <c r="J5" s="606" t="s">
        <v>202</v>
      </c>
      <c r="K5" s="606"/>
      <c r="L5" s="606"/>
      <c r="M5" s="606"/>
      <c r="N5" s="606" t="s">
        <v>90</v>
      </c>
      <c r="O5" s="606"/>
      <c r="P5" s="606"/>
      <c r="Q5" s="606"/>
      <c r="R5" s="606" t="s">
        <v>120</v>
      </c>
      <c r="S5" s="606"/>
      <c r="T5" s="606"/>
      <c r="U5" s="606"/>
      <c r="V5" s="606" t="s">
        <v>203</v>
      </c>
      <c r="W5" s="606"/>
      <c r="X5" s="606"/>
      <c r="Y5" s="606"/>
      <c r="Z5" s="606" t="s">
        <v>204</v>
      </c>
      <c r="AA5" s="606"/>
      <c r="AB5" s="606"/>
      <c r="AC5" s="606"/>
      <c r="AD5" s="606" t="s">
        <v>186</v>
      </c>
      <c r="AE5" s="606"/>
      <c r="AF5" s="606"/>
      <c r="AG5" s="606"/>
    </row>
    <row r="6" spans="1:33" s="274" customFormat="1" ht="15.75" x14ac:dyDescent="0.2">
      <c r="A6" s="608"/>
      <c r="B6" s="276" t="s">
        <v>205</v>
      </c>
      <c r="C6" s="276" t="s">
        <v>206</v>
      </c>
      <c r="D6" s="276" t="s">
        <v>212</v>
      </c>
      <c r="E6" s="276" t="s">
        <v>211</v>
      </c>
      <c r="F6" s="276" t="s">
        <v>205</v>
      </c>
      <c r="G6" s="276" t="s">
        <v>206</v>
      </c>
      <c r="H6" s="276" t="s">
        <v>212</v>
      </c>
      <c r="I6" s="276" t="s">
        <v>213</v>
      </c>
      <c r="J6" s="276" t="s">
        <v>205</v>
      </c>
      <c r="K6" s="276" t="s">
        <v>206</v>
      </c>
      <c r="L6" s="276" t="s">
        <v>212</v>
      </c>
      <c r="M6" s="276" t="s">
        <v>213</v>
      </c>
      <c r="N6" s="276" t="s">
        <v>205</v>
      </c>
      <c r="O6" s="276" t="s">
        <v>206</v>
      </c>
      <c r="P6" s="276" t="s">
        <v>212</v>
      </c>
      <c r="Q6" s="276" t="s">
        <v>213</v>
      </c>
      <c r="R6" s="276" t="s">
        <v>205</v>
      </c>
      <c r="S6" s="276" t="s">
        <v>206</v>
      </c>
      <c r="T6" s="276" t="s">
        <v>212</v>
      </c>
      <c r="U6" s="276" t="s">
        <v>213</v>
      </c>
      <c r="V6" s="276" t="s">
        <v>205</v>
      </c>
      <c r="W6" s="276" t="s">
        <v>206</v>
      </c>
      <c r="X6" s="276" t="s">
        <v>212</v>
      </c>
      <c r="Y6" s="276" t="s">
        <v>213</v>
      </c>
      <c r="Z6" s="276" t="s">
        <v>205</v>
      </c>
      <c r="AA6" s="276" t="s">
        <v>206</v>
      </c>
      <c r="AB6" s="276" t="s">
        <v>212</v>
      </c>
      <c r="AC6" s="276" t="s">
        <v>213</v>
      </c>
      <c r="AD6" s="276" t="s">
        <v>205</v>
      </c>
      <c r="AE6" s="276" t="s">
        <v>206</v>
      </c>
      <c r="AF6" s="276" t="s">
        <v>212</v>
      </c>
      <c r="AG6" s="276" t="s">
        <v>213</v>
      </c>
    </row>
    <row r="7" spans="1:33" s="275" customFormat="1" x14ac:dyDescent="0.2">
      <c r="A7" s="277">
        <v>1</v>
      </c>
      <c r="B7" s="597" t="s">
        <v>207</v>
      </c>
      <c r="C7" s="598"/>
      <c r="D7" s="598"/>
      <c r="E7" s="599"/>
      <c r="F7" s="597" t="s">
        <v>207</v>
      </c>
      <c r="G7" s="598"/>
      <c r="H7" s="598"/>
      <c r="I7" s="599"/>
      <c r="J7" s="597" t="s">
        <v>207</v>
      </c>
      <c r="K7" s="598"/>
      <c r="L7" s="598"/>
      <c r="M7" s="599"/>
      <c r="N7" s="597" t="s">
        <v>207</v>
      </c>
      <c r="O7" s="598"/>
      <c r="P7" s="598"/>
      <c r="Q7" s="599"/>
      <c r="R7" s="597" t="s">
        <v>207</v>
      </c>
      <c r="S7" s="598"/>
      <c r="T7" s="598"/>
      <c r="U7" s="599"/>
      <c r="V7" s="597" t="s">
        <v>207</v>
      </c>
      <c r="W7" s="598"/>
      <c r="X7" s="598"/>
      <c r="Y7" s="599"/>
      <c r="Z7" s="597" t="s">
        <v>207</v>
      </c>
      <c r="AA7" s="598"/>
      <c r="AB7" s="598"/>
      <c r="AC7" s="599"/>
      <c r="AD7" s="597" t="s">
        <v>207</v>
      </c>
      <c r="AE7" s="598"/>
      <c r="AF7" s="598"/>
      <c r="AG7" s="599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04" t="s">
        <v>55</v>
      </c>
      <c r="O8" s="605"/>
      <c r="P8" s="605"/>
      <c r="Q8" s="605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04" t="s">
        <v>55</v>
      </c>
      <c r="O9" s="605"/>
      <c r="P9" s="605"/>
      <c r="Q9" s="605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04" t="s">
        <v>55</v>
      </c>
      <c r="O10" s="605"/>
      <c r="P10" s="605"/>
      <c r="Q10" s="605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597" t="s">
        <v>207</v>
      </c>
      <c r="C14" s="598"/>
      <c r="D14" s="598"/>
      <c r="E14" s="599"/>
      <c r="F14" s="597" t="s">
        <v>207</v>
      </c>
      <c r="G14" s="598"/>
      <c r="H14" s="598"/>
      <c r="I14" s="599"/>
      <c r="J14" s="597" t="s">
        <v>207</v>
      </c>
      <c r="K14" s="598"/>
      <c r="L14" s="598"/>
      <c r="M14" s="599"/>
      <c r="N14" s="597" t="s">
        <v>207</v>
      </c>
      <c r="O14" s="598"/>
      <c r="P14" s="598"/>
      <c r="Q14" s="599"/>
      <c r="R14" s="597" t="s">
        <v>207</v>
      </c>
      <c r="S14" s="598"/>
      <c r="T14" s="598"/>
      <c r="U14" s="599"/>
      <c r="V14" s="597" t="s">
        <v>207</v>
      </c>
      <c r="W14" s="598"/>
      <c r="X14" s="598"/>
      <c r="Y14" s="599"/>
      <c r="Z14" s="597" t="s">
        <v>207</v>
      </c>
      <c r="AA14" s="598"/>
      <c r="AB14" s="598"/>
      <c r="AC14" s="599"/>
      <c r="AD14" s="597" t="s">
        <v>207</v>
      </c>
      <c r="AE14" s="598"/>
      <c r="AF14" s="598"/>
      <c r="AG14" s="599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04" t="s">
        <v>55</v>
      </c>
      <c r="W15" s="605"/>
      <c r="X15" s="605"/>
      <c r="Y15" s="605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04" t="s">
        <v>55</v>
      </c>
      <c r="W16" s="605"/>
      <c r="X16" s="605"/>
      <c r="Y16" s="605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04" t="s">
        <v>55</v>
      </c>
      <c r="AA17" s="605"/>
      <c r="AB17" s="605"/>
      <c r="AC17" s="605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04" t="s">
        <v>55</v>
      </c>
      <c r="C19" s="605"/>
      <c r="D19" s="605"/>
      <c r="E19" s="605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04" t="s">
        <v>55</v>
      </c>
      <c r="C20" s="605"/>
      <c r="D20" s="605"/>
      <c r="E20" s="605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04" t="s">
        <v>55</v>
      </c>
      <c r="S20" s="605"/>
      <c r="T20" s="605"/>
      <c r="U20" s="605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597" t="s">
        <v>207</v>
      </c>
      <c r="C21" s="598"/>
      <c r="D21" s="598"/>
      <c r="E21" s="599"/>
      <c r="F21" s="597" t="s">
        <v>207</v>
      </c>
      <c r="G21" s="598"/>
      <c r="H21" s="598"/>
      <c r="I21" s="599"/>
      <c r="J21" s="597" t="s">
        <v>207</v>
      </c>
      <c r="K21" s="598"/>
      <c r="L21" s="598"/>
      <c r="M21" s="599"/>
      <c r="N21" s="597" t="s">
        <v>207</v>
      </c>
      <c r="O21" s="598"/>
      <c r="P21" s="598"/>
      <c r="Q21" s="599"/>
      <c r="R21" s="597" t="s">
        <v>207</v>
      </c>
      <c r="S21" s="598"/>
      <c r="T21" s="598"/>
      <c r="U21" s="599"/>
      <c r="V21" s="597" t="s">
        <v>207</v>
      </c>
      <c r="W21" s="598"/>
      <c r="X21" s="598"/>
      <c r="Y21" s="599"/>
      <c r="Z21" s="597" t="s">
        <v>207</v>
      </c>
      <c r="AA21" s="598"/>
      <c r="AB21" s="598"/>
      <c r="AC21" s="599"/>
      <c r="AD21" s="597" t="s">
        <v>207</v>
      </c>
      <c r="AE21" s="598"/>
      <c r="AF21" s="598"/>
      <c r="AG21" s="599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04" t="s">
        <v>55</v>
      </c>
      <c r="O22" s="605"/>
      <c r="P22" s="605"/>
      <c r="Q22" s="605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04" t="s">
        <v>55</v>
      </c>
      <c r="AA22" s="605"/>
      <c r="AB22" s="605"/>
      <c r="AC22" s="605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01" t="s">
        <v>220</v>
      </c>
      <c r="C23" s="602"/>
      <c r="D23" s="602"/>
      <c r="E23" s="603"/>
      <c r="F23" s="601" t="s">
        <v>220</v>
      </c>
      <c r="G23" s="602"/>
      <c r="H23" s="602"/>
      <c r="I23" s="603"/>
      <c r="J23" s="601" t="s">
        <v>220</v>
      </c>
      <c r="K23" s="602"/>
      <c r="L23" s="602"/>
      <c r="M23" s="603"/>
      <c r="N23" s="601" t="s">
        <v>220</v>
      </c>
      <c r="O23" s="602"/>
      <c r="P23" s="602"/>
      <c r="Q23" s="603"/>
      <c r="R23" s="601" t="s">
        <v>220</v>
      </c>
      <c r="S23" s="602"/>
      <c r="T23" s="602"/>
      <c r="U23" s="603"/>
      <c r="V23" s="601" t="s">
        <v>220</v>
      </c>
      <c r="W23" s="602"/>
      <c r="X23" s="602"/>
      <c r="Y23" s="603"/>
      <c r="Z23" s="601" t="s">
        <v>220</v>
      </c>
      <c r="AA23" s="602"/>
      <c r="AB23" s="602"/>
      <c r="AC23" s="603"/>
      <c r="AD23" s="601" t="s">
        <v>220</v>
      </c>
      <c r="AE23" s="602"/>
      <c r="AF23" s="602"/>
      <c r="AG23" s="603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04" t="s">
        <v>55</v>
      </c>
      <c r="S24" s="605"/>
      <c r="T24" s="605"/>
      <c r="U24" s="605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04" t="s">
        <v>55</v>
      </c>
      <c r="AA24" s="605"/>
      <c r="AB24" s="605"/>
      <c r="AC24" s="605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04" t="s">
        <v>55</v>
      </c>
      <c r="S25" s="605"/>
      <c r="T25" s="605"/>
      <c r="U25" s="605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597" t="s">
        <v>207</v>
      </c>
      <c r="C28" s="598"/>
      <c r="D28" s="598"/>
      <c r="E28" s="599"/>
      <c r="F28" s="597" t="s">
        <v>207</v>
      </c>
      <c r="G28" s="598"/>
      <c r="H28" s="598"/>
      <c r="I28" s="599"/>
      <c r="J28" s="597" t="s">
        <v>207</v>
      </c>
      <c r="K28" s="598"/>
      <c r="L28" s="598"/>
      <c r="M28" s="599"/>
      <c r="N28" s="597" t="s">
        <v>207</v>
      </c>
      <c r="O28" s="598"/>
      <c r="P28" s="598"/>
      <c r="Q28" s="599"/>
      <c r="R28" s="597" t="s">
        <v>207</v>
      </c>
      <c r="S28" s="598"/>
      <c r="T28" s="598"/>
      <c r="U28" s="599"/>
      <c r="V28" s="597" t="s">
        <v>207</v>
      </c>
      <c r="W28" s="598"/>
      <c r="X28" s="598"/>
      <c r="Y28" s="599"/>
      <c r="Z28" s="597" t="s">
        <v>207</v>
      </c>
      <c r="AA28" s="598"/>
      <c r="AB28" s="598"/>
      <c r="AC28" s="599"/>
      <c r="AD28" s="597" t="s">
        <v>207</v>
      </c>
      <c r="AE28" s="598"/>
      <c r="AF28" s="598"/>
      <c r="AG28" s="599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597" t="s">
        <v>207</v>
      </c>
      <c r="C35" s="598"/>
      <c r="D35" s="598"/>
      <c r="E35" s="599"/>
      <c r="F35" s="597" t="s">
        <v>207</v>
      </c>
      <c r="G35" s="598"/>
      <c r="H35" s="598"/>
      <c r="I35" s="599"/>
      <c r="J35" s="597" t="s">
        <v>207</v>
      </c>
      <c r="K35" s="598"/>
      <c r="L35" s="598"/>
      <c r="M35" s="599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597" t="s">
        <v>207</v>
      </c>
      <c r="S35" s="598"/>
      <c r="T35" s="598"/>
      <c r="U35" s="599"/>
      <c r="V35" s="597" t="s">
        <v>207</v>
      </c>
      <c r="W35" s="598"/>
      <c r="X35" s="598"/>
      <c r="Y35" s="599"/>
      <c r="Z35" s="597" t="s">
        <v>207</v>
      </c>
      <c r="AA35" s="598"/>
      <c r="AB35" s="598"/>
      <c r="AC35" s="599"/>
      <c r="AD35" s="597" t="s">
        <v>207</v>
      </c>
      <c r="AE35" s="598"/>
      <c r="AF35" s="598"/>
      <c r="AG35" s="599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208</v>
      </c>
      <c r="C38" s="600">
        <v>25</v>
      </c>
      <c r="D38" s="600"/>
      <c r="E38" s="310"/>
      <c r="F38" s="348" t="s">
        <v>208</v>
      </c>
      <c r="G38" s="600">
        <v>25</v>
      </c>
      <c r="H38" s="600"/>
      <c r="I38" s="309"/>
      <c r="J38" s="348" t="s">
        <v>208</v>
      </c>
      <c r="K38" s="348">
        <v>25</v>
      </c>
      <c r="L38" s="311"/>
      <c r="M38" s="309"/>
      <c r="N38" s="348" t="s">
        <v>208</v>
      </c>
      <c r="O38" s="348">
        <v>25</v>
      </c>
      <c r="P38" s="312"/>
      <c r="Q38" s="309"/>
      <c r="R38" s="348" t="s">
        <v>208</v>
      </c>
      <c r="S38" s="348">
        <v>25</v>
      </c>
      <c r="T38" s="311"/>
      <c r="U38" s="309"/>
      <c r="V38" s="348" t="s">
        <v>208</v>
      </c>
      <c r="W38" s="348">
        <v>25</v>
      </c>
      <c r="X38" s="312"/>
      <c r="Y38" s="309"/>
      <c r="Z38" s="348" t="s">
        <v>208</v>
      </c>
      <c r="AA38" s="348">
        <v>25</v>
      </c>
      <c r="AB38" s="312"/>
      <c r="AC38" s="309"/>
      <c r="AD38" s="348" t="s">
        <v>208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209</v>
      </c>
      <c r="C39" s="600">
        <v>23</v>
      </c>
      <c r="D39" s="600"/>
      <c r="E39" s="310"/>
      <c r="F39" s="348" t="s">
        <v>209</v>
      </c>
      <c r="G39" s="600">
        <v>25</v>
      </c>
      <c r="H39" s="600"/>
      <c r="I39" s="309"/>
      <c r="J39" s="348" t="s">
        <v>209</v>
      </c>
      <c r="K39" s="348">
        <v>25</v>
      </c>
      <c r="L39" s="312"/>
      <c r="M39" s="309"/>
      <c r="N39" s="348" t="s">
        <v>209</v>
      </c>
      <c r="O39" s="348">
        <v>21</v>
      </c>
      <c r="P39" s="312"/>
      <c r="Q39" s="309"/>
      <c r="R39" s="348" t="s">
        <v>209</v>
      </c>
      <c r="S39" s="348">
        <v>22</v>
      </c>
      <c r="T39" s="312"/>
      <c r="U39" s="309"/>
      <c r="V39" s="348" t="s">
        <v>209</v>
      </c>
      <c r="W39" s="348">
        <v>23</v>
      </c>
      <c r="X39" s="312"/>
      <c r="Y39" s="309"/>
      <c r="Z39" s="348" t="s">
        <v>209</v>
      </c>
      <c r="AA39" s="348">
        <v>22</v>
      </c>
      <c r="AB39" s="312"/>
      <c r="AC39" s="309"/>
      <c r="AD39" s="348" t="s">
        <v>209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00">
        <f>C38-C39</f>
        <v>2</v>
      </c>
      <c r="D40" s="600"/>
      <c r="E40" s="310"/>
      <c r="F40" s="348" t="s">
        <v>55</v>
      </c>
      <c r="G40" s="600">
        <f>G38-G39</f>
        <v>0</v>
      </c>
      <c r="H40" s="600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215</v>
      </c>
      <c r="C41" s="609">
        <f>D37</f>
        <v>176</v>
      </c>
      <c r="D41" s="609"/>
      <c r="E41" s="310"/>
      <c r="F41" s="348" t="s">
        <v>215</v>
      </c>
      <c r="G41" s="609">
        <v>192</v>
      </c>
      <c r="H41" s="609"/>
      <c r="I41" s="309"/>
      <c r="J41" s="348" t="s">
        <v>215</v>
      </c>
      <c r="K41" s="349">
        <f>L37</f>
        <v>192</v>
      </c>
      <c r="L41" s="309"/>
      <c r="M41" s="309"/>
      <c r="N41" s="348" t="s">
        <v>215</v>
      </c>
      <c r="O41" s="349">
        <f>P37</f>
        <v>160</v>
      </c>
      <c r="P41" s="309"/>
      <c r="Q41" s="309"/>
      <c r="R41" s="348" t="s">
        <v>215</v>
      </c>
      <c r="S41" s="349">
        <f>T37</f>
        <v>168</v>
      </c>
      <c r="T41" s="309"/>
      <c r="U41" s="309"/>
      <c r="V41" s="348" t="s">
        <v>215</v>
      </c>
      <c r="W41" s="349">
        <f>X37</f>
        <v>176</v>
      </c>
      <c r="X41" s="309"/>
      <c r="Y41" s="309"/>
      <c r="Z41" s="348" t="s">
        <v>215</v>
      </c>
      <c r="AA41" s="349">
        <f>AB37</f>
        <v>168</v>
      </c>
      <c r="AB41" s="309"/>
      <c r="AC41" s="309"/>
      <c r="AD41" s="348" t="s">
        <v>215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213</v>
      </c>
      <c r="C42" s="609">
        <v>194.25</v>
      </c>
      <c r="D42" s="609"/>
      <c r="E42" s="310"/>
      <c r="F42" s="348" t="s">
        <v>213</v>
      </c>
      <c r="G42" s="609">
        <v>191.21</v>
      </c>
      <c r="H42" s="609"/>
      <c r="I42" s="309"/>
      <c r="J42" s="348" t="s">
        <v>213</v>
      </c>
      <c r="K42" s="349">
        <v>192.04</v>
      </c>
      <c r="L42" s="309"/>
      <c r="M42" s="309"/>
      <c r="N42" s="348" t="s">
        <v>213</v>
      </c>
      <c r="O42" s="349">
        <v>185.21</v>
      </c>
      <c r="P42" s="309"/>
      <c r="Q42" s="309"/>
      <c r="R42" s="348" t="s">
        <v>213</v>
      </c>
      <c r="S42" s="349">
        <v>163.4</v>
      </c>
      <c r="T42" s="309"/>
      <c r="U42" s="309"/>
      <c r="V42" s="348" t="s">
        <v>213</v>
      </c>
      <c r="W42" s="349">
        <v>169.33</v>
      </c>
      <c r="X42" s="309"/>
      <c r="Y42" s="309"/>
      <c r="Z42" s="348" t="s">
        <v>213</v>
      </c>
      <c r="AA42" s="349">
        <v>171.51</v>
      </c>
      <c r="AB42" s="309"/>
      <c r="AC42" s="309"/>
      <c r="AD42" s="348" t="s">
        <v>213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214</v>
      </c>
      <c r="C43" s="609">
        <f>C42-C41</f>
        <v>18.25</v>
      </c>
      <c r="D43" s="609"/>
      <c r="E43" s="313"/>
      <c r="F43" s="348" t="s">
        <v>214</v>
      </c>
      <c r="G43" s="609">
        <f>G42-G41</f>
        <v>-0.78999999999999204</v>
      </c>
      <c r="H43" s="609"/>
      <c r="I43" s="314"/>
      <c r="J43" s="348" t="s">
        <v>214</v>
      </c>
      <c r="K43" s="350">
        <f>K42-K41</f>
        <v>3.9999999999992042E-2</v>
      </c>
      <c r="L43" s="314"/>
      <c r="M43" s="314"/>
      <c r="N43" s="348" t="s">
        <v>214</v>
      </c>
      <c r="O43" s="350">
        <f>O42-O41</f>
        <v>25.210000000000008</v>
      </c>
      <c r="P43" s="314"/>
      <c r="Q43" s="314"/>
      <c r="R43" s="348" t="s">
        <v>214</v>
      </c>
      <c r="S43" s="350">
        <f>S42-S41</f>
        <v>-4.5999999999999943</v>
      </c>
      <c r="T43" s="314"/>
      <c r="U43" s="314"/>
      <c r="V43" s="348" t="s">
        <v>214</v>
      </c>
      <c r="W43" s="350">
        <f>W42-W41</f>
        <v>-6.6699999999999875</v>
      </c>
      <c r="X43" s="314"/>
      <c r="Y43" s="314"/>
      <c r="Z43" s="348" t="s">
        <v>214</v>
      </c>
      <c r="AA43" s="350">
        <f>AA42-AA41</f>
        <v>3.5099999999999909</v>
      </c>
      <c r="AB43" s="314"/>
      <c r="AC43" s="314"/>
      <c r="AD43" s="348" t="s">
        <v>214</v>
      </c>
      <c r="AE43" s="350">
        <f>AE42-AE41</f>
        <v>-3</v>
      </c>
      <c r="AF43" s="314"/>
      <c r="AG43" s="314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0" t="s">
        <v>124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21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184829.16666666666</v>
      </c>
      <c r="Q6" s="165">
        <v>37258.06451612903</v>
      </c>
      <c r="R6" s="165">
        <f t="shared" si="0"/>
        <v>-147571.10215053763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222041.66666666666</v>
      </c>
      <c r="Q8" s="165">
        <v>201483.87096774194</v>
      </c>
      <c r="R8" s="165">
        <f t="shared" si="0"/>
        <v>-20557.795698924718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8" workbookViewId="0">
      <selection activeCell="F101" sqref="F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0" t="s">
        <v>218</v>
      </c>
      <c r="C2" s="535"/>
      <c r="D2" s="535"/>
      <c r="E2" s="535"/>
      <c r="F2" s="521"/>
    </row>
    <row r="3" spans="2:6" ht="40.9" customHeight="1" x14ac:dyDescent="0.2">
      <c r="B3" s="273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24" t="s">
        <v>153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25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154</v>
      </c>
      <c r="C6" s="625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26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27" t="s">
        <v>155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156</v>
      </c>
      <c r="C9" s="628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28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157</v>
      </c>
      <c r="C11" s="628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158</v>
      </c>
      <c r="C12" s="628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159</v>
      </c>
      <c r="C13" s="628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160</v>
      </c>
      <c r="C14" s="628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28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161</v>
      </c>
      <c r="C16" s="614" t="s">
        <v>162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163</v>
      </c>
      <c r="C17" s="629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164</v>
      </c>
      <c r="C18" s="629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165</v>
      </c>
      <c r="C19" s="630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12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166</v>
      </c>
      <c r="C21" s="613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15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167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14" t="s">
        <v>168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13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154</v>
      </c>
      <c r="C26" s="613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15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156</v>
      </c>
      <c r="C28" s="614" t="s">
        <v>169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13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13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15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170</v>
      </c>
      <c r="C32" s="614" t="s">
        <v>171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13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13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172</v>
      </c>
      <c r="C35" s="613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173</v>
      </c>
      <c r="C36" s="613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13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174</v>
      </c>
      <c r="C38" s="613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163</v>
      </c>
      <c r="C39" s="613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164</v>
      </c>
      <c r="C40" s="613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165</v>
      </c>
      <c r="C41" s="615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156</v>
      </c>
      <c r="C42" s="612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15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175</v>
      </c>
      <c r="C44" s="612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176</v>
      </c>
      <c r="C45" s="613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13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177</v>
      </c>
      <c r="C47" s="613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166</v>
      </c>
      <c r="C48" s="615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172</v>
      </c>
      <c r="C49" s="612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178</v>
      </c>
      <c r="C50" s="613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179</v>
      </c>
      <c r="C51" s="613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180</v>
      </c>
      <c r="C52" s="613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181</v>
      </c>
      <c r="C53" s="612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13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13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182</v>
      </c>
      <c r="C56" s="620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183</v>
      </c>
      <c r="C57" s="621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21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184</v>
      </c>
      <c r="C59" s="621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185</v>
      </c>
      <c r="C60" s="622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186</v>
      </c>
      <c r="C61" s="623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154</v>
      </c>
      <c r="C62" s="623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187</v>
      </c>
      <c r="C63" s="623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23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188</v>
      </c>
      <c r="C65" s="623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167</v>
      </c>
      <c r="C66" s="623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183</v>
      </c>
      <c r="C67" s="617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189</v>
      </c>
      <c r="C68" s="618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175</v>
      </c>
      <c r="C69" s="618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18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190</v>
      </c>
      <c r="C71" s="618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164</v>
      </c>
      <c r="C72" s="618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165</v>
      </c>
      <c r="C73" s="618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163</v>
      </c>
      <c r="C74" s="619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196</v>
      </c>
      <c r="C75" s="616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16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199</v>
      </c>
      <c r="C77" s="616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160</v>
      </c>
      <c r="C78" s="616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201</v>
      </c>
      <c r="C79" s="611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11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193</v>
      </c>
      <c r="C81" s="611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227</v>
      </c>
      <c r="C82" s="611">
        <v>45536</v>
      </c>
      <c r="D82" s="352">
        <v>35000</v>
      </c>
      <c r="E82" s="352">
        <v>2500</v>
      </c>
      <c r="F82" s="352">
        <f t="shared" ref="F82:F101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228</v>
      </c>
      <c r="C83" s="611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229</v>
      </c>
      <c r="C84" s="611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230</v>
      </c>
      <c r="C85" s="611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231</v>
      </c>
      <c r="C86" s="611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232</v>
      </c>
      <c r="C87" s="611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191</v>
      </c>
      <c r="C88" s="611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189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192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237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193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181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270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2.75" customHeight="1" x14ac:dyDescent="0.25">
      <c r="B99" s="481" t="s">
        <v>156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ht="12.75" customHeight="1" x14ac:dyDescent="0.25">
      <c r="B100" s="481" t="s">
        <v>175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ht="12.75" customHeight="1" x14ac:dyDescent="0.25">
      <c r="B101" s="481" t="s">
        <v>161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ht="12.75" customHeight="1" x14ac:dyDescent="0.2">
      <c r="D102" s="270"/>
      <c r="E102" s="270"/>
      <c r="F102" s="270"/>
    </row>
    <row r="103" spans="2:6" ht="12.75" customHeight="1" x14ac:dyDescent="0.2">
      <c r="D103" s="270"/>
      <c r="E103" s="270"/>
      <c r="F103" s="270"/>
    </row>
    <row r="104" spans="2:6" ht="12.75" customHeight="1" x14ac:dyDescent="0.2">
      <c r="D104" s="270"/>
      <c r="E104" s="270"/>
      <c r="F104" s="270"/>
    </row>
    <row r="105" spans="2:6" ht="12.75" customHeight="1" x14ac:dyDescent="0.2">
      <c r="D105" s="270"/>
      <c r="E105" s="270"/>
      <c r="F105" s="270"/>
    </row>
    <row r="106" spans="2:6" ht="12.75" customHeight="1" x14ac:dyDescent="0.2">
      <c r="D106" s="270"/>
      <c r="E106" s="270"/>
      <c r="F106" s="270"/>
    </row>
    <row r="107" spans="2:6" ht="12.75" customHeight="1" x14ac:dyDescent="0.2">
      <c r="D107" s="270"/>
      <c r="E107" s="270"/>
      <c r="F107" s="270"/>
    </row>
    <row r="108" spans="2:6" ht="12.75" customHeight="1" x14ac:dyDescent="0.2">
      <c r="D108" s="270"/>
      <c r="E108" s="270"/>
      <c r="F108" s="270"/>
    </row>
    <row r="109" spans="2:6" ht="12.75" customHeight="1" x14ac:dyDescent="0.2">
      <c r="D109" s="270"/>
      <c r="E109" s="270"/>
      <c r="F109" s="270"/>
    </row>
    <row r="110" spans="2:6" ht="12.75" customHeight="1" x14ac:dyDescent="0.2">
      <c r="D110" s="270"/>
      <c r="E110" s="270"/>
      <c r="F110" s="270"/>
    </row>
    <row r="111" spans="2:6" ht="12.75" customHeight="1" x14ac:dyDescent="0.2">
      <c r="D111" s="270"/>
      <c r="E111" s="270"/>
      <c r="F111" s="270"/>
    </row>
    <row r="112" spans="2:6" ht="12.75" customHeight="1" x14ac:dyDescent="0.2">
      <c r="D112" s="270"/>
      <c r="E112" s="270"/>
      <c r="F112" s="270"/>
    </row>
    <row r="113" spans="4:6" ht="12.75" customHeight="1" x14ac:dyDescent="0.2">
      <c r="D113" s="270"/>
      <c r="E113" s="270"/>
      <c r="F113" s="270"/>
    </row>
    <row r="114" spans="4:6" ht="12.75" customHeight="1" x14ac:dyDescent="0.2">
      <c r="D114" s="270"/>
      <c r="E114" s="270"/>
      <c r="F114" s="270"/>
    </row>
    <row r="115" spans="4:6" ht="12.75" customHeight="1" x14ac:dyDescent="0.2">
      <c r="D115" s="270"/>
      <c r="E115" s="270"/>
      <c r="F115" s="270"/>
    </row>
    <row r="116" spans="4:6" ht="12.75" customHeight="1" x14ac:dyDescent="0.2">
      <c r="D116" s="270"/>
      <c r="E116" s="270"/>
      <c r="F116" s="270"/>
    </row>
    <row r="117" spans="4:6" ht="12.75" customHeight="1" x14ac:dyDescent="0.2">
      <c r="D117" s="270"/>
      <c r="E117" s="270"/>
      <c r="F117" s="270"/>
    </row>
    <row r="118" spans="4:6" ht="12.75" customHeight="1" x14ac:dyDescent="0.2">
      <c r="D118" s="270"/>
      <c r="E118" s="270"/>
      <c r="F118" s="270"/>
    </row>
    <row r="119" spans="4:6" ht="12.75" customHeight="1" x14ac:dyDescent="0.2">
      <c r="D119" s="270"/>
      <c r="E119" s="270"/>
      <c r="F119" s="270"/>
    </row>
    <row r="120" spans="4:6" ht="12.75" customHeight="1" x14ac:dyDescent="0.2">
      <c r="D120" s="270"/>
      <c r="E120" s="270"/>
      <c r="F120" s="270"/>
    </row>
    <row r="121" spans="4:6" ht="12.75" customHeight="1" x14ac:dyDescent="0.2">
      <c r="D121" s="270"/>
      <c r="E121" s="270"/>
      <c r="F121" s="270"/>
    </row>
    <row r="122" spans="4:6" ht="12.75" customHeight="1" x14ac:dyDescent="0.2">
      <c r="D122" s="270"/>
      <c r="E122" s="270"/>
      <c r="F122" s="270"/>
    </row>
    <row r="123" spans="4:6" ht="12.75" customHeight="1" x14ac:dyDescent="0.2">
      <c r="D123" s="270"/>
      <c r="E123" s="270"/>
      <c r="F123" s="270"/>
    </row>
    <row r="124" spans="4:6" ht="12.75" customHeight="1" x14ac:dyDescent="0.2">
      <c r="D124" s="270"/>
      <c r="E124" s="270"/>
      <c r="F124" s="270"/>
    </row>
    <row r="125" spans="4:6" ht="12.75" customHeight="1" x14ac:dyDescent="0.2">
      <c r="D125" s="270"/>
      <c r="E125" s="270"/>
      <c r="F125" s="270"/>
    </row>
    <row r="126" spans="4:6" ht="12.75" customHeight="1" x14ac:dyDescent="0.2">
      <c r="D126" s="270"/>
      <c r="E126" s="270"/>
      <c r="F126" s="270"/>
    </row>
    <row r="127" spans="4:6" ht="12.75" customHeight="1" x14ac:dyDescent="0.2">
      <c r="D127" s="270"/>
      <c r="E127" s="270"/>
      <c r="F127" s="270"/>
    </row>
    <row r="128" spans="4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7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1" t="s">
        <v>253</v>
      </c>
      <c r="F5" s="631"/>
      <c r="G5" s="631"/>
      <c r="H5" s="631"/>
      <c r="I5" s="631"/>
      <c r="J5" s="631"/>
      <c r="K5" s="631"/>
      <c r="L5" s="631"/>
    </row>
    <row r="6" spans="5:14" x14ac:dyDescent="0.2">
      <c r="E6" s="631"/>
      <c r="F6" s="631"/>
      <c r="G6" s="631"/>
      <c r="H6" s="631"/>
      <c r="I6" s="631"/>
      <c r="J6" s="631"/>
      <c r="K6" s="631"/>
      <c r="L6" s="631"/>
    </row>
    <row r="7" spans="5:14" ht="15.75" x14ac:dyDescent="0.25">
      <c r="E7" s="345" t="s">
        <v>219</v>
      </c>
      <c r="F7" s="345" t="s">
        <v>61</v>
      </c>
      <c r="G7" s="451" t="s">
        <v>59</v>
      </c>
      <c r="H7" s="451" t="s">
        <v>54</v>
      </c>
      <c r="I7" s="451" t="s">
        <v>247</v>
      </c>
      <c r="J7" s="451" t="s">
        <v>251</v>
      </c>
      <c r="K7" s="451" t="s">
        <v>252</v>
      </c>
      <c r="L7" s="345" t="s">
        <v>59</v>
      </c>
    </row>
    <row r="8" spans="5:14" ht="15" x14ac:dyDescent="0.2">
      <c r="E8" s="347">
        <v>1</v>
      </c>
      <c r="F8" s="346" t="s">
        <v>122</v>
      </c>
      <c r="G8" s="458">
        <v>70000</v>
      </c>
      <c r="H8" s="346">
        <v>30</v>
      </c>
      <c r="I8" s="346">
        <v>0</v>
      </c>
      <c r="J8" s="346">
        <v>0</v>
      </c>
      <c r="K8" s="452">
        <v>0</v>
      </c>
      <c r="L8" s="452">
        <v>70000</v>
      </c>
    </row>
    <row r="9" spans="5:14" ht="15" x14ac:dyDescent="0.2">
      <c r="E9" s="347">
        <v>2</v>
      </c>
      <c r="F9" s="346" t="s">
        <v>194</v>
      </c>
      <c r="G9" s="458">
        <v>40000</v>
      </c>
      <c r="H9" s="346">
        <v>30</v>
      </c>
      <c r="I9" s="346">
        <v>0</v>
      </c>
      <c r="J9" s="346">
        <v>0</v>
      </c>
      <c r="K9" s="452">
        <v>0</v>
      </c>
      <c r="L9" s="452">
        <v>40000</v>
      </c>
    </row>
    <row r="10" spans="5:14" ht="15" x14ac:dyDescent="0.2">
      <c r="E10" s="347">
        <v>3</v>
      </c>
      <c r="F10" s="346" t="s">
        <v>248</v>
      </c>
      <c r="G10" s="458">
        <v>36000</v>
      </c>
      <c r="H10" s="346">
        <v>9</v>
      </c>
      <c r="I10" s="346">
        <v>21</v>
      </c>
      <c r="J10" s="346">
        <v>0</v>
      </c>
      <c r="K10" s="452">
        <v>0</v>
      </c>
      <c r="L10" s="452">
        <f>1200*H10</f>
        <v>10800</v>
      </c>
    </row>
    <row r="11" spans="5:14" ht="15" x14ac:dyDescent="0.2">
      <c r="E11" s="347">
        <v>4</v>
      </c>
      <c r="F11" s="346" t="s">
        <v>249</v>
      </c>
      <c r="G11" s="458">
        <v>42000</v>
      </c>
      <c r="H11" s="346">
        <v>23</v>
      </c>
      <c r="I11" s="346">
        <v>7</v>
      </c>
      <c r="J11" s="346">
        <v>62</v>
      </c>
      <c r="K11" s="452">
        <v>9645</v>
      </c>
      <c r="L11" s="452">
        <v>41845</v>
      </c>
      <c r="N11" s="467">
        <f>H11*1400</f>
        <v>32200</v>
      </c>
    </row>
    <row r="12" spans="5:14" ht="15" x14ac:dyDescent="0.2">
      <c r="E12" s="347">
        <v>5</v>
      </c>
      <c r="F12" s="346" t="s">
        <v>250</v>
      </c>
      <c r="G12" s="458">
        <v>45000</v>
      </c>
      <c r="H12" s="346">
        <v>30</v>
      </c>
      <c r="I12" s="346">
        <v>0</v>
      </c>
      <c r="J12" s="346">
        <v>66</v>
      </c>
      <c r="K12" s="452">
        <v>11000</v>
      </c>
      <c r="L12" s="452">
        <v>56000</v>
      </c>
      <c r="N12" s="467">
        <f>H12*1500</f>
        <v>45000</v>
      </c>
    </row>
    <row r="13" spans="5:14" ht="15.75" x14ac:dyDescent="0.25">
      <c r="E13" s="346"/>
      <c r="F13" s="345" t="s">
        <v>22</v>
      </c>
      <c r="G13" s="459"/>
      <c r="H13" s="345"/>
      <c r="I13" s="345"/>
      <c r="J13" s="345"/>
      <c r="K13" s="345"/>
      <c r="L13" s="453">
        <f>SUM(L8:L12)</f>
        <v>218645</v>
      </c>
    </row>
    <row r="21" spans="5:12" x14ac:dyDescent="0.2">
      <c r="E21" s="631" t="s">
        <v>265</v>
      </c>
      <c r="F21" s="631"/>
      <c r="G21" s="631"/>
      <c r="H21" s="631"/>
      <c r="I21" s="631"/>
      <c r="J21" s="631"/>
      <c r="K21" s="631"/>
      <c r="L21" s="631"/>
    </row>
    <row r="22" spans="5:12" x14ac:dyDescent="0.2">
      <c r="E22" s="631"/>
      <c r="F22" s="631"/>
      <c r="G22" s="631"/>
      <c r="H22" s="631"/>
      <c r="I22" s="631"/>
      <c r="J22" s="631"/>
      <c r="K22" s="631"/>
      <c r="L22" s="631"/>
    </row>
    <row r="23" spans="5:12" ht="15.75" x14ac:dyDescent="0.25">
      <c r="E23" s="345" t="s">
        <v>219</v>
      </c>
      <c r="F23" s="345" t="s">
        <v>61</v>
      </c>
      <c r="G23" s="451" t="s">
        <v>59</v>
      </c>
      <c r="H23" s="451" t="s">
        <v>54</v>
      </c>
      <c r="I23" s="451" t="s">
        <v>247</v>
      </c>
      <c r="J23" s="451" t="s">
        <v>251</v>
      </c>
      <c r="K23" s="451" t="s">
        <v>252</v>
      </c>
      <c r="L23" s="345" t="s">
        <v>59</v>
      </c>
    </row>
    <row r="24" spans="5:12" ht="15" x14ac:dyDescent="0.2">
      <c r="E24" s="347">
        <v>1</v>
      </c>
      <c r="F24" s="346" t="s">
        <v>264</v>
      </c>
      <c r="G24" s="458">
        <v>70000</v>
      </c>
      <c r="H24" s="346">
        <v>31</v>
      </c>
      <c r="I24" s="346">
        <v>0</v>
      </c>
      <c r="J24" s="346">
        <v>99</v>
      </c>
      <c r="K24" s="452">
        <f>G24/31/8*J24</f>
        <v>27943.548387096773</v>
      </c>
      <c r="L24" s="452">
        <v>92943.548387096773</v>
      </c>
    </row>
    <row r="25" spans="5:12" ht="15" x14ac:dyDescent="0.2">
      <c r="E25" s="347">
        <v>2</v>
      </c>
      <c r="F25" s="346" t="s">
        <v>260</v>
      </c>
      <c r="G25" s="458">
        <v>35000</v>
      </c>
      <c r="H25" s="346">
        <v>21</v>
      </c>
      <c r="I25" s="346">
        <v>10</v>
      </c>
      <c r="J25" s="346">
        <v>67</v>
      </c>
      <c r="K25" s="452">
        <f>G25/31/8*J25</f>
        <v>9455.645161290322</v>
      </c>
      <c r="L25" s="452">
        <v>33165.322580645159</v>
      </c>
    </row>
    <row r="26" spans="5:12" ht="15" x14ac:dyDescent="0.2">
      <c r="E26" s="347">
        <v>3</v>
      </c>
      <c r="F26" s="346" t="s">
        <v>261</v>
      </c>
      <c r="G26" s="458">
        <v>65000</v>
      </c>
      <c r="H26" s="346">
        <v>21</v>
      </c>
      <c r="I26" s="346">
        <v>10</v>
      </c>
      <c r="J26" s="346">
        <v>67</v>
      </c>
      <c r="K26" s="452">
        <f>G26/31/8*J26</f>
        <v>17560.483870967742</v>
      </c>
      <c r="L26" s="452">
        <v>61592.741935483878</v>
      </c>
    </row>
    <row r="27" spans="5:12" ht="15" x14ac:dyDescent="0.2">
      <c r="E27" s="347">
        <v>4</v>
      </c>
      <c r="F27" s="346" t="s">
        <v>244</v>
      </c>
      <c r="G27" s="458">
        <v>40000</v>
      </c>
      <c r="H27" s="346">
        <v>21</v>
      </c>
      <c r="I27" s="346">
        <v>10</v>
      </c>
      <c r="J27" s="346">
        <v>67</v>
      </c>
      <c r="K27" s="452">
        <f>G27/31/8*J27</f>
        <v>10806.451612903225</v>
      </c>
      <c r="L27" s="452">
        <v>37903.225806451614</v>
      </c>
    </row>
    <row r="28" spans="5:12" ht="15.75" x14ac:dyDescent="0.25">
      <c r="E28" s="346"/>
      <c r="F28" s="345" t="s">
        <v>22</v>
      </c>
      <c r="G28" s="459"/>
      <c r="H28" s="345"/>
      <c r="I28" s="345"/>
      <c r="J28" s="345"/>
      <c r="K28" s="345"/>
      <c r="L28" s="453">
        <f>SUM(L24:L27)</f>
        <v>225604.83870967742</v>
      </c>
    </row>
    <row r="34" spans="11:12" ht="20.25" x14ac:dyDescent="0.2">
      <c r="K34" s="501" t="s">
        <v>283</v>
      </c>
      <c r="L34" s="502">
        <v>3475528.2258064514</v>
      </c>
    </row>
    <row r="35" spans="11:12" ht="40.5" x14ac:dyDescent="0.2">
      <c r="K35" s="503" t="s">
        <v>284</v>
      </c>
      <c r="L35" s="504">
        <v>581560</v>
      </c>
    </row>
    <row r="36" spans="11:12" ht="40.5" x14ac:dyDescent="0.2">
      <c r="K36" s="503" t="s">
        <v>285</v>
      </c>
      <c r="L36" s="504">
        <f>'Salary Sheets'!Q110+'Salary Sheets'!Q109+'Salary Sheets'!Q108+'Salary Sheets'!Q104+'Salary Sheets'!Q103+'Salary Sheets'!Q102</f>
        <v>273512.5</v>
      </c>
    </row>
    <row r="37" spans="11:12" ht="20.25" x14ac:dyDescent="0.2">
      <c r="K37" s="505"/>
      <c r="L37" s="506">
        <f>L34-L35-L36</f>
        <v>2620455.7258064514</v>
      </c>
    </row>
    <row r="38" spans="11:12" ht="20.25" x14ac:dyDescent="0.2">
      <c r="K38" s="505" t="s">
        <v>286</v>
      </c>
      <c r="L38" s="507">
        <v>2494914.9193548383</v>
      </c>
    </row>
    <row r="39" spans="11:12" ht="20.25" x14ac:dyDescent="0.2">
      <c r="K39" s="505" t="s">
        <v>274</v>
      </c>
      <c r="L39" s="507">
        <f>L37-L38</f>
        <v>125540.80645161308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2025-04-25T10:51:03Z</cp:lastPrinted>
  <dcterms:created xsi:type="dcterms:W3CDTF">2007-01-04T05:01:09Z</dcterms:created>
  <dcterms:modified xsi:type="dcterms:W3CDTF">2025-04-28T13:18:42Z</dcterms:modified>
</cp:coreProperties>
</file>