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defaultThemeVersion="124226"/>
  <mc:AlternateContent xmlns:mc="http://schemas.openxmlformats.org/markup-compatibility/2006">
    <mc:Choice Requires="x15">
      <x15ac:absPath xmlns:x15ac="http://schemas.microsoft.com/office/spreadsheetml/2010/11/ac" url="D:\Pioneer\Running projects\ISM Saddar\"/>
    </mc:Choice>
  </mc:AlternateContent>
  <xr:revisionPtr revIDLastSave="0" documentId="13_ncr:1_{EA098490-A47D-4B80-A7DC-E2757E22AB79}" xr6:coauthVersionLast="36" xr6:coauthVersionMax="36" xr10:uidLastSave="{00000000-0000-0000-0000-000000000000}"/>
  <bookViews>
    <workbookView xWindow="0" yWindow="0" windowWidth="28800" windowHeight="12225" tabRatio="602" xr2:uid="{00000000-000D-0000-FFFF-FFFF00000000}"/>
  </bookViews>
  <sheets>
    <sheet name="Consolidate Summary" sheetId="58" r:id="rId1"/>
    <sheet name="Summary" sheetId="55" r:id="rId2"/>
    <sheet name="ACMV" sheetId="52" r:id="rId3"/>
    <sheet name="Summary FSS" sheetId="56" r:id="rId4"/>
    <sheet name="FSS" sheetId="53" r:id="rId5"/>
    <sheet name="Summary Plu" sheetId="57" r:id="rId6"/>
    <sheet name="Plum" sheetId="54" r:id="rId7"/>
  </sheets>
  <externalReferences>
    <externalReference r:id="rId8"/>
  </externalReferences>
  <definedNames>
    <definedName name="\a">#N/A</definedName>
    <definedName name="\p">#N/A</definedName>
    <definedName name="\s">#N/A</definedName>
    <definedName name="_xlnm._FilterDatabase" localSheetId="2" hidden="1">ACMV!$A$8:$J$253</definedName>
    <definedName name="a">'[1]Bill 1'!$A$4:$F$29</definedName>
    <definedName name="dlist" localSheetId="2">#REF!</definedName>
    <definedName name="dlist">#REF!</definedName>
    <definedName name="list" localSheetId="2">#REF!</definedName>
    <definedName name="list">#REF!</definedName>
    <definedName name="_xlnm.Print_Area" localSheetId="2">ACMV!$A$1:$J$253</definedName>
    <definedName name="_xlnm.Print_Area" localSheetId="4">FSS!$A$1:$J$81</definedName>
    <definedName name="Print_Area_MI">#REF!</definedName>
    <definedName name="_xlnm.Print_Titles" localSheetId="2">ACMV!$1:$8</definedName>
    <definedName name="TO" localSheetId="2">#REF!</definedName>
    <definedName name="TO">#REF!</definedName>
  </definedNames>
  <calcPr calcId="191029" iterate="1"/>
</workbook>
</file>

<file path=xl/calcChain.xml><?xml version="1.0" encoding="utf-8"?>
<calcChain xmlns="http://schemas.openxmlformats.org/spreadsheetml/2006/main">
  <c r="D24" i="58" l="1"/>
  <c r="D26" i="58" l="1"/>
  <c r="D22" i="58"/>
  <c r="I52" i="53" l="1"/>
  <c r="I51" i="53"/>
  <c r="A5" i="57" l="1"/>
  <c r="A6" i="57" s="1"/>
  <c r="A7" i="57" s="1"/>
  <c r="A8" i="57" s="1"/>
  <c r="A6" i="56"/>
  <c r="A7" i="56" s="1"/>
  <c r="A8" i="56" s="1"/>
  <c r="A9" i="56" s="1"/>
  <c r="A10" i="56" s="1"/>
  <c r="A11" i="56" s="1"/>
  <c r="A12" i="56" s="1"/>
  <c r="A13" i="56" s="1"/>
  <c r="A14" i="56" s="1"/>
  <c r="A15" i="56" s="1"/>
  <c r="A16" i="56" s="1"/>
  <c r="A17" i="56" s="1"/>
  <c r="A18" i="56" s="1"/>
  <c r="A19" i="56" s="1"/>
  <c r="A20" i="56" s="1"/>
  <c r="A21" i="56" s="1"/>
  <c r="A22" i="56" s="1"/>
  <c r="A23" i="56" s="1"/>
  <c r="A24" i="56" s="1"/>
  <c r="A25" i="56" s="1"/>
  <c r="A26" i="56" s="1"/>
  <c r="A27" i="56" s="1"/>
  <c r="A28" i="56" s="1"/>
  <c r="A29" i="56" s="1"/>
  <c r="A30" i="56" s="1"/>
  <c r="A31" i="56" s="1"/>
  <c r="A6" i="55"/>
  <c r="A7" i="55" s="1"/>
  <c r="A8" i="55" s="1"/>
  <c r="A9" i="55" s="1"/>
  <c r="A10" i="55" s="1"/>
  <c r="A11" i="55" s="1"/>
  <c r="A12" i="55" s="1"/>
  <c r="A13" i="55" s="1"/>
  <c r="A14" i="55" s="1"/>
  <c r="A15" i="55" s="1"/>
  <c r="A16" i="55" s="1"/>
  <c r="A17" i="55" s="1"/>
  <c r="A18" i="55" s="1"/>
  <c r="A19" i="55" s="1"/>
  <c r="A20" i="55" s="1"/>
  <c r="A21" i="55" s="1"/>
  <c r="A22" i="55" s="1"/>
  <c r="A23" i="55" s="1"/>
  <c r="A24" i="55" s="1"/>
  <c r="A25" i="55" s="1"/>
  <c r="A26" i="55" s="1"/>
  <c r="A27" i="55" s="1"/>
  <c r="A28" i="55" s="1"/>
  <c r="A29" i="55" s="1"/>
  <c r="A30" i="55" s="1"/>
  <c r="A31" i="55" s="1"/>
  <c r="A32" i="55" s="1"/>
  <c r="A33" i="55" s="1"/>
  <c r="A34" i="55" s="1"/>
  <c r="A35" i="55" s="1"/>
  <c r="A36" i="55" s="1"/>
  <c r="A37" i="55" s="1"/>
  <c r="A38" i="55" s="1"/>
  <c r="A39" i="55" s="1"/>
  <c r="A40" i="55" s="1"/>
  <c r="A41" i="55" s="1"/>
  <c r="A42" i="55" s="1"/>
  <c r="A43" i="55" s="1"/>
  <c r="A44" i="55" s="1"/>
  <c r="A45" i="55" s="1"/>
  <c r="A46" i="55" s="1"/>
  <c r="A47" i="55" s="1"/>
  <c r="A48" i="55" s="1"/>
  <c r="A49" i="55" s="1"/>
  <c r="A50" i="55" s="1"/>
  <c r="A51" i="55" s="1"/>
  <c r="A52" i="55" s="1"/>
  <c r="A53" i="55" s="1"/>
  <c r="A54" i="55" s="1"/>
  <c r="I103" i="54" l="1"/>
  <c r="G103" i="54"/>
  <c r="A102" i="54"/>
  <c r="A103" i="54" s="1"/>
  <c r="I98" i="54"/>
  <c r="G98" i="54"/>
  <c r="I97" i="54"/>
  <c r="G97" i="54"/>
  <c r="I95" i="54"/>
  <c r="J95" i="54" s="1"/>
  <c r="G95" i="54"/>
  <c r="I93" i="54"/>
  <c r="G93" i="54"/>
  <c r="I91" i="54"/>
  <c r="G91" i="54"/>
  <c r="I89" i="54"/>
  <c r="G89" i="54"/>
  <c r="A88" i="54"/>
  <c r="A90" i="54" s="1"/>
  <c r="A92" i="54" s="1"/>
  <c r="A94" i="54" s="1"/>
  <c r="A96" i="54" s="1"/>
  <c r="A98" i="54" s="1"/>
  <c r="I87" i="54"/>
  <c r="G87" i="54"/>
  <c r="A86" i="54"/>
  <c r="I82" i="54"/>
  <c r="G82" i="54"/>
  <c r="D82" i="54"/>
  <c r="I81" i="54"/>
  <c r="G81" i="54"/>
  <c r="D81" i="54"/>
  <c r="I79" i="54"/>
  <c r="J79" i="54" s="1"/>
  <c r="G79" i="54"/>
  <c r="A78" i="54"/>
  <c r="A80" i="54" s="1"/>
  <c r="I77" i="54"/>
  <c r="J77" i="54" s="1"/>
  <c r="G77" i="54"/>
  <c r="D77" i="54"/>
  <c r="A76" i="54"/>
  <c r="I75" i="54"/>
  <c r="J75" i="54" s="1"/>
  <c r="G75" i="54"/>
  <c r="I74" i="54"/>
  <c r="J74" i="54" s="1"/>
  <c r="G74" i="54"/>
  <c r="I73" i="54"/>
  <c r="J73" i="54" s="1"/>
  <c r="G73" i="54"/>
  <c r="I72" i="54"/>
  <c r="G72" i="54"/>
  <c r="I67" i="54"/>
  <c r="G67" i="54"/>
  <c r="I65" i="54"/>
  <c r="J65" i="54" s="1"/>
  <c r="G65" i="54"/>
  <c r="D65" i="54"/>
  <c r="I64" i="54"/>
  <c r="G64" i="54"/>
  <c r="D64" i="54"/>
  <c r="I62" i="54"/>
  <c r="G62" i="54"/>
  <c r="D62" i="54"/>
  <c r="I60" i="54"/>
  <c r="G60" i="54"/>
  <c r="D60" i="54"/>
  <c r="I58" i="54"/>
  <c r="J58" i="54" s="1"/>
  <c r="G58" i="54"/>
  <c r="D58" i="54"/>
  <c r="I57" i="54"/>
  <c r="G57" i="54"/>
  <c r="J57" i="54" s="1"/>
  <c r="D57" i="54"/>
  <c r="D56" i="54"/>
  <c r="I55" i="54"/>
  <c r="G55" i="54"/>
  <c r="D55" i="54"/>
  <c r="I53" i="54"/>
  <c r="J53" i="54" s="1"/>
  <c r="G53" i="54"/>
  <c r="A52" i="54"/>
  <c r="A54" i="54" s="1"/>
  <c r="A59" i="54" s="1"/>
  <c r="A61" i="54" s="1"/>
  <c r="A63" i="54" s="1"/>
  <c r="A66" i="54" s="1"/>
  <c r="I51" i="54"/>
  <c r="G51" i="54"/>
  <c r="A50" i="54"/>
  <c r="I49" i="54"/>
  <c r="G49" i="54"/>
  <c r="I48" i="54"/>
  <c r="J48" i="54" s="1"/>
  <c r="G48" i="54"/>
  <c r="I47" i="54"/>
  <c r="G47" i="54"/>
  <c r="I46" i="54"/>
  <c r="J46" i="54" s="1"/>
  <c r="G46" i="54"/>
  <c r="I45" i="54"/>
  <c r="I68" i="54" s="1"/>
  <c r="G45" i="54"/>
  <c r="I40" i="54"/>
  <c r="J40" i="54" s="1"/>
  <c r="G40" i="54"/>
  <c r="D40" i="54"/>
  <c r="I39" i="54"/>
  <c r="G39" i="54"/>
  <c r="D39" i="54"/>
  <c r="D38" i="54"/>
  <c r="I37" i="54"/>
  <c r="G37" i="54"/>
  <c r="D37" i="54"/>
  <c r="I36" i="54"/>
  <c r="J36" i="54" s="1"/>
  <c r="G36" i="54"/>
  <c r="D36" i="54"/>
  <c r="I35" i="54"/>
  <c r="G35" i="54"/>
  <c r="D35" i="54"/>
  <c r="A32" i="54"/>
  <c r="A34" i="54" s="1"/>
  <c r="I31" i="54"/>
  <c r="G31" i="54"/>
  <c r="I30" i="54"/>
  <c r="G30" i="54"/>
  <c r="D30" i="54"/>
  <c r="I28" i="54"/>
  <c r="G28" i="54"/>
  <c r="D28" i="54"/>
  <c r="D27" i="54"/>
  <c r="I26" i="54"/>
  <c r="J26" i="54" s="1"/>
  <c r="G26" i="54"/>
  <c r="D26" i="54"/>
  <c r="I24" i="54"/>
  <c r="G24" i="54"/>
  <c r="D24" i="54"/>
  <c r="I23" i="54"/>
  <c r="J23" i="54" s="1"/>
  <c r="G23" i="54"/>
  <c r="D23" i="54"/>
  <c r="I21" i="54"/>
  <c r="G21" i="54"/>
  <c r="D21" i="54"/>
  <c r="I20" i="54"/>
  <c r="J20" i="54" s="1"/>
  <c r="G20" i="54"/>
  <c r="D20" i="54"/>
  <c r="I18" i="54"/>
  <c r="G18" i="54"/>
  <c r="D18" i="54"/>
  <c r="I16" i="54"/>
  <c r="G16" i="54"/>
  <c r="D16" i="54"/>
  <c r="I14" i="54"/>
  <c r="G14" i="54"/>
  <c r="D14" i="54"/>
  <c r="A13" i="54"/>
  <c r="A15" i="54" s="1"/>
  <c r="A17" i="54" s="1"/>
  <c r="A19" i="54" s="1"/>
  <c r="A22" i="54" s="1"/>
  <c r="A25" i="54" s="1"/>
  <c r="A27" i="54" s="1"/>
  <c r="A29" i="54" s="1"/>
  <c r="I12" i="54"/>
  <c r="G12" i="54"/>
  <c r="J12" i="54" s="1"/>
  <c r="D12" i="54"/>
  <c r="J72" i="54" l="1"/>
  <c r="I83" i="54"/>
  <c r="J18" i="54"/>
  <c r="J64" i="54"/>
  <c r="J89" i="54"/>
  <c r="J93" i="54"/>
  <c r="I41" i="54"/>
  <c r="J21" i="54"/>
  <c r="J30" i="54"/>
  <c r="J37" i="54"/>
  <c r="J39" i="54"/>
  <c r="J51" i="54"/>
  <c r="J60" i="54"/>
  <c r="J87" i="54"/>
  <c r="I99" i="54"/>
  <c r="J103" i="54"/>
  <c r="I106" i="54"/>
  <c r="J31" i="54"/>
  <c r="J81" i="54"/>
  <c r="J14" i="54"/>
  <c r="J97" i="54"/>
  <c r="J28" i="54"/>
  <c r="J49" i="54"/>
  <c r="J67" i="54"/>
  <c r="J82" i="54"/>
  <c r="C6" i="57" s="1"/>
  <c r="J91" i="54"/>
  <c r="J98" i="54"/>
  <c r="J45" i="54"/>
  <c r="J68" i="54" s="1"/>
  <c r="J62" i="54"/>
  <c r="J16" i="54"/>
  <c r="J24" i="54"/>
  <c r="J35" i="54"/>
  <c r="J55" i="54"/>
  <c r="J47" i="54"/>
  <c r="C7" i="57"/>
  <c r="J99" i="54" l="1"/>
  <c r="C4" i="57"/>
  <c r="C8" i="57"/>
  <c r="J106" i="54"/>
  <c r="J41" i="54"/>
  <c r="J83" i="54"/>
  <c r="C5" i="57"/>
  <c r="C9" i="57" s="1"/>
  <c r="I75" i="53"/>
  <c r="J75" i="53" s="1"/>
  <c r="C31" i="56" s="1"/>
  <c r="I74" i="53"/>
  <c r="J74" i="53" s="1"/>
  <c r="C30" i="56" s="1"/>
  <c r="I73" i="53"/>
  <c r="J73" i="53" s="1"/>
  <c r="C29" i="56" s="1"/>
  <c r="I72" i="53"/>
  <c r="J72" i="53" s="1"/>
  <c r="C28" i="56" s="1"/>
  <c r="I71" i="53"/>
  <c r="J71" i="53" s="1"/>
  <c r="C27" i="56" s="1"/>
  <c r="I70" i="53"/>
  <c r="J70" i="53" s="1"/>
  <c r="C26" i="56" s="1"/>
  <c r="I69" i="53"/>
  <c r="J69" i="53" s="1"/>
  <c r="C25" i="56" s="1"/>
  <c r="I68" i="53"/>
  <c r="J68" i="53" s="1"/>
  <c r="C24" i="56" s="1"/>
  <c r="I67" i="53"/>
  <c r="J67" i="53" s="1"/>
  <c r="C23" i="56" s="1"/>
  <c r="I66" i="53"/>
  <c r="J66" i="53" s="1"/>
  <c r="D66" i="53"/>
  <c r="J65" i="53"/>
  <c r="I65" i="53"/>
  <c r="D65" i="53"/>
  <c r="I63" i="53"/>
  <c r="J63" i="53" s="1"/>
  <c r="C21" i="56" s="1"/>
  <c r="D63" i="53"/>
  <c r="I61" i="53"/>
  <c r="J61" i="53" s="1"/>
  <c r="D61" i="53"/>
  <c r="J60" i="53"/>
  <c r="I60" i="53"/>
  <c r="D60" i="53"/>
  <c r="I59" i="53"/>
  <c r="J59" i="53" s="1"/>
  <c r="D59" i="53"/>
  <c r="I58" i="53"/>
  <c r="J58" i="53" s="1"/>
  <c r="D58" i="53"/>
  <c r="I56" i="53"/>
  <c r="J56" i="53" s="1"/>
  <c r="C19" i="56" s="1"/>
  <c r="D56" i="53"/>
  <c r="I55" i="53"/>
  <c r="J55" i="53" s="1"/>
  <c r="C18" i="56" s="1"/>
  <c r="D55" i="53"/>
  <c r="I54" i="53"/>
  <c r="J54" i="53" s="1"/>
  <c r="C17" i="56" s="1"/>
  <c r="D54" i="53"/>
  <c r="I53" i="53"/>
  <c r="J53" i="53" s="1"/>
  <c r="C16" i="56" s="1"/>
  <c r="D53" i="53"/>
  <c r="J52" i="53"/>
  <c r="C15" i="56" s="1"/>
  <c r="D52" i="53"/>
  <c r="J51" i="53"/>
  <c r="C14" i="56" s="1"/>
  <c r="D51" i="53"/>
  <c r="J46" i="53"/>
  <c r="C13" i="56" s="1"/>
  <c r="I46" i="53"/>
  <c r="D46" i="53"/>
  <c r="I39" i="53"/>
  <c r="J39" i="53" s="1"/>
  <c r="C12" i="56" s="1"/>
  <c r="D39" i="53"/>
  <c r="J35" i="53"/>
  <c r="I35" i="53"/>
  <c r="D35" i="53"/>
  <c r="J34" i="53"/>
  <c r="I34" i="53"/>
  <c r="D34" i="53"/>
  <c r="I33" i="53"/>
  <c r="J33" i="53" s="1"/>
  <c r="J32" i="53"/>
  <c r="I32" i="53"/>
  <c r="D32" i="53"/>
  <c r="I31" i="53"/>
  <c r="J31" i="53" s="1"/>
  <c r="D31" i="53"/>
  <c r="I30" i="53"/>
  <c r="J30" i="53" s="1"/>
  <c r="D30" i="53"/>
  <c r="I28" i="53"/>
  <c r="J28" i="53" s="1"/>
  <c r="D28" i="53"/>
  <c r="I27" i="53"/>
  <c r="J27" i="53" s="1"/>
  <c r="D27" i="53"/>
  <c r="I25" i="53"/>
  <c r="J25" i="53" s="1"/>
  <c r="I24" i="53"/>
  <c r="J24" i="53" s="1"/>
  <c r="I23" i="53"/>
  <c r="J23" i="53" s="1"/>
  <c r="I22" i="53"/>
  <c r="J22" i="53" s="1"/>
  <c r="I21" i="53"/>
  <c r="J21" i="53" s="1"/>
  <c r="I20" i="53"/>
  <c r="J20" i="53" s="1"/>
  <c r="I19" i="53"/>
  <c r="J19" i="53" s="1"/>
  <c r="I18" i="53"/>
  <c r="J18" i="53" s="1"/>
  <c r="I16" i="53"/>
  <c r="J16" i="53" s="1"/>
  <c r="C8" i="56" s="1"/>
  <c r="D16" i="53"/>
  <c r="I15" i="53"/>
  <c r="J15" i="53" s="1"/>
  <c r="C7" i="56" s="1"/>
  <c r="D15" i="53"/>
  <c r="I14" i="53"/>
  <c r="J14" i="53" s="1"/>
  <c r="C6" i="56" s="1"/>
  <c r="D14" i="53"/>
  <c r="A13" i="53"/>
  <c r="A15" i="53" s="1"/>
  <c r="A16" i="53" s="1"/>
  <c r="A17" i="53" s="1"/>
  <c r="A26" i="53" s="1"/>
  <c r="A29" i="53" s="1"/>
  <c r="A36" i="53" s="1"/>
  <c r="A43" i="53" s="1"/>
  <c r="A50" i="53" s="1"/>
  <c r="A52" i="53" s="1"/>
  <c r="A53" i="53" s="1"/>
  <c r="A54" i="53" s="1"/>
  <c r="A55" i="53" s="1"/>
  <c r="A56" i="53" s="1"/>
  <c r="A57" i="53" s="1"/>
  <c r="A62" i="53" s="1"/>
  <c r="A64" i="53" s="1"/>
  <c r="A67" i="53" s="1"/>
  <c r="A68" i="53" s="1"/>
  <c r="A69" i="53" s="1"/>
  <c r="A70" i="53" s="1"/>
  <c r="A71" i="53" s="1"/>
  <c r="A72" i="53" s="1"/>
  <c r="A73" i="53" s="1"/>
  <c r="A74" i="53" s="1"/>
  <c r="A75" i="53" s="1"/>
  <c r="J12" i="53"/>
  <c r="C5" i="56" s="1"/>
  <c r="I12" i="53"/>
  <c r="D12" i="53"/>
  <c r="C10" i="56" l="1"/>
  <c r="C11" i="56"/>
  <c r="C22" i="56"/>
  <c r="D8" i="58"/>
  <c r="C8" i="58"/>
  <c r="C9" i="56"/>
  <c r="C20" i="56"/>
  <c r="J76" i="53"/>
  <c r="I14" i="52"/>
  <c r="G14" i="52"/>
  <c r="I252" i="52"/>
  <c r="G252" i="52"/>
  <c r="I251" i="52"/>
  <c r="G251" i="52"/>
  <c r="I250" i="52"/>
  <c r="G250" i="52"/>
  <c r="I249" i="52"/>
  <c r="G249" i="52"/>
  <c r="I248" i="52"/>
  <c r="G248" i="52"/>
  <c r="I247" i="52"/>
  <c r="G247" i="52"/>
  <c r="I246" i="52"/>
  <c r="G246" i="52"/>
  <c r="I245" i="52"/>
  <c r="G245" i="52"/>
  <c r="I244" i="52"/>
  <c r="G244" i="52"/>
  <c r="I243" i="52"/>
  <c r="G243" i="52"/>
  <c r="I242" i="52"/>
  <c r="G242" i="52"/>
  <c r="I241" i="52"/>
  <c r="G241" i="52"/>
  <c r="I240" i="52"/>
  <c r="G240" i="52"/>
  <c r="I239" i="52"/>
  <c r="G239" i="52"/>
  <c r="I238" i="52"/>
  <c r="G238" i="52"/>
  <c r="I237" i="52"/>
  <c r="G237" i="52"/>
  <c r="I235" i="52"/>
  <c r="G235" i="52"/>
  <c r="I232" i="52"/>
  <c r="G232" i="52"/>
  <c r="I231" i="52"/>
  <c r="G231" i="52"/>
  <c r="I230" i="52"/>
  <c r="G230" i="52"/>
  <c r="I229" i="52"/>
  <c r="G229" i="52"/>
  <c r="I228" i="52"/>
  <c r="G228" i="52"/>
  <c r="I226" i="52"/>
  <c r="G226" i="52"/>
  <c r="I225" i="52"/>
  <c r="G225" i="52"/>
  <c r="I223" i="52"/>
  <c r="G223" i="52"/>
  <c r="I221" i="52"/>
  <c r="G221" i="52"/>
  <c r="I219" i="52"/>
  <c r="G219" i="52"/>
  <c r="I217" i="52"/>
  <c r="G217" i="52"/>
  <c r="I216" i="52"/>
  <c r="G216" i="52"/>
  <c r="I215" i="52"/>
  <c r="G215" i="52"/>
  <c r="I213" i="52"/>
  <c r="G213" i="52"/>
  <c r="I212" i="52"/>
  <c r="G212" i="52"/>
  <c r="I211" i="52"/>
  <c r="G211" i="52"/>
  <c r="I210" i="52"/>
  <c r="G210" i="52"/>
  <c r="I209" i="52"/>
  <c r="G209" i="52"/>
  <c r="I208" i="52"/>
  <c r="G208" i="52"/>
  <c r="I207" i="52"/>
  <c r="G207" i="52"/>
  <c r="I206" i="52"/>
  <c r="G206" i="52"/>
  <c r="I205" i="52"/>
  <c r="G205" i="52"/>
  <c r="J205" i="52" s="1"/>
  <c r="I204" i="52"/>
  <c r="G204" i="52"/>
  <c r="I203" i="52"/>
  <c r="G203" i="52"/>
  <c r="I202" i="52"/>
  <c r="G202" i="52"/>
  <c r="I201" i="52"/>
  <c r="G201" i="52"/>
  <c r="I200" i="52"/>
  <c r="G200" i="52"/>
  <c r="I199" i="52"/>
  <c r="G199" i="52"/>
  <c r="I198" i="52"/>
  <c r="G198" i="52"/>
  <c r="I196" i="52"/>
  <c r="G196" i="52"/>
  <c r="I195" i="52"/>
  <c r="G195" i="52"/>
  <c r="I193" i="52"/>
  <c r="G193" i="52"/>
  <c r="I191" i="52"/>
  <c r="G191" i="52"/>
  <c r="I188" i="52"/>
  <c r="G188" i="52"/>
  <c r="I187" i="52"/>
  <c r="G187" i="52"/>
  <c r="I185" i="52"/>
  <c r="G185" i="52"/>
  <c r="I181" i="52"/>
  <c r="G181" i="52"/>
  <c r="I180" i="52"/>
  <c r="G180" i="52"/>
  <c r="I178" i="52"/>
  <c r="G178" i="52"/>
  <c r="I172" i="52"/>
  <c r="G172" i="52"/>
  <c r="I171" i="52"/>
  <c r="G171" i="52"/>
  <c r="I170" i="52"/>
  <c r="G170" i="52"/>
  <c r="I169" i="52"/>
  <c r="G169" i="52"/>
  <c r="I168" i="52"/>
  <c r="G168" i="52"/>
  <c r="I167" i="52"/>
  <c r="G167" i="52"/>
  <c r="I166" i="52"/>
  <c r="G166" i="52"/>
  <c r="I165" i="52"/>
  <c r="G165" i="52"/>
  <c r="I164" i="52"/>
  <c r="G164" i="52"/>
  <c r="I163" i="52"/>
  <c r="G163" i="52"/>
  <c r="I159" i="52"/>
  <c r="G159" i="52"/>
  <c r="I158" i="52"/>
  <c r="G158" i="52"/>
  <c r="I157" i="52"/>
  <c r="G157" i="52"/>
  <c r="I156" i="52"/>
  <c r="G156" i="52"/>
  <c r="I155" i="52"/>
  <c r="G155" i="52"/>
  <c r="I154" i="52"/>
  <c r="G154" i="52"/>
  <c r="I153" i="52"/>
  <c r="G153" i="52"/>
  <c r="I152" i="52"/>
  <c r="G152" i="52"/>
  <c r="I151" i="52"/>
  <c r="G151" i="52"/>
  <c r="I150" i="52"/>
  <c r="G150" i="52"/>
  <c r="I149" i="52"/>
  <c r="G149" i="52"/>
  <c r="I147" i="52"/>
  <c r="G147" i="52"/>
  <c r="I146" i="52"/>
  <c r="G146" i="52"/>
  <c r="I145" i="52"/>
  <c r="G145" i="52"/>
  <c r="I144" i="52"/>
  <c r="G144" i="52"/>
  <c r="I143" i="52"/>
  <c r="G143" i="52"/>
  <c r="I140" i="52"/>
  <c r="G140" i="52"/>
  <c r="I139" i="52"/>
  <c r="G139" i="52"/>
  <c r="I137" i="52"/>
  <c r="G137" i="52"/>
  <c r="I136" i="52"/>
  <c r="G136" i="52"/>
  <c r="I134" i="52"/>
  <c r="G134" i="52"/>
  <c r="I133" i="52"/>
  <c r="G133" i="52"/>
  <c r="I132" i="52"/>
  <c r="G132" i="52"/>
  <c r="I130" i="52"/>
  <c r="G130" i="52"/>
  <c r="I129" i="52"/>
  <c r="G129" i="52"/>
  <c r="I128" i="52"/>
  <c r="G128" i="52"/>
  <c r="I126" i="52"/>
  <c r="G126" i="52"/>
  <c r="I125" i="52"/>
  <c r="G125" i="52"/>
  <c r="I123" i="52"/>
  <c r="G123" i="52"/>
  <c r="I122" i="52"/>
  <c r="G122" i="52"/>
  <c r="I119" i="52"/>
  <c r="G119" i="52"/>
  <c r="I118" i="52"/>
  <c r="G118" i="52"/>
  <c r="I116" i="52"/>
  <c r="G116" i="52"/>
  <c r="I115" i="52"/>
  <c r="G115" i="52"/>
  <c r="I114" i="52"/>
  <c r="G114" i="52"/>
  <c r="I113" i="52"/>
  <c r="G113" i="52"/>
  <c r="I111" i="52"/>
  <c r="G111" i="52"/>
  <c r="I110" i="52"/>
  <c r="G110" i="52"/>
  <c r="I109" i="52"/>
  <c r="G109" i="52"/>
  <c r="I107" i="52"/>
  <c r="G107" i="52"/>
  <c r="I106" i="52"/>
  <c r="G106" i="52"/>
  <c r="I105" i="52"/>
  <c r="G105" i="52"/>
  <c r="I103" i="52"/>
  <c r="G103" i="52"/>
  <c r="I102" i="52"/>
  <c r="G102" i="52"/>
  <c r="I101" i="52"/>
  <c r="G101" i="52"/>
  <c r="I99" i="52"/>
  <c r="G99" i="52"/>
  <c r="I98" i="52"/>
  <c r="G98" i="52"/>
  <c r="I97" i="52"/>
  <c r="G97" i="52"/>
  <c r="I94" i="52"/>
  <c r="G94" i="52"/>
  <c r="I93" i="52"/>
  <c r="G93" i="52"/>
  <c r="I92" i="52"/>
  <c r="G92" i="52"/>
  <c r="I88" i="52"/>
  <c r="G88" i="52"/>
  <c r="I86" i="52"/>
  <c r="G86" i="52"/>
  <c r="I84" i="52"/>
  <c r="G84" i="52"/>
  <c r="I81" i="52"/>
  <c r="G81" i="52"/>
  <c r="I80" i="52"/>
  <c r="G80" i="52"/>
  <c r="I79" i="52"/>
  <c r="G79" i="52"/>
  <c r="I78" i="52"/>
  <c r="G78" i="52"/>
  <c r="I77" i="52"/>
  <c r="G77" i="52"/>
  <c r="I76" i="52"/>
  <c r="G76" i="52"/>
  <c r="I74" i="52"/>
  <c r="G74" i="52"/>
  <c r="I73" i="52"/>
  <c r="G73" i="52"/>
  <c r="I72" i="52"/>
  <c r="G72" i="52"/>
  <c r="I71" i="52"/>
  <c r="G71" i="52"/>
  <c r="I70" i="52"/>
  <c r="G70" i="52"/>
  <c r="I68" i="52"/>
  <c r="G68" i="52"/>
  <c r="I67" i="52"/>
  <c r="G67" i="52"/>
  <c r="I66" i="52"/>
  <c r="G66" i="52"/>
  <c r="I64" i="52"/>
  <c r="G64" i="52"/>
  <c r="I63" i="52"/>
  <c r="G63" i="52"/>
  <c r="I62" i="52"/>
  <c r="G62" i="52"/>
  <c r="I59" i="52"/>
  <c r="G59" i="52"/>
  <c r="I57" i="52"/>
  <c r="G57" i="52"/>
  <c r="I55" i="52"/>
  <c r="G55" i="52"/>
  <c r="I54" i="52"/>
  <c r="G54" i="52"/>
  <c r="I52" i="52"/>
  <c r="G52" i="52"/>
  <c r="I51" i="52"/>
  <c r="G51" i="52"/>
  <c r="I50" i="52"/>
  <c r="G50" i="52"/>
  <c r="I46" i="52"/>
  <c r="G46" i="52"/>
  <c r="I45" i="52"/>
  <c r="G45" i="52"/>
  <c r="I44" i="52"/>
  <c r="G44" i="52"/>
  <c r="I43" i="52"/>
  <c r="G43" i="52"/>
  <c r="I42" i="52"/>
  <c r="G42" i="52"/>
  <c r="I41" i="52"/>
  <c r="G41" i="52"/>
  <c r="I39" i="52"/>
  <c r="G39" i="52"/>
  <c r="I38" i="52"/>
  <c r="G38" i="52"/>
  <c r="I36" i="52"/>
  <c r="G36" i="52"/>
  <c r="I35" i="52"/>
  <c r="G35" i="52"/>
  <c r="I33" i="52"/>
  <c r="G33" i="52"/>
  <c r="I32" i="52"/>
  <c r="G32" i="52"/>
  <c r="I30" i="52"/>
  <c r="G30" i="52"/>
  <c r="I29" i="52"/>
  <c r="G29" i="52"/>
  <c r="I26" i="52"/>
  <c r="G26" i="52"/>
  <c r="I25" i="52"/>
  <c r="G25" i="52"/>
  <c r="I24" i="52"/>
  <c r="G24" i="52"/>
  <c r="I23" i="52"/>
  <c r="G23" i="52"/>
  <c r="I21" i="52"/>
  <c r="G21" i="52"/>
  <c r="I20" i="52"/>
  <c r="G20" i="52"/>
  <c r="I19" i="52"/>
  <c r="G19" i="52"/>
  <c r="I18" i="52"/>
  <c r="G18" i="52"/>
  <c r="I17" i="52"/>
  <c r="G17" i="52"/>
  <c r="I16" i="52"/>
  <c r="G16" i="52"/>
  <c r="I12" i="52"/>
  <c r="G12" i="52"/>
  <c r="J72" i="52" l="1"/>
  <c r="J203" i="52"/>
  <c r="C32" i="56"/>
  <c r="C7" i="58" s="1"/>
  <c r="D7" i="58"/>
  <c r="J221" i="52"/>
  <c r="J228" i="52"/>
  <c r="J38" i="52"/>
  <c r="J43" i="52"/>
  <c r="J50" i="52"/>
  <c r="J55" i="52"/>
  <c r="J63" i="52"/>
  <c r="J68" i="52"/>
  <c r="J78" i="52"/>
  <c r="J84" i="52"/>
  <c r="J93" i="52"/>
  <c r="J99" i="52"/>
  <c r="J105" i="52"/>
  <c r="J110" i="52"/>
  <c r="J115" i="52"/>
  <c r="J122" i="52"/>
  <c r="J128" i="52"/>
  <c r="J139" i="52"/>
  <c r="J145" i="52"/>
  <c r="J150" i="52"/>
  <c r="J158" i="52"/>
  <c r="J178" i="52"/>
  <c r="J212" i="52"/>
  <c r="D32" i="55" s="1"/>
  <c r="J26" i="52"/>
  <c r="J219" i="52"/>
  <c r="J226" i="52"/>
  <c r="D37" i="55" s="1"/>
  <c r="J231" i="52"/>
  <c r="J250" i="52"/>
  <c r="J171" i="52"/>
  <c r="J181" i="52"/>
  <c r="J191" i="52"/>
  <c r="J198" i="52"/>
  <c r="J202" i="52"/>
  <c r="J21" i="52"/>
  <c r="J164" i="52"/>
  <c r="J168" i="52"/>
  <c r="J17" i="52"/>
  <c r="J208" i="52"/>
  <c r="D28" i="55" s="1"/>
  <c r="J237" i="52"/>
  <c r="J33" i="52"/>
  <c r="J151" i="52"/>
  <c r="J213" i="52"/>
  <c r="D33" i="55" s="1"/>
  <c r="J238" i="52"/>
  <c r="J57" i="52"/>
  <c r="J210" i="52"/>
  <c r="J29" i="52"/>
  <c r="J86" i="52"/>
  <c r="J123" i="52"/>
  <c r="J146" i="52"/>
  <c r="J185" i="52"/>
  <c r="J247" i="52"/>
  <c r="J45" i="52"/>
  <c r="J71" i="52"/>
  <c r="J155" i="52"/>
  <c r="J76" i="52"/>
  <c r="J130" i="52"/>
  <c r="J147" i="52"/>
  <c r="J166" i="52"/>
  <c r="J187" i="52"/>
  <c r="J195" i="52"/>
  <c r="J200" i="52"/>
  <c r="J216" i="52"/>
  <c r="J223" i="52"/>
  <c r="J229" i="52"/>
  <c r="J235" i="52"/>
  <c r="J244" i="52"/>
  <c r="J248" i="52"/>
  <c r="J252" i="52"/>
  <c r="J51" i="52"/>
  <c r="J70" i="52"/>
  <c r="J154" i="52"/>
  <c r="J206" i="52"/>
  <c r="J74" i="52"/>
  <c r="J101" i="52"/>
  <c r="J111" i="52"/>
  <c r="J129" i="52"/>
  <c r="J169" i="52"/>
  <c r="J199" i="52"/>
  <c r="J232" i="52"/>
  <c r="J251" i="52"/>
  <c r="J59" i="52"/>
  <c r="J207" i="52"/>
  <c r="J24" i="52"/>
  <c r="J88" i="52"/>
  <c r="J107" i="52"/>
  <c r="J125" i="52"/>
  <c r="J143" i="52"/>
  <c r="J159" i="52"/>
  <c r="J42" i="52"/>
  <c r="J54" i="52"/>
  <c r="J67" i="52"/>
  <c r="J156" i="52"/>
  <c r="J204" i="52"/>
  <c r="D52" i="55"/>
  <c r="J44" i="52"/>
  <c r="J64" i="52"/>
  <c r="J172" i="52"/>
  <c r="J23" i="52"/>
  <c r="J94" i="52"/>
  <c r="J140" i="52"/>
  <c r="J165" i="52"/>
  <c r="J243" i="52"/>
  <c r="J41" i="52"/>
  <c r="J66" i="52"/>
  <c r="J211" i="52"/>
  <c r="J12" i="52"/>
  <c r="J30" i="52"/>
  <c r="J80" i="52"/>
  <c r="J97" i="52"/>
  <c r="J102" i="52"/>
  <c r="J118" i="52"/>
  <c r="J136" i="52"/>
  <c r="J170" i="52"/>
  <c r="J36" i="52"/>
  <c r="J46" i="52"/>
  <c r="J62" i="52"/>
  <c r="J152" i="52"/>
  <c r="J16" i="52"/>
  <c r="J20" i="52"/>
  <c r="J25" i="52"/>
  <c r="J32" i="52"/>
  <c r="J77" i="52"/>
  <c r="J81" i="52"/>
  <c r="J92" i="52"/>
  <c r="J98" i="52"/>
  <c r="J103" i="52"/>
  <c r="J109" i="52"/>
  <c r="J114" i="52"/>
  <c r="J119" i="52"/>
  <c r="J126" i="52"/>
  <c r="J132" i="52"/>
  <c r="J137" i="52"/>
  <c r="J144" i="52"/>
  <c r="J149" i="52"/>
  <c r="J163" i="52"/>
  <c r="J167" i="52"/>
  <c r="J180" i="52"/>
  <c r="J188" i="52"/>
  <c r="J196" i="52"/>
  <c r="J201" i="52"/>
  <c r="D25" i="55"/>
  <c r="J217" i="52"/>
  <c r="J225" i="52"/>
  <c r="J230" i="52"/>
  <c r="J241" i="52"/>
  <c r="J245" i="52"/>
  <c r="J249" i="52"/>
  <c r="J14" i="52"/>
  <c r="J39" i="52"/>
  <c r="J18" i="52"/>
  <c r="J79" i="52"/>
  <c r="J106" i="52"/>
  <c r="J116" i="52"/>
  <c r="J134" i="52"/>
  <c r="J193" i="52"/>
  <c r="J215" i="52"/>
  <c r="J239" i="52"/>
  <c r="J35" i="52"/>
  <c r="J52" i="52"/>
  <c r="J19" i="52"/>
  <c r="J113" i="52"/>
  <c r="J153" i="52"/>
  <c r="J157" i="52"/>
  <c r="J209" i="52"/>
  <c r="J242" i="52"/>
  <c r="J246" i="52"/>
  <c r="J240" i="52"/>
  <c r="J133" i="52"/>
  <c r="J73" i="52"/>
  <c r="D21" i="55" l="1"/>
  <c r="D38" i="55"/>
  <c r="D22" i="55"/>
  <c r="D42" i="55"/>
  <c r="D5" i="55"/>
  <c r="J253" i="52"/>
  <c r="D8" i="55"/>
  <c r="D40" i="55"/>
  <c r="D49" i="55"/>
  <c r="D30" i="55"/>
  <c r="D48" i="55"/>
  <c r="D31" i="55"/>
  <c r="D27" i="55"/>
  <c r="D20" i="55"/>
  <c r="D47" i="55"/>
  <c r="D23" i="55"/>
  <c r="D44" i="55"/>
  <c r="D36" i="55"/>
  <c r="D24" i="55"/>
  <c r="D35" i="55"/>
  <c r="D51" i="55"/>
  <c r="D10" i="55"/>
  <c r="D29" i="55"/>
  <c r="D18" i="55"/>
  <c r="D14" i="55"/>
  <c r="D16" i="55"/>
  <c r="D53" i="55"/>
  <c r="D26" i="55"/>
  <c r="D46" i="55"/>
  <c r="D41" i="55"/>
  <c r="D7" i="55"/>
  <c r="D45" i="55"/>
  <c r="D17" i="55"/>
  <c r="D39" i="55"/>
  <c r="D12" i="55"/>
  <c r="D11" i="55"/>
  <c r="D50" i="55"/>
  <c r="D43" i="55"/>
  <c r="D34" i="55"/>
  <c r="D6" i="55"/>
  <c r="D13" i="55"/>
  <c r="D15" i="55"/>
  <c r="D54" i="55"/>
  <c r="D9" i="55"/>
  <c r="D19" i="55"/>
  <c r="D204" i="52"/>
  <c r="D203" i="52"/>
  <c r="D202" i="52"/>
  <c r="D201" i="52"/>
  <c r="D200" i="52"/>
  <c r="D199" i="52"/>
  <c r="D198" i="52"/>
  <c r="D196" i="52"/>
  <c r="D195" i="52"/>
  <c r="C189" i="52"/>
  <c r="C188" i="52"/>
  <c r="C187" i="52"/>
  <c r="C186" i="52"/>
  <c r="C185" i="52"/>
  <c r="C184" i="52"/>
  <c r="D140" i="52"/>
  <c r="D139" i="52"/>
  <c r="D134" i="52"/>
  <c r="D130" i="52"/>
  <c r="C126" i="52"/>
  <c r="C125" i="52"/>
  <c r="D125" i="52" s="1"/>
  <c r="D123" i="52"/>
  <c r="D122" i="52"/>
  <c r="D119" i="52"/>
  <c r="D118" i="52"/>
  <c r="C103" i="52"/>
  <c r="C107" i="52" s="1"/>
  <c r="C111" i="52" s="1"/>
  <c r="C102" i="52"/>
  <c r="C106" i="52" s="1"/>
  <c r="C101" i="52"/>
  <c r="D98" i="52"/>
  <c r="D97" i="52"/>
  <c r="D90" i="52"/>
  <c r="D89" i="52"/>
  <c r="C86" i="52"/>
  <c r="C88" i="52" s="1"/>
  <c r="D88" i="52" s="1"/>
  <c r="D84" i="52"/>
  <c r="D78" i="52"/>
  <c r="C67" i="52"/>
  <c r="C71" i="52" s="1"/>
  <c r="C66" i="52"/>
  <c r="C70" i="52" s="1"/>
  <c r="D64" i="52"/>
  <c r="D63" i="52"/>
  <c r="D62" i="52"/>
  <c r="D59" i="52"/>
  <c r="D58" i="52"/>
  <c r="D57" i="52"/>
  <c r="D55" i="52"/>
  <c r="D54" i="52"/>
  <c r="D52" i="52"/>
  <c r="D51" i="52"/>
  <c r="D50" i="52"/>
  <c r="D49" i="52"/>
  <c r="D46" i="52"/>
  <c r="D45" i="52"/>
  <c r="C33" i="52"/>
  <c r="C36" i="52" s="1"/>
  <c r="C39" i="52" s="1"/>
  <c r="C32" i="52"/>
  <c r="C35" i="52" s="1"/>
  <c r="D30" i="52"/>
  <c r="D26" i="52"/>
  <c r="D25" i="52"/>
  <c r="D24" i="52"/>
  <c r="D23" i="52"/>
  <c r="D21" i="52"/>
  <c r="D20" i="52"/>
  <c r="D19" i="52"/>
  <c r="D18" i="52"/>
  <c r="D17" i="52"/>
  <c r="D16" i="52"/>
  <c r="A13" i="52"/>
  <c r="B14" i="52" s="1"/>
  <c r="B12" i="52"/>
  <c r="A15" i="52" l="1"/>
  <c r="A22" i="52" s="1"/>
  <c r="A27" i="52" s="1"/>
  <c r="D55" i="55"/>
  <c r="C128" i="52"/>
  <c r="C132" i="52" s="1"/>
  <c r="D86" i="52"/>
  <c r="C42" i="52"/>
  <c r="C38" i="52"/>
  <c r="D35" i="52"/>
  <c r="D71" i="52"/>
  <c r="D99" i="52"/>
  <c r="D29" i="52"/>
  <c r="D32" i="52"/>
  <c r="D67" i="52"/>
  <c r="C129" i="52"/>
  <c r="D126" i="52"/>
  <c r="B16" i="52"/>
  <c r="B17" i="52" s="1"/>
  <c r="B18" i="52" s="1"/>
  <c r="B19" i="52" s="1"/>
  <c r="B20" i="52" s="1"/>
  <c r="B21" i="52" s="1"/>
  <c r="D36" i="52"/>
  <c r="D68" i="52"/>
  <c r="D72" i="52"/>
  <c r="C105" i="52"/>
  <c r="D101" i="52"/>
  <c r="C110" i="52"/>
  <c r="D106" i="52"/>
  <c r="D102" i="52"/>
  <c r="B23" i="52" l="1"/>
  <c r="B24" i="52" s="1"/>
  <c r="B25" i="52" s="1"/>
  <c r="B26" i="52" s="1"/>
  <c r="D6" i="58"/>
  <c r="D9" i="58" s="1"/>
  <c r="D11" i="58" s="1"/>
  <c r="D13" i="58" s="1"/>
  <c r="C6" i="58"/>
  <c r="C9" i="58" s="1"/>
  <c r="D128" i="52"/>
  <c r="D38" i="52"/>
  <c r="C41" i="52"/>
  <c r="A47" i="52"/>
  <c r="B28" i="52"/>
  <c r="B31" i="52" s="1"/>
  <c r="B34" i="52" s="1"/>
  <c r="B37" i="52" s="1"/>
  <c r="B40" i="52" s="1"/>
  <c r="B43" i="52" s="1"/>
  <c r="B44" i="52" s="1"/>
  <c r="B45" i="52" s="1"/>
  <c r="B46" i="52" s="1"/>
  <c r="D66" i="52"/>
  <c r="C133" i="52"/>
  <c r="D133" i="52" s="1"/>
  <c r="D129" i="52"/>
  <c r="D92" i="52"/>
  <c r="D103" i="52"/>
  <c r="C109" i="52"/>
  <c r="D109" i="52" s="1"/>
  <c r="D105" i="52"/>
  <c r="D33" i="52"/>
  <c r="C11" i="58" l="1"/>
  <c r="C13" i="58" s="1"/>
  <c r="D77" i="52"/>
  <c r="D107" i="52"/>
  <c r="D93" i="52"/>
  <c r="B48" i="52"/>
  <c r="B53" i="52" s="1"/>
  <c r="B55" i="52" s="1"/>
  <c r="B56" i="52" s="1"/>
  <c r="A60" i="52"/>
  <c r="D39" i="52"/>
  <c r="D70" i="52"/>
  <c r="D41" i="52"/>
  <c r="D110" i="52"/>
  <c r="D132" i="52"/>
  <c r="C15" i="58" l="1"/>
  <c r="D15" i="58" s="1"/>
  <c r="D113" i="52"/>
  <c r="D136" i="52"/>
  <c r="D73" i="52"/>
  <c r="B61" i="52"/>
  <c r="B65" i="52" s="1"/>
  <c r="B69" i="52" s="1"/>
  <c r="B73" i="52" s="1"/>
  <c r="B74" i="52" s="1"/>
  <c r="B75" i="52" s="1"/>
  <c r="B79" i="52" s="1"/>
  <c r="B80" i="52" s="1"/>
  <c r="B81" i="52" s="1"/>
  <c r="A82" i="52"/>
  <c r="D42" i="52"/>
  <c r="D76" i="52"/>
  <c r="D111" i="52"/>
  <c r="D43" i="52"/>
  <c r="C17" i="58" l="1"/>
  <c r="D17" i="58" s="1"/>
  <c r="A95" i="52"/>
  <c r="B83" i="52"/>
  <c r="B85" i="52" s="1"/>
  <c r="B87" i="52" s="1"/>
  <c r="B89" i="52" s="1"/>
  <c r="B90" i="52" s="1"/>
  <c r="B91" i="52" s="1"/>
  <c r="B93" i="52" s="1"/>
  <c r="B94" i="52" s="1"/>
  <c r="D79" i="52"/>
  <c r="D137" i="52"/>
  <c r="D114" i="52"/>
  <c r="D44" i="52"/>
  <c r="D74" i="52"/>
  <c r="D115" i="52" l="1"/>
  <c r="D80" i="52"/>
  <c r="A117" i="52"/>
  <c r="B96" i="52"/>
  <c r="B100" i="52" s="1"/>
  <c r="B104" i="52" s="1"/>
  <c r="B108" i="52" s="1"/>
  <c r="B112" i="52" s="1"/>
  <c r="B114" i="52" s="1"/>
  <c r="B115" i="52" s="1"/>
  <c r="B116" i="52" s="1"/>
  <c r="D116" i="52" l="1"/>
  <c r="A120" i="52"/>
  <c r="B118" i="52"/>
  <c r="B119" i="52" s="1"/>
  <c r="B121" i="52" l="1"/>
  <c r="B124" i="52" s="1"/>
  <c r="B127" i="52" s="1"/>
  <c r="B131" i="52" s="1"/>
  <c r="B134" i="52" s="1"/>
  <c r="B135" i="52" s="1"/>
  <c r="A138" i="52"/>
  <c r="B139" i="52" l="1"/>
  <c r="B140" i="52" s="1"/>
  <c r="A141" i="52"/>
  <c r="B143" i="52" l="1"/>
  <c r="B144" i="52" s="1"/>
  <c r="B145" i="52" s="1"/>
  <c r="B146" i="52" s="1"/>
  <c r="A161" i="52"/>
  <c r="A175" i="52" l="1"/>
  <c r="B163" i="52"/>
  <c r="B164" i="52" s="1"/>
  <c r="B165" i="52" s="1"/>
  <c r="B166" i="52" s="1"/>
  <c r="B167" i="52" s="1"/>
  <c r="B168" i="52" s="1"/>
  <c r="B169" i="52" s="1"/>
  <c r="B170" i="52" s="1"/>
  <c r="B171" i="52" s="1"/>
  <c r="B172" i="52" s="1"/>
  <c r="B173" i="52" s="1"/>
  <c r="B174" i="52" s="1"/>
  <c r="B149" i="52"/>
  <c r="B150" i="52" s="1"/>
  <c r="B151" i="52" s="1"/>
  <c r="B152" i="52" s="1"/>
  <c r="B153" i="52" s="1"/>
  <c r="B154" i="52" s="1"/>
  <c r="B155" i="52" s="1"/>
  <c r="B156" i="52" s="1"/>
  <c r="B157" i="52" s="1"/>
  <c r="B158" i="52" s="1"/>
  <c r="B159" i="52" s="1"/>
  <c r="B160" i="52" s="1"/>
  <c r="B147" i="52"/>
  <c r="A183" i="52" l="1"/>
  <c r="B177" i="52"/>
  <c r="B178" i="52" s="1"/>
  <c r="B179" i="52" s="1"/>
  <c r="B180" i="52" s="1"/>
  <c r="B181" i="52" s="1"/>
  <c r="B182" i="52" s="1"/>
  <c r="A190" i="52" l="1"/>
  <c r="B184" i="52"/>
  <c r="B185" i="52" s="1"/>
  <c r="B186" i="52" s="1"/>
  <c r="B187" i="52" s="1"/>
  <c r="B188" i="52" s="1"/>
  <c r="B189" i="52" s="1"/>
  <c r="B191" i="52" l="1"/>
  <c r="A192" i="52"/>
  <c r="A194" i="52" l="1"/>
  <c r="B193" i="52"/>
  <c r="A197" i="52" l="1"/>
  <c r="B195" i="52"/>
  <c r="B196" i="52" s="1"/>
  <c r="B198" i="52" l="1"/>
  <c r="B199" i="52" s="1"/>
  <c r="B200" i="52" s="1"/>
  <c r="B201" i="52" s="1"/>
  <c r="B202" i="52" s="1"/>
  <c r="B203" i="52" s="1"/>
  <c r="B204" i="52" s="1"/>
  <c r="A205" i="52"/>
  <c r="A206" i="52" s="1"/>
  <c r="A207" i="52" s="1"/>
  <c r="A208" i="52" s="1"/>
  <c r="A209" i="52" s="1"/>
  <c r="A210" i="52" s="1"/>
  <c r="A211" i="52" s="1"/>
  <c r="A212" i="52" s="1"/>
  <c r="A213" i="52" s="1"/>
  <c r="A214" i="52" s="1"/>
  <c r="A222" i="52" l="1"/>
  <c r="B215" i="52"/>
  <c r="B216" i="52" s="1"/>
  <c r="B217" i="52" s="1"/>
  <c r="B220" i="52" l="1"/>
  <c r="B218" i="52"/>
  <c r="A224" i="52"/>
  <c r="B223" i="52"/>
  <c r="A226" i="52" l="1"/>
  <c r="A227" i="52" s="1"/>
  <c r="B225" i="52"/>
  <c r="A232" i="52" l="1"/>
  <c r="A233" i="52" s="1"/>
  <c r="B228" i="52"/>
  <c r="B231" i="52" l="1"/>
  <c r="B229" i="52"/>
  <c r="B230" i="52" s="1"/>
  <c r="A239" i="52"/>
  <c r="A240" i="52" s="1"/>
  <c r="A241" i="52" s="1"/>
  <c r="A242" i="52" s="1"/>
  <c r="A243" i="52" s="1"/>
  <c r="A244" i="52" s="1"/>
  <c r="A245" i="52" s="1"/>
  <c r="A246" i="52" s="1"/>
  <c r="A247" i="52" s="1"/>
  <c r="A248" i="52" s="1"/>
  <c r="A249" i="52" s="1"/>
  <c r="A250" i="52" s="1"/>
  <c r="A251" i="52" s="1"/>
  <c r="A252" i="52" s="1"/>
  <c r="B234" i="52"/>
  <c r="B236" i="52" s="1"/>
  <c r="B238" i="52" s="1"/>
</calcChain>
</file>

<file path=xl/sharedStrings.xml><?xml version="1.0" encoding="utf-8"?>
<sst xmlns="http://schemas.openxmlformats.org/spreadsheetml/2006/main" count="899" uniqueCount="502">
  <si>
    <t>Job.</t>
  </si>
  <si>
    <t>Nos.</t>
  </si>
  <si>
    <t>Lot</t>
  </si>
  <si>
    <t>Lot.</t>
  </si>
  <si>
    <t>Set</t>
  </si>
  <si>
    <t>Sqin</t>
  </si>
  <si>
    <t>Rft</t>
  </si>
  <si>
    <t>Sqft</t>
  </si>
  <si>
    <t>Butterfly Valve (Gear Operated)</t>
  </si>
  <si>
    <t>Check Valve</t>
  </si>
  <si>
    <t>Balancing Valve (with self sealing measuring nipples)</t>
  </si>
  <si>
    <t>Flow Switch</t>
  </si>
  <si>
    <t>Automatic Air Vent with Ball valve</t>
  </si>
  <si>
    <t>Ball Valve</t>
  </si>
  <si>
    <t>Strainers</t>
  </si>
  <si>
    <t>Ball Valve for Drainage</t>
  </si>
  <si>
    <t>Air vent with Ball Valve</t>
  </si>
  <si>
    <t>Ball  Valve</t>
  </si>
  <si>
    <t>Control wiring from controller to sensors, motorized valve and Power wiring from FCP to fan, up to 15' radius</t>
  </si>
  <si>
    <t>4" dia</t>
  </si>
  <si>
    <t>6" dia</t>
  </si>
  <si>
    <t>1" dia</t>
  </si>
  <si>
    <t>1.25" dia</t>
  </si>
  <si>
    <t>1.5" dia</t>
  </si>
  <si>
    <t>2" dia</t>
  </si>
  <si>
    <t>2.5" dia</t>
  </si>
  <si>
    <t>3" dia</t>
  </si>
  <si>
    <t>8" Dia</t>
  </si>
  <si>
    <t>10" Dia</t>
  </si>
  <si>
    <t>12" Dia</t>
  </si>
  <si>
    <t xml:space="preserve">6" dia </t>
  </si>
  <si>
    <t xml:space="preserve">4" dia </t>
  </si>
  <si>
    <t xml:space="preserve">1.25" dia </t>
  </si>
  <si>
    <t xml:space="preserve">1.5" dia </t>
  </si>
  <si>
    <t xml:space="preserve">1" dia </t>
  </si>
  <si>
    <t>Making of As Built drawings, Documentation Technical / Operational Manual &amp; LOG Book for each equipment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</si>
  <si>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</si>
  <si>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</si>
  <si>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Supply, Installation, testing, commissioning of By pass chemical feeder with inlet/outlet connections including valves &amp; accessories, funnel for chemical feeding, initial chemicals for chilled water circuit complete in all respects ready to operate as per schedule, specifications, drawings and as per instructions of Consultant.</t>
  </si>
  <si>
    <t>Supply, Installation, testing &amp; commissioning of Chemical dozing plant including 2 Nos. automatic dozing pumps, Liquid Chemical tanks with level indicator, initial chemicals for cooling water circuit etc. complete in all respects ready to operate as per schedule, specifications, drawings and as per instructions of Consultant.</t>
  </si>
  <si>
    <t>Supply, installation, testing and commissioning of boosting pump set one standby of required size and capacity with pressurized vertical type diaphragm tank, auto / manual operation control panel pre wired, power on/off breaker, including gate valve, check valve, float valve, pressure gauge etc complete in all respects ready to operate as per schedule, specifications, drawings and as per instructions of Consultant.</t>
  </si>
  <si>
    <t>i.</t>
  </si>
  <si>
    <t>ii.</t>
  </si>
  <si>
    <t>iii.</t>
  </si>
  <si>
    <t>Air Vent with Ball Valve</t>
  </si>
  <si>
    <t>Thermometer 12" Height Scale Type (with Thermo well) 0 ºC to 60 ºC</t>
  </si>
  <si>
    <t>2-Way Motorized Valve with Actuator (0-100% modulating)</t>
  </si>
  <si>
    <t>Thermometer 6" Height Scale Type (with Thermo well) 0 ºC to 60 ºC</t>
  </si>
  <si>
    <t>Supply &amp; installation of aluminum fabricated, powder coated grills, diffusers and registers etc for supply, return, exhaust &amp; fresh air of different sizes (Grade A) wooden frame, supports and other accessories etc. complete in all respects ready to operate as per specification, drawings and as per instruction of Consultant.</t>
  </si>
  <si>
    <t>Supply &amp; installation of additional MS Pipe support, hangers  &amp; anchors for plant room &amp; riser pipes including M.S. angle, U channel, Roller Support, bolts, rods, clamps, Concrete fasteners etc. complete in  complete in all respects as per specification, drawings &amp; as per instruction of Consultant.</t>
  </si>
  <si>
    <t>Painting &amp; Identification work on chilled water pipes &amp; exhaust duct, supports, hangers etc. complete in all respects with one coat of ICI make Red lead oxide primer &amp; two coats of ICI make enamel paint as per instruction of Consultant.</t>
  </si>
  <si>
    <t>No.</t>
  </si>
  <si>
    <t>Supply, installation, testing &amp; commissioning of valve accessories for Decouple Connection to be installed as per site conditions  complete in all respects ready to operate as per specification, drawings and as per instruction of Consultant.</t>
  </si>
  <si>
    <t>2-Way Motorized Valve with Actuator (0-100% Modulation)</t>
  </si>
  <si>
    <t>Pressure Differential Switch</t>
  </si>
  <si>
    <t xml:space="preserve">8" dia </t>
  </si>
  <si>
    <t>Supply &amp; installation of valves &amp; accessories of chillers with supports, hangers, flanges, gas kits, nut &amp; bolts etc. complete in all respects as per specifications, drawings and as per instructions of consultant.</t>
  </si>
  <si>
    <t>Pressure Gauge with  Ball Valve &amp; Siphon, Liquid filled Dial type range
0 psi to 100 psi. (4" dial Size)</t>
  </si>
  <si>
    <t>2-Way Motorized Butterfly Valve with Actuator &amp; controls</t>
  </si>
  <si>
    <t>Digital Decorative Thermostat Controller (BMS Interfacable)  with Duct Mounted Sensor</t>
  </si>
  <si>
    <t>Jobs</t>
  </si>
  <si>
    <t xml:space="preserve">Digital Decorative Thermostat Controller (BMS Interfacable) with Duct Mounted Sensor </t>
  </si>
  <si>
    <t>Supply &amp; installation of valves &amp; accessories for chilled water riser circuit with supports, hangers, flanges, gas kits, nut &amp; bolts where it required, etc. complete in all respects as per specifications, drawings and as per instructions of consultant.</t>
  </si>
  <si>
    <t>Unloading, rigging, lifting, installation, testing and commissioning of water circulation pumps of different capacities including R.C.C. base (provided by client), making of Inertia Block (by ACMV Contractor), fixing of industrial grade spring vibration isolators (supplied with pumps), interconnecting wiring, control wiring, power wiring (terminal connection), inlet &amp; outlet pipe connections, drain connection etc. complete in all respects ready to operate as per schedule, specification, drawings and as per instruction of Consultant.</t>
  </si>
  <si>
    <t>Supply &amp; installation of valves &amp; accessories for pumps with supports, hangers, flanges, gas kits, nut &amp; bolts where it required, etc. complete in all respects as per specifications, drawings and as per instructions of consultant.</t>
  </si>
  <si>
    <t>Compound Pressure Gauge with Ball Valves, Liquid filled Dial type</t>
  </si>
  <si>
    <t>Range -ve 5 psi to 100 psi.</t>
  </si>
  <si>
    <t>Range 0 psi to 100 psi.</t>
  </si>
  <si>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 Consultant.</t>
  </si>
  <si>
    <t>Supply &amp; installation of valves &amp; accessories of cooling towers with supports, hangers, flanges, gas kits, nut &amp; bolts etc. complete in all respects as per specifications, drawings and as per instructions of consultant.</t>
  </si>
  <si>
    <t>8" dia</t>
  </si>
  <si>
    <t>Supply, rigging, lifting, installation and testing of centrifugal sediment separator for Cooling water open circuit @ 40 micron, inlet / outlet as per drawing, including valves &amp; accessories complete with all respects ready to operate as per specification, drawings and as per instruction of Consultant.</t>
  </si>
  <si>
    <t/>
  </si>
  <si>
    <t>iv.</t>
  </si>
  <si>
    <t>S.S Wire Mesh with G.I Frame</t>
  </si>
  <si>
    <t>A</t>
  </si>
  <si>
    <t>B</t>
  </si>
  <si>
    <t>Rate Only</t>
  </si>
  <si>
    <t>Making of Shop drawings on Auto CAD latest version with section details and equipment foundation details, as per instruction of Consultant.</t>
  </si>
  <si>
    <t>Chilled Water</t>
  </si>
  <si>
    <t>Cooling Water</t>
  </si>
  <si>
    <t>Supply &amp; installation of SCH-40 M.S.(As per ASME &amp; API standard, Heavy Quality with standard SCH 40 wall thickness) pipes &amp; fitting for water circulation system complete with bends, tees, unions, sockets, specials, MS Pipe support, hangers &amp; anchors, M.S. angle, U channel, roller support, bolts, rods, clamps, concrete fasteners etc as required to complete in all respects ready to operate as per specification, drawings and as per instruction of consultant.</t>
  </si>
  <si>
    <t>S.No.</t>
  </si>
  <si>
    <t>Description</t>
  </si>
  <si>
    <t>Unit</t>
  </si>
  <si>
    <t>Qty</t>
  </si>
  <si>
    <t>Material</t>
  </si>
  <si>
    <t>Labour</t>
  </si>
  <si>
    <t>Total</t>
  </si>
  <si>
    <t>Rate</t>
  </si>
  <si>
    <t>Amount</t>
  </si>
  <si>
    <t>Amount Rs.</t>
  </si>
  <si>
    <t>Supply &amp; installation of uPVC (Sch 40.) drain pipe insulated with 3/8" thick rubber foam insulation including clamps, bends, tees, drain plugs, sockets, protection treatment, PVC tape wrapping complete in all respects as per specifications, drawings &amp; as per instructions of Consultant.</t>
  </si>
  <si>
    <t>Chemical required for one year operation of chilled &amp; cooling water circuit including Initial Flashing Dozing, Initial Dozing &amp; maintaining dozing for one year plant operation as per instructions of Consultant.</t>
  </si>
  <si>
    <t>Control wiring from controller to sensors, motorized valve and Power wiring up to 15' radius</t>
  </si>
  <si>
    <t>5" dia</t>
  </si>
  <si>
    <t>Supply &amp; installation single split air conditioning units decorative type (inverter) of different capacities, including supply &amp; installation of supports, brackets, rubber isolator, flashing, power wiring (upto 15 ft + connection), complete in all respects ready to operate as per drawings, specification &amp; as per instruction of consultant.</t>
  </si>
  <si>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drawings, specification &amp; as per instruction of consultant.</t>
  </si>
  <si>
    <r>
      <t xml:space="preserve">Installation, testing &amp; commissioning of </t>
    </r>
    <r>
      <rPr>
        <sz val="10"/>
        <rFont val="Arial"/>
        <family val="2"/>
      </rPr>
      <t>cooling tower complete in all respects, ready to operate with supply and fixing of all accessories including interconnecting wiring, control wiring, power wiring (terminal connection), pipes inlet outlet connections etc. complete in all respects ready to operate as per schedule, specification, drawings and as per instruction of consultant.</t>
    </r>
  </si>
  <si>
    <t>Flexible Connectors</t>
  </si>
  <si>
    <t xml:space="preserve">5" dia </t>
  </si>
  <si>
    <t>Pressure Gauge with  Ball Valve &amp; Siphon, Liquid filled Dial type range 0 psi to 100 psi. (4" dial Size)</t>
  </si>
  <si>
    <t>Total Cost with income tax Rs.</t>
  </si>
  <si>
    <t>CH - 01</t>
  </si>
  <si>
    <t>CT - 01</t>
  </si>
  <si>
    <t>1.25" dia (Make up)</t>
  </si>
  <si>
    <t>2" dia (Quick Fill, Overflow &amp; Drain)</t>
  </si>
  <si>
    <t>CHP- 01</t>
  </si>
  <si>
    <t>CWP- 01</t>
  </si>
  <si>
    <t>Supply, fabrication and installation of 26 (SWG) gauge G.I cladding over chilled water pipes insulation complete in all respects ready to operate as per specification, drawings and as per instruction of consultant.</t>
  </si>
  <si>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</si>
  <si>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</si>
  <si>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</si>
  <si>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GF-EAF-01</t>
  </si>
  <si>
    <t>Installation, testing &amp; commissioning of electric screw chiller, complete in all respects, ready to operate with supply and fixing of all accessories including interconnecting wiring, control wiring, power wiring (terminal connection), pipe inlet outlet connections, etc. complete in all respects ready to operate as per schedule, specification, drawings and as per instruction of consultant.</t>
  </si>
  <si>
    <t>&gt;   Miscellaneous work which was not included in BOQ but necessary to complete the project in all respects and ready to operate as per
     instructions of Consultant. (Bidder should mentioned the type of works).</t>
  </si>
  <si>
    <t>&gt;   Contractor is instructed to visit the site, understand the nature of work and then fill the rates accordingly and submit the quotation. 
      No argument and discussion will be entertained after awarding of work.</t>
  </si>
  <si>
    <r>
      <rPr>
        <b/>
        <sz val="10"/>
        <rFont val="Arial"/>
        <family val="2"/>
      </rPr>
      <t>Note:</t>
    </r>
    <r>
      <rPr>
        <sz val="10"/>
        <rFont val="Arial"/>
        <family val="2"/>
      </rPr>
      <t xml:space="preserve">
&gt;   The owner reserves the right to supply any or all materials for any item themselves. Therefore, please quote the labour rates accordingly.</t>
    </r>
  </si>
  <si>
    <t>Chilled Water internal area</t>
  </si>
  <si>
    <t>Supply, Installation of Pre Formed Polystyrene (Thermopore)  insulation (32 kg/m3 density) for internal chilled water pipes, bends, tees, unions, sockets, valves and on specials protected with Kraft paper, wrapped with 8oz Canvas cloth than paint with Anti fungus paint complete in all respects ready to operate as per schedule, specification, drawings and as per instruction of Consultant.</t>
  </si>
  <si>
    <t>Supply &amp; installation of Pre Formed Polyurethane (Bituminous Kraft Paper Facing) (50 kg/m3 density) for chilled water pipes exposed to weather area with fittings, bends, tees, unions, sockets, valves &amp; accessories and on specials complete in all respects as per schedule, specification, drawings and as per instruction of Consultant.</t>
  </si>
  <si>
    <t>Supply, fabrication and installation of M.S sheet metal welded duct of 2.0 mm (16 Gauge) thickness for kitchen exhasut duct, complete in all respects including 300x150 access doors at all changes in direction, transformation, plenums chambers, connection pecs of hood round to square, supports &amp; hangers etc. complete in all respects ready to operate as per drawings, specification, instruction and approval of Consultant..</t>
  </si>
  <si>
    <t>Supply, fabrication and installation of 2" thick rockwool (double layar) insulation of 50kg/m3  density with wire mesh reinforcement over M.S sheet metal ducts of kitchen exhaust air, complete in all respects ready to operate as per drawings, specification, instruction and approval of Consultant.</t>
  </si>
  <si>
    <t>Registers / Diffuser with Damper</t>
  </si>
  <si>
    <t>Grills</t>
  </si>
  <si>
    <t>Exhaust air Disc Valves</t>
  </si>
  <si>
    <t>6" Dia</t>
  </si>
  <si>
    <t>3 Feet Length</t>
  </si>
  <si>
    <t>Supply &amp; installation of aluminum fabricated powder coated fresh &amp; exhaust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</si>
  <si>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</si>
  <si>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uPVC (Sch 80.) class 'D' pipe for cooling tower makeup, quick filling and drain from overhead tank and boosting pumps to cooling tower compete with ball valves, clamps, bends, tees, drain plugs, sockets, protection treatment including PVC tape wrapping complete in all respects ready to operate, as per drawings and as per instructions of consultant.</t>
  </si>
  <si>
    <t>GF-EAF-02</t>
  </si>
  <si>
    <t>Rev.00</t>
  </si>
  <si>
    <t>Unloading, rigging, lifting, installation, testing and commissioning of air handling units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</si>
  <si>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 xml:space="preserve">2" dia </t>
  </si>
  <si>
    <t>Supply &amp; installation of valves &amp; accessories for AHUs  with supports, hangers, flanges, gas kits, nut &amp; bolts etc.(where it required), complete in all respects as per specifications, drawings and as per instructions of consultant.</t>
  </si>
  <si>
    <t>VFD-01 (for CHP-01)</t>
  </si>
  <si>
    <t>4 Feet Length</t>
  </si>
  <si>
    <t>GF-EAF-04</t>
  </si>
  <si>
    <t>GF-FAF-01</t>
  </si>
  <si>
    <t>GF-FAF-02</t>
  </si>
  <si>
    <r>
      <t xml:space="preserve">Supply &amp; installation of rubberfoam acoustical duct sound liner adhesive with1/2" thick in supply air duct complete in all respects ready to operate as per specification, drawings and as per instruction of Consultant. </t>
    </r>
    <r>
      <rPr>
        <b/>
        <sz val="10"/>
        <rFont val="Arial"/>
        <family val="2"/>
      </rPr>
      <t>For AHUs &amp; FAHUs only</t>
    </r>
  </si>
  <si>
    <t>Fan Control Panel with incoming Ckt. Breaker, DOL starter for upto 5.5 kW and auto S/D Starter for above 5.5 kW with protections and safeties</t>
  </si>
  <si>
    <t>Supply, Fabrication and installation of 26 SWG gauge G.I. cladding for external / exposed to weather area ducts (except exhaust air) etc.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</si>
  <si>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</si>
  <si>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t>Supply &amp; installation of 2" thick Pre Formed Polyurethane insulation (Bituminous Kraft Paper Facing, 50 kg/m3 density for external / exposed to weather area ducts, supply, return, fresh air duct, complete in all respects ready to operate as per drawings, specification, instruction of consultant.</t>
  </si>
  <si>
    <t>Chilled Water exposed to weather area &amp; plantroom</t>
  </si>
  <si>
    <t>Linear Slot 6,000 Series</t>
  </si>
  <si>
    <t>2 Slots of 3/4"</t>
  </si>
  <si>
    <t>&gt;   Above quantities based on tender drawing, material should be procured as per approved shop drawing &amp; as per site requirement.</t>
  </si>
  <si>
    <t>&gt;   M.S platform &amp; RCC foundation for placement for equipment will be owner scope.</t>
  </si>
  <si>
    <t>&gt;   Kitchen Hoods supply &amp; installation will be owner scope.</t>
  </si>
  <si>
    <t>Supply &amp; installation of butterfly damper for above flexible duct with gas kits, nut bolts, complete in all respects, ready to operate as per specification, drawings &amp; as per instruction of consultant.</t>
  </si>
  <si>
    <t>Imtiaz Supermarket</t>
  </si>
  <si>
    <t>Supply, installation, testing and commissioning of interconnecting wiring, control wiring, power wiring from MCC, DB, panel to equipment (equipment as shown in SLD) with isolation switches near the equipment, including civil works related to complete wiring works etc. complete in all respects as per schedule, specifications, drawings &amp; as per instructions of Consultant</t>
  </si>
  <si>
    <t>Supply &amp; installation of flexible duct including hangers, jubilee clamp complete in all respects as per specification, drawings &amp; as per instruction of consultant.</t>
  </si>
  <si>
    <t>GF-EAF-03</t>
  </si>
  <si>
    <t>ACMV Works</t>
  </si>
  <si>
    <t>Saddar, Karachi</t>
  </si>
  <si>
    <t>Date: 25-03-2025</t>
  </si>
  <si>
    <t>All works shall be completed, tested and commissioned as per drawings, specifications and as per instruction of consultant</t>
  </si>
  <si>
    <t>Unloading, rigging, lifting, installation, testing and commissioning of fan coil units (FCUs &amp; DFCUs)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</si>
  <si>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8" dia for by pass</t>
  </si>
  <si>
    <t>Supply, installation, testing and commissioning of Variable Frequency Drive (VFD) for chilled water pumps &amp; cooling towers fans with controls &amp; control wiring complete in all respects as per specifications, drawings and as per instructions of consultant.</t>
  </si>
  <si>
    <t>FAHU-01</t>
  </si>
  <si>
    <t>GF-EAF-05</t>
  </si>
  <si>
    <t>AC-01 (1.5 Tr) for Plant Room (MCC Room)</t>
  </si>
  <si>
    <t>AC-01 (1.5 Tr)</t>
  </si>
  <si>
    <t>Unloading, rigging, lifting, placement, installation, testing and commissioning of Ventilation Fans as per mentioned in schedule, including supply &amp; installation of vibration isolator, power wiring from isolation box to unit (10' to 15' radius), flexible duct connection / connector, support &amp; hangers complete in all respects ready to operate as per drawings, specification and as per instruction of consultant.</t>
  </si>
  <si>
    <t>Supply, fabrication and installation of machine made G.I sheet metal duct for  exposed to weather area and toilet exhaust ducts, complete in all respects including splitter dampers, guide vanes, flexible duct connection, access door, transformation, plenums chambers, anchors supports &amp; hangers, wooden frame complete in all respects ready to operate as per drawings, specification, instruction of consultant.</t>
  </si>
  <si>
    <t>BF-AHU-01</t>
  </si>
  <si>
    <t>GF-AHU-01</t>
  </si>
  <si>
    <t>GF-AHU-02</t>
  </si>
  <si>
    <t>GF-AHU-03</t>
  </si>
  <si>
    <t>GF-AHU-04</t>
  </si>
  <si>
    <t>DFCU-1</t>
  </si>
  <si>
    <t>DFCU-2</t>
  </si>
  <si>
    <t>DFCU-3</t>
  </si>
  <si>
    <t>CSU-01</t>
  </si>
  <si>
    <t>Supply &amp; installation of valves &amp; accessories for FCUs &amp; DFCUs with supports, etc. complete in all respects as per specifications, drawings and as per instructions of consultant.</t>
  </si>
  <si>
    <t>Flexible rubber connectors Single Bellow</t>
  </si>
  <si>
    <t>Flexible rubber connectors Double Bellow</t>
  </si>
  <si>
    <t>Bill of Quantities</t>
  </si>
  <si>
    <t>Fire Suppression Services</t>
  </si>
  <si>
    <t>Imtiaz Super Market</t>
  </si>
  <si>
    <t>Saddar, Karachi.</t>
  </si>
  <si>
    <t xml:space="preserve">Total </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</si>
  <si>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</si>
  <si>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</si>
  <si>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180 deg. swing type, with 2-fire extinguishers as shown on drawing.</t>
  </si>
  <si>
    <t>Type FHC</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</si>
  <si>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</si>
  <si>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</si>
  <si>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Fire department breeching connection 2 ways as per BSS 5041-3 including cabinet with breakable glass, SS frame &amp; drain plug.</t>
  </si>
  <si>
    <t>Landing valves size 2-1/2" dia complete in all respects.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</si>
  <si>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</si>
  <si>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</si>
  <si>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Rft.</t>
  </si>
  <si>
    <t>Dia  1-1/4"       (Threaded fitting)</t>
  </si>
  <si>
    <t>Dia  1-1/2"       (Threaded fitting)</t>
  </si>
  <si>
    <t>Dia  2"            (Threaded fitting)</t>
  </si>
  <si>
    <t>v.</t>
  </si>
  <si>
    <t>Dia  2-1/2"       (Welded joints fitting)</t>
  </si>
  <si>
    <t>vi.</t>
  </si>
  <si>
    <t>Dia  3"            (Welded joints fitting)</t>
  </si>
  <si>
    <t>vii.</t>
  </si>
  <si>
    <t>Dia  4"            (Welded joints fitting)</t>
  </si>
  <si>
    <t>viii.</t>
  </si>
  <si>
    <t>Dia  6"            (Welded joints fitting)</t>
  </si>
  <si>
    <t xml:space="preserve">Sprinkler Heads </t>
  </si>
  <si>
    <t>Sprinkler Upright K = 5.6 Quick Response (Opening Temperature 57ºC)</t>
  </si>
  <si>
    <t>Sprinkler Pendent type Concealed cover plate Quick Response, K = 5.6  (Opening Temperature 57ºC)</t>
  </si>
  <si>
    <t>Fire extinguishers with fixing accessories.</t>
  </si>
  <si>
    <r>
      <t>Type Class B&amp;C FX-3  (6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</si>
  <si>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</si>
  <si>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</si>
  <si>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</si>
  <si>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50 Kg. capacity (Foam Extinguisher Trolley)</t>
  </si>
  <si>
    <t>30 Kg. capacity (CO2 Extinguisher Trolley)</t>
  </si>
  <si>
    <t>Zone Control Valve assembly 3" dia complete with following.</t>
  </si>
  <si>
    <t>UL Listed Pressure reducing valve (PRV) 3" dia</t>
  </si>
  <si>
    <t>OS &amp; Y Gate valve 3" size</t>
  </si>
  <si>
    <t>Check valve 3" size</t>
  </si>
  <si>
    <t>Pressure Gauge</t>
  </si>
  <si>
    <t>Water flow switch 3" dia</t>
  </si>
  <si>
    <t>1-1/2" dia test valve with sight glass &amp; sectional drain valve.</t>
  </si>
  <si>
    <t>Zone Control Valve assembly 4" dia complete with following.</t>
  </si>
  <si>
    <t>UL Listed Pressure reducing valve (PRV) 4" dia</t>
  </si>
  <si>
    <t>OS &amp; Y Gate valve 4" size</t>
  </si>
  <si>
    <t>Check valve 4" size</t>
  </si>
  <si>
    <t>Water flow switch 4" dia</t>
  </si>
  <si>
    <t>2" dia test valve with sight glass &amp; sectional drain valve.</t>
  </si>
  <si>
    <t>Alarm Check valve assembly with alarm gong and pipe work. with retarding chamber.</t>
  </si>
  <si>
    <t xml:space="preserve">Size. 6" </t>
  </si>
  <si>
    <t>Pressure relief valve size 4" dia</t>
  </si>
  <si>
    <t>Automatic air relief valve, 1" connection</t>
  </si>
  <si>
    <t>Float Switch for low water level cut off.</t>
  </si>
  <si>
    <t>Anti vortex suction plates for 6" dia. suction pipe</t>
  </si>
  <si>
    <t>Flow meter 6" dia.</t>
  </si>
  <si>
    <t xml:space="preserve">OS &amp; Y Gate valve matching flanges with tempering switch. </t>
  </si>
  <si>
    <t>Size. 2-1/2"</t>
  </si>
  <si>
    <t>Size. 3"</t>
  </si>
  <si>
    <t>Size. 4"</t>
  </si>
  <si>
    <t>Size. 6"</t>
  </si>
  <si>
    <t xml:space="preserve">Throttling type butterfly valve with matching flanges. </t>
  </si>
  <si>
    <t xml:space="preserve">C.I body check valve with matching flanges. </t>
  </si>
  <si>
    <t>Fire Pumps Set 500 gpm @ 9.5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</si>
  <si>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Set.</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</si>
  <si>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</si>
  <si>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</si>
  <si>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and switches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</si>
  <si>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</si>
  <si>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</si>
  <si>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</si>
  <si>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</si>
  <si>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</si>
  <si>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</si>
  <si>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Note:</t>
  </si>
  <si>
    <t>&gt;</t>
  </si>
  <si>
    <t>Above quantities based on tender drawing, material should be procured as per approved shop drawing &amp; as per site requirement.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</si>
  <si>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</si>
  <si>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</si>
  <si>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</si>
  <si>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</si>
  <si>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</si>
  <si>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</si>
  <si>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</si>
  <si>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</si>
  <si>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Asian style water closet Orissa type with flush tank C.P. (chrome plated) connector, uPVC Class "E" flush pipe, thimble, P-Trap, etc.</t>
  </si>
  <si>
    <t>Type - AWC</t>
  </si>
  <si>
    <t>Toilet Hand Spray with flexible chain &amp; telephone type shower Including tee stop cock etc. complete in all respect.</t>
  </si>
  <si>
    <t>Type - TS (for EWC)</t>
  </si>
  <si>
    <t>Toilet Hand Spray with flexible chain &amp; telephone type shower Including double bib cock etc. complete in all respect.</t>
  </si>
  <si>
    <t>Type - TS (for AWC)</t>
  </si>
  <si>
    <t>Wash basin (WB) including bottle trap, waste, stop cocks, etc.</t>
  </si>
  <si>
    <t>Type - WB  (without Pedestal)</t>
  </si>
  <si>
    <t>Type - WB (Vanity)</t>
  </si>
  <si>
    <t>Wash basin hot and cold water mixer, etc.</t>
  </si>
  <si>
    <t>Type - WB</t>
  </si>
  <si>
    <t>Shower set with mixer including filler and shower head.</t>
  </si>
  <si>
    <t>Type - SH</t>
  </si>
  <si>
    <t>Stainless steel kitchen sink including stop cocks,  P-trap / Bottle trap, waste pipe etc complete in all respects.</t>
  </si>
  <si>
    <t>SK - 1,  34" x 20" single bowl and single drainer.</t>
  </si>
  <si>
    <t>Sink hot and cold water mixer, etc.</t>
  </si>
  <si>
    <t>SK - 1</t>
  </si>
  <si>
    <t>S.S Grease Trap 7.5 Kg inlet/outlet connections 2" dia complete in all respects.</t>
  </si>
  <si>
    <t>Bib cocks brass body hot and cold water for Ablution.</t>
  </si>
  <si>
    <t>AB - 3/4"</t>
  </si>
  <si>
    <t>Toilet accessories complete set.</t>
  </si>
  <si>
    <t>Soap Dispenser</t>
  </si>
  <si>
    <t>Towel Rail</t>
  </si>
  <si>
    <t>Paper Holder</t>
  </si>
  <si>
    <t>Brush Holder</t>
  </si>
  <si>
    <t>Coat Hooks</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</si>
  <si>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</si>
  <si>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</si>
  <si>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</si>
  <si>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</si>
  <si>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</si>
  <si>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</si>
  <si>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 xml:space="preserve">Dia.   OD 40 mm </t>
  </si>
  <si>
    <t xml:space="preserve">Dia.   OD 50 mm </t>
  </si>
  <si>
    <t xml:space="preserve">Dia.   OD 63 mm </t>
  </si>
  <si>
    <t xml:space="preserve">Dia.   OD 75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</si>
  <si>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</si>
  <si>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</si>
  <si>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Open cell rubber foam insulation 3/8" thick &amp; pvc tape wrapping for hot water pipes.</t>
  </si>
  <si>
    <t xml:space="preserve">Dia    OD 25 mm  </t>
  </si>
  <si>
    <t>Brass body gate valves / ball valves with unions.</t>
  </si>
  <si>
    <t xml:space="preserve">Size  3/4"   </t>
  </si>
  <si>
    <t xml:space="preserve">Size  1"   </t>
  </si>
  <si>
    <t xml:space="preserve">Size  1-1/4"   </t>
  </si>
  <si>
    <t xml:space="preserve">Size  1-1/2"   </t>
  </si>
  <si>
    <t>C.I body check valve with matching flanges.</t>
  </si>
  <si>
    <t>Bib cock brass body for washing area.</t>
  </si>
  <si>
    <t xml:space="preserve">Size 3/4"   </t>
  </si>
  <si>
    <t>Hot water storage heater (Electric) suitable for 30 psi working pressure including  thermostat, inlet/outlet connection. Pressure relief valve.</t>
  </si>
  <si>
    <t>HWE-30 (30 Litres Storage Capacity)</t>
  </si>
  <si>
    <t>HWE-50 (50 Litres Storage Capacity)</t>
  </si>
  <si>
    <t>Pressure boosting pumps set with VFD, motors  electrical panel including incoming, outgoing MCCBs, pressure transmeter, pumps starters,  lead/lag relay, dry run protection, 100 litres diaphragm pressure tank, inter connecting pipe work, valves, mounted on common steel base, lnlet/outlet connection electrical power cable,  foundation as per schedule. (1 duty &amp; 1 standby)</t>
  </si>
  <si>
    <t xml:space="preserve">PBP-01 @ 35 gpm 2.5 bar pressure cut-in &amp; 3.5 cut-out. </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</si>
  <si>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</si>
  <si>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</si>
  <si>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</si>
  <si>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</si>
  <si>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</si>
  <si>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</si>
  <si>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Dia.   2"       Class "D"  (for sump pit discharge pipe) </t>
  </si>
  <si>
    <t xml:space="preserve">Floor trap including S.S grating floor trap, inlet outlet connection complete in all respects. </t>
  </si>
  <si>
    <t>FT- with 4" P - trap</t>
  </si>
  <si>
    <t>Cleanout for soil, waste pipes of approved make.</t>
  </si>
  <si>
    <t>For 4" dia. Pipe with SS floor cover plate  (FCO)</t>
  </si>
  <si>
    <t>uPVC cowl for vent pipe of the following dia. including all accessories complete.</t>
  </si>
  <si>
    <t xml:space="preserve">Size. 2"  </t>
  </si>
  <si>
    <t xml:space="preserve">Size. 4"  </t>
  </si>
  <si>
    <t>SECTION-04 EXTERNAL SEWER &amp; MANHOLES</t>
  </si>
  <si>
    <t>Supply, fixing, testing and commissioning of equipment, pipe work required to complete the sewerage disposal services in all respects with accessories ready to operate as per specifications, drawings and instructions of Consultant.</t>
  </si>
  <si>
    <t>uPVC pipes class 'D'  for Sewer drainage with push fit rubber joints including  excavation  in any type of soil,  dewatering if required bedding, back filling with selected material, removing of extra materials.</t>
  </si>
  <si>
    <t>Dia.  6" size</t>
  </si>
  <si>
    <t>Construction of Gully Trap with material including, excavation, 4" size uPVC P-trap CC base CI cover with frame, CC benching water proof internal plaster inlet/out connections etc.</t>
  </si>
  <si>
    <t xml:space="preserve">Type GT,  Size 10"x10" </t>
  </si>
  <si>
    <t>Construction of grating with material including, excavation, uPVC P-trap CC base MS grating with frame, CC benching water proof internal plaster inlet/out connections etc.</t>
  </si>
  <si>
    <t>Size 6" wide</t>
  </si>
  <si>
    <t>Construction of manholes with material including, excavation, base top RCC slab CI cover with frame, GI steps, CC benching water proof internal plaster inlet/out connections etc.</t>
  </si>
  <si>
    <t xml:space="preserve">Size. 24" X 24" </t>
  </si>
  <si>
    <t>Construction of sump pit tank with material including, excavation, base top slab bedding, GI steps, CI  double covers, internal CC water proof plasters, uPVC tees, CC benching, inlet/outlet connection etc, complete in all respect. (Except civil works)</t>
  </si>
  <si>
    <t>Size  3'-0" x 3'-0" x 3'-0" water depth</t>
  </si>
  <si>
    <t>Submersible pump for waste water drainage including float switch, water proof cable, ball valves, check valves with union &amp; lifting chain. (1 duty &amp; 1 standby)</t>
  </si>
  <si>
    <t xml:space="preserve">SP-01 @ 25 gpm 25 feet head.  </t>
  </si>
  <si>
    <t>Motor Control panel for Duplex (2 Nos.) submersible pumps including auto Lead/Lag sequencing of pumps, pump starters, auto on / off, float switches, high level alarm, power and control wiring.</t>
  </si>
  <si>
    <t>Job</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</si>
  <si>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</si>
  <si>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</si>
  <si>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</si>
  <si>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</si>
  <si>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</si>
  <si>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ACMV Work</t>
  </si>
  <si>
    <t>S.No</t>
  </si>
  <si>
    <t>Installation, testing &amp; commissioning of electric screw chiller</t>
  </si>
  <si>
    <t>Installation, testing &amp; commissioning of cooling tower</t>
  </si>
  <si>
    <t>Unloading, rigging, lifting, installation, testing and commissioning of air handling units</t>
  </si>
  <si>
    <t>Unloading, rigging, lifting, installation, testing and commissioning of fan coil units (FCUs &amp; DFCUs)</t>
  </si>
  <si>
    <t>Supply &amp; installation of valves &amp; accessories of chillers</t>
  </si>
  <si>
    <t xml:space="preserve">Supply &amp; installation of valves &amp; accessories of cooling towers </t>
  </si>
  <si>
    <t xml:space="preserve">Supply &amp; installation of valves &amp; accessories for AHUs </t>
  </si>
  <si>
    <t>Supply &amp; installation of valves &amp; accessories for FCUs &amp; DFCUs</t>
  </si>
  <si>
    <t>Supply &amp; installation of valves &amp; accessories for chilled water</t>
  </si>
  <si>
    <t>Unloading, rigging, lifting, installation, testing and commissioning of water circulation pumps</t>
  </si>
  <si>
    <t>Supply &amp; installation of valves &amp; accessories for pumps</t>
  </si>
  <si>
    <t>Supply, installation, testing and commissioning of Variable Frequency Drive (VFD)</t>
  </si>
  <si>
    <t>Supply &amp; installation of SCH-40 M.S.(As per ASME &amp; API standard,</t>
  </si>
  <si>
    <t>Supply, Installation of Pre Formed Polystyrene (Thermopore)  insulation</t>
  </si>
  <si>
    <t>Supply &amp; installation of Pre Formed Polyurethane (Bituminous Kraft Paper Facing)</t>
  </si>
  <si>
    <t>Supply, fabrication and installation of 26 (SWG) gauge G.I cladding over chilled water pipes insulation</t>
  </si>
  <si>
    <t>Unloading, rigging, lifting, placement, installation, testing and commissioning of Ventilation Fans</t>
  </si>
  <si>
    <t>Supply, fabrication and installation of M.S sheet metal welded duct</t>
  </si>
  <si>
    <t>Supply, fabrication and installation of 2" thick rockwool</t>
  </si>
  <si>
    <t>Supply, Fabrication and installation of 26 SWG gauge G.I. cladding for over rockwool insulation</t>
  </si>
  <si>
    <t>Supply, fabrication and installation of pre-insulated ductwork of polyurethane foam panel</t>
  </si>
  <si>
    <t>Supply, fabrication and installation of machine made G.I sheet metal duct</t>
  </si>
  <si>
    <t>Supply &amp; installation of 2" thick Pre Formed Polyurethane insulation</t>
  </si>
  <si>
    <t>Supply, Fabrication and installation of 26 SWG gauge G.I. cladding</t>
  </si>
  <si>
    <t>Supply &amp; installation of aluminum fabricated powder coated fresh &amp; exhaust Air louvers</t>
  </si>
  <si>
    <t>Supply &amp; installation of flexible duct including hangers, jubilee clamp</t>
  </si>
  <si>
    <t>Supply &amp; installation of butterfly damper for above flexible duct with gas kits, nut bolts</t>
  </si>
  <si>
    <t>Supply, fabrication &amp; installation of pre-insulated Volume Control Damper</t>
  </si>
  <si>
    <t>Supply &amp; installation of uPVC (Sch 40.) drain pipe insulated</t>
  </si>
  <si>
    <t>Supply &amp; installation of uPVC (Sch 80.) class 'D' pipe for cooling tower makeup</t>
  </si>
  <si>
    <t>Supply, installation, testing &amp; commissioning of valve accessories for Decouple Connection</t>
  </si>
  <si>
    <t>Supply, rigging, lifting, installation and testing of centrifugal sediment separator</t>
  </si>
  <si>
    <t>Supply, Installation, testing, commissioning of By pass chemical feeder</t>
  </si>
  <si>
    <t xml:space="preserve">Supply, Installation, testing &amp; commissioning of Chemical dozing plant </t>
  </si>
  <si>
    <t>Chemical required for one year operation of chilled &amp; cooling water circuit</t>
  </si>
  <si>
    <t>Supply, installation, testing and commissioning of boosting pump</t>
  </si>
  <si>
    <t>Supply, Installation, Testing and Commissioning of allied electrical works  for ACMV Systems</t>
  </si>
  <si>
    <t>Supply, installation, testing and commissioning of interconnecting wiring, control wiring</t>
  </si>
  <si>
    <t>Supply, installation, testing and commissioning of perforated cable trays</t>
  </si>
  <si>
    <t>Supply &amp; installation of additional MS Pipe support, hangers  &amp; anchors</t>
  </si>
  <si>
    <t>Painting &amp; Identification work on chilled water pipes &amp; exhaust duct</t>
  </si>
  <si>
    <t>Testing, balancing and commissioning of water side of the system</t>
  </si>
  <si>
    <t>Testing, balancing and commissioning of air side of the system complete</t>
  </si>
  <si>
    <t>Making of Shop drawings on Auto CAD</t>
  </si>
  <si>
    <t>Making of As Built drawings</t>
  </si>
  <si>
    <t>Chemical</t>
  </si>
  <si>
    <t>Painting</t>
  </si>
  <si>
    <t>electric screw chiller</t>
  </si>
  <si>
    <t>air handling units</t>
  </si>
  <si>
    <t>water circulation pumps</t>
  </si>
  <si>
    <t>cooling tower</t>
  </si>
  <si>
    <t>air conditioning units decorative type (inverter)</t>
  </si>
  <si>
    <t>M.S sheet metal welded duct</t>
  </si>
  <si>
    <t>pre-insulated ductwork of polyurethane foam panel</t>
  </si>
  <si>
    <t>fan coil units (FCUs &amp; DFCUs)</t>
  </si>
  <si>
    <t>valves &amp; accessories of chillers</t>
  </si>
  <si>
    <t>valves &amp; accessories for pumps</t>
  </si>
  <si>
    <t xml:space="preserve">valves &amp; accessories of cooling towers </t>
  </si>
  <si>
    <t xml:space="preserve">valves &amp; accessories for AHUs </t>
  </si>
  <si>
    <t>valves &amp; accessories for FCUs &amp; DFCUs</t>
  </si>
  <si>
    <t>valves &amp; accessories for chilled water</t>
  </si>
  <si>
    <t>Variable Frequency Drive (VFD)</t>
  </si>
  <si>
    <t>SCH-40 M.S.(As per ASME &amp; API standard,</t>
  </si>
  <si>
    <t>Pre Formed Polystyrene (Thermopore)  insulation</t>
  </si>
  <si>
    <t>Pre Formed Polyurethane (Bituminous Kraft Paper Facing)</t>
  </si>
  <si>
    <t>26 (SWG) gauge G.I cladding over chilled water pipes insulation</t>
  </si>
  <si>
    <t>refrigerant pipes (liquid + gas)</t>
  </si>
  <si>
    <t>air curtains</t>
  </si>
  <si>
    <t>2" thick rockwool</t>
  </si>
  <si>
    <t>26 SWG gauge G.I. cladding for over rockwool insulation</t>
  </si>
  <si>
    <t>26 SWG gauge G.I. cladding</t>
  </si>
  <si>
    <t>Supply &amp; installation single split air conditioning units decorative type (inverter)</t>
  </si>
  <si>
    <t>Supply &amp; installation of refrigerant pipes (liquid + gas)</t>
  </si>
  <si>
    <t>Supply &amp; installation of air curtains</t>
  </si>
  <si>
    <t>Ventilation Fans</t>
  </si>
  <si>
    <t>G.I sheet metal duct</t>
  </si>
  <si>
    <t>2" thick Pre Formed Polyurethane insulation</t>
  </si>
  <si>
    <t>rubberfoam acoustical duct sound liner adhesive</t>
  </si>
  <si>
    <t>Supply &amp; installation of rubberfoam acoustical duct sound liner adhesive</t>
  </si>
  <si>
    <t>Supply &amp; installation of aluminum fabricated, powder coated grills, diffusers and registers</t>
  </si>
  <si>
    <t>exhaust Air louvers</t>
  </si>
  <si>
    <t>diffusers and registers</t>
  </si>
  <si>
    <t>flexible duct including hangers, jubilee clamp</t>
  </si>
  <si>
    <t>butterfly damper for above flexible duct with gas kits, nut bolts</t>
  </si>
  <si>
    <t>pre-insulated Volume Control Damper</t>
  </si>
  <si>
    <t>uPVC (Sch 40.) drain pipe insulated</t>
  </si>
  <si>
    <t>uPVC (Sch 80.) class 'D' pipe for cooling tower makeup</t>
  </si>
  <si>
    <t>valve accessories for Decouple Connection</t>
  </si>
  <si>
    <t>centrifugal sediment separator</t>
  </si>
  <si>
    <t>By pass chemical feeder</t>
  </si>
  <si>
    <t xml:space="preserve">Chemical dozing plant </t>
  </si>
  <si>
    <t>boosting pump</t>
  </si>
  <si>
    <t>Commissioning ACMV Systems</t>
  </si>
  <si>
    <t>interconnecting wiring, control wiring</t>
  </si>
  <si>
    <t>perforated cable trays</t>
  </si>
  <si>
    <t>MS Pipe support, hangers  &amp; anchors</t>
  </si>
  <si>
    <t>water side of the system</t>
  </si>
  <si>
    <t>air side of the system complete</t>
  </si>
  <si>
    <t>Shop drawings on Auto CAD</t>
  </si>
  <si>
    <t>As Built drawings</t>
  </si>
  <si>
    <t>Work Description</t>
  </si>
  <si>
    <t>ACMV Total Work Value</t>
  </si>
  <si>
    <t>FSS Work</t>
  </si>
  <si>
    <t>Fire hose cabinet double height 32" x 60" x 14"</t>
  </si>
  <si>
    <t>Fire hose cabinet size 42" x 36" x 12"</t>
  </si>
  <si>
    <t>Fire department breeching connectionair handling units</t>
  </si>
  <si>
    <t>Landing valves size 2-1/2" dia</t>
  </si>
  <si>
    <t>MS Sch-40 seamless pipes</t>
  </si>
  <si>
    <t>Zone Control Valve assembly 3" dia</t>
  </si>
  <si>
    <t>Zone Control Valve assembly 4" dia</t>
  </si>
  <si>
    <t>Alarm Check valve</t>
  </si>
  <si>
    <t>Automatic air relief valve</t>
  </si>
  <si>
    <t>Float Switch for low water level cut off</t>
  </si>
  <si>
    <t>Anti vortex suction plates for 6" dia</t>
  </si>
  <si>
    <t>OS &amp; Y Gate valve</t>
  </si>
  <si>
    <t>Throttling type butterfly valve</t>
  </si>
  <si>
    <t>C.I body check valve</t>
  </si>
  <si>
    <t>Fire Pumps Set</t>
  </si>
  <si>
    <t>Supervisory Fire Control Panel</t>
  </si>
  <si>
    <t>MS insulated 6" dia Diesel Engine</t>
  </si>
  <si>
    <t>Allied electrical work including power cables to pumps</t>
  </si>
  <si>
    <t>fire stop material</t>
  </si>
  <si>
    <t>As-Built &amp; Shop Drawings</t>
  </si>
  <si>
    <t>Painting, identification and tagging</t>
  </si>
  <si>
    <t>Flushing of entire fire pipe work</t>
  </si>
  <si>
    <t>Testing, and commissioning of entire fire fighting</t>
  </si>
  <si>
    <t>PLUMBING FIXTURES</t>
  </si>
  <si>
    <t xml:space="preserve"> WATER SUPPLY SYSTEM</t>
  </si>
  <si>
    <t>SOIL, WASTE VENT AND RAIN WATER DRAINAGE SYSTEM</t>
  </si>
  <si>
    <t>EXTERNAL SEWER &amp; MANHOLES</t>
  </si>
  <si>
    <t>SUNDRIES</t>
  </si>
  <si>
    <t>Plumbling Summary</t>
  </si>
  <si>
    <t>Plumbling Work</t>
  </si>
  <si>
    <t>Total Cost</t>
  </si>
  <si>
    <t>Saddar Karachi project</t>
  </si>
  <si>
    <t>Discount 11.757%</t>
  </si>
  <si>
    <t>Total Labour Cost of Saddar Project</t>
  </si>
  <si>
    <t>Mechanical Work Lahour Cost Detail</t>
  </si>
  <si>
    <t>Labour Cost</t>
  </si>
  <si>
    <t>Material Cost</t>
  </si>
  <si>
    <t>Add:Service Sale tax 15%</t>
  </si>
  <si>
    <t>Total Labour Cost of With Sale Tax</t>
  </si>
  <si>
    <t xml:space="preserve">Advance </t>
  </si>
  <si>
    <t>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</si>
</sst>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General_)"/>
    <numFmt numFmtId="166" formatCode="0.0"/>
    <numFmt numFmtId="167" formatCode="_-* #,##0_-;\-* #,##0_-;_-* &quot;-&quot;??_-;_-@_-"/>
    <numFmt numFmtId="168" formatCode="_(* #,##0_);_(* \(#,##0\);_(* &quot;-&quot;??_);_(@_)"/>
    <numFmt numFmtId="169" formatCode="_(* #,##0_);_(* \(#,##0\);_(* &quot;-&quot;?_);_(@_)"/>
    <numFmt numFmtId="170" formatCode="0.0000%"/>
  </numFmts>
  <fonts count="27"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i/>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b/>
      <sz val="16"/>
      <name val="Arial"/>
      <family val="2"/>
    </font>
    <font>
      <sz val="11"/>
      <name val="Arial"/>
      <family val="2"/>
    </font>
    <font>
      <b/>
      <sz val="14"/>
      <name val="Arial"/>
      <family val="2"/>
    </font>
    <font>
      <sz val="10"/>
      <name val="Helv"/>
    </font>
    <font>
      <sz val="11"/>
      <name val="Helv"/>
    </font>
    <font>
      <b/>
      <u/>
      <sz val="10"/>
      <name val="Arial"/>
      <family val="2"/>
    </font>
    <font>
      <sz val="8"/>
      <name val="Arial"/>
      <family val="2"/>
    </font>
    <font>
      <b/>
      <sz val="8"/>
      <name val="Arial"/>
      <family val="2"/>
    </font>
    <font>
      <sz val="10"/>
      <color rgb="FFFF0000"/>
      <name val="Arial"/>
      <family val="2"/>
    </font>
    <font>
      <sz val="14"/>
      <name val="Arial"/>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9" tint="0.39997558519241921"/>
        <bgColor indexed="64"/>
      </patternFill>
    </fill>
  </fills>
  <borders count="11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medium">
        <color auto="1"/>
      </left>
      <right style="hair">
        <color auto="1"/>
      </right>
      <top/>
      <bottom/>
      <diagonal/>
    </border>
    <border>
      <left style="hair">
        <color auto="1"/>
      </left>
      <right style="thin">
        <color indexed="64"/>
      </right>
      <top/>
      <bottom/>
      <diagonal/>
    </border>
    <border>
      <left style="medium">
        <color auto="1"/>
      </left>
      <right style="hair">
        <color auto="1"/>
      </right>
      <top/>
      <bottom style="hair">
        <color indexed="64"/>
      </bottom>
      <diagonal/>
    </border>
    <border>
      <left style="hair">
        <color auto="1"/>
      </left>
      <right style="thin">
        <color indexed="64"/>
      </right>
      <top/>
      <bottom style="hair">
        <color indexed="64"/>
      </bottom>
      <diagonal/>
    </border>
    <border>
      <left style="medium">
        <color auto="1"/>
      </left>
      <right style="hair">
        <color auto="1"/>
      </right>
      <top style="hair">
        <color indexed="64"/>
      </top>
      <bottom style="hair">
        <color indexed="64"/>
      </bottom>
      <diagonal/>
    </border>
    <border>
      <left style="hair">
        <color auto="1"/>
      </left>
      <right style="thin">
        <color indexed="64"/>
      </right>
      <top style="hair">
        <color indexed="64"/>
      </top>
      <bottom style="hair">
        <color indexed="64"/>
      </bottom>
      <diagonal/>
    </border>
    <border>
      <left style="medium">
        <color auto="1"/>
      </left>
      <right style="hair">
        <color auto="1"/>
      </right>
      <top style="hair">
        <color indexed="64"/>
      </top>
      <bottom/>
      <diagonal/>
    </border>
    <border>
      <left style="hair">
        <color auto="1"/>
      </left>
      <right style="thin">
        <color indexed="64"/>
      </right>
      <top style="hair">
        <color indexed="64"/>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medium">
        <color auto="1"/>
      </left>
      <right style="hair">
        <color auto="1"/>
      </right>
      <top style="medium">
        <color indexed="64"/>
      </top>
      <bottom/>
      <diagonal/>
    </border>
    <border>
      <left style="hair">
        <color auto="1"/>
      </left>
      <right style="thin">
        <color indexed="64"/>
      </right>
      <top style="medium">
        <color auto="1"/>
      </top>
      <bottom/>
      <diagonal/>
    </border>
    <border>
      <left style="thin">
        <color indexed="64"/>
      </left>
      <right style="thin">
        <color indexed="64"/>
      </right>
      <top style="hair">
        <color indexed="64"/>
      </top>
      <bottom style="medium">
        <color auto="1"/>
      </bottom>
      <diagonal/>
    </border>
    <border>
      <left style="thin">
        <color indexed="64"/>
      </left>
      <right style="medium">
        <color indexed="64"/>
      </right>
      <top style="hair">
        <color indexed="64"/>
      </top>
      <bottom style="medium">
        <color auto="1"/>
      </bottom>
      <diagonal/>
    </border>
    <border>
      <left/>
      <right/>
      <top style="medium">
        <color auto="1"/>
      </top>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medium">
        <color auto="1"/>
      </top>
      <bottom style="hair">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hair">
        <color auto="1"/>
      </right>
      <top style="medium">
        <color auto="1"/>
      </top>
      <bottom/>
      <diagonal/>
    </border>
    <border>
      <left/>
      <right style="hair">
        <color auto="1"/>
      </right>
      <top style="medium">
        <color indexed="64"/>
      </top>
      <bottom style="double">
        <color indexed="64"/>
      </bottom>
      <diagonal/>
    </border>
    <border>
      <left/>
      <right style="hair">
        <color auto="1"/>
      </right>
      <top/>
      <bottom/>
      <diagonal/>
    </border>
    <border>
      <left/>
      <right style="hair">
        <color auto="1"/>
      </right>
      <top/>
      <bottom style="hair">
        <color indexed="64"/>
      </bottom>
      <diagonal/>
    </border>
    <border>
      <left/>
      <right style="hair">
        <color auto="1"/>
      </right>
      <top style="hair">
        <color indexed="64"/>
      </top>
      <bottom/>
      <diagonal/>
    </border>
    <border>
      <left/>
      <right style="hair">
        <color auto="1"/>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hair">
        <color indexed="64"/>
      </top>
      <bottom style="medium">
        <color indexed="64"/>
      </bottom>
      <diagonal/>
    </border>
    <border>
      <left style="medium">
        <color auto="1"/>
      </left>
      <right style="hair">
        <color auto="1"/>
      </right>
      <top style="hair">
        <color indexed="64"/>
      </top>
      <bottom style="medium">
        <color indexed="64"/>
      </bottom>
      <diagonal/>
    </border>
    <border>
      <left style="hair">
        <color auto="1"/>
      </left>
      <right style="thin">
        <color indexed="64"/>
      </right>
      <top style="hair">
        <color indexed="64"/>
      </top>
      <bottom style="medium">
        <color indexed="64"/>
      </bottom>
      <diagonal/>
    </border>
    <border>
      <left style="thin">
        <color indexed="64"/>
      </left>
      <right/>
      <top style="medium">
        <color indexed="64"/>
      </top>
      <bottom style="hair">
        <color indexed="64"/>
      </bottom>
      <diagonal/>
    </border>
    <border>
      <left style="thin">
        <color auto="1"/>
      </left>
      <right style="hair">
        <color auto="1"/>
      </right>
      <top/>
      <bottom style="hair">
        <color indexed="64"/>
      </bottom>
      <diagonal/>
    </border>
    <border>
      <left style="thin">
        <color auto="1"/>
      </left>
      <right style="hair">
        <color auto="1"/>
      </right>
      <top style="hair">
        <color indexed="64"/>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style="medium">
        <color indexed="64"/>
      </right>
      <top/>
      <bottom/>
      <diagonal/>
    </border>
    <border>
      <left/>
      <right/>
      <top/>
      <bottom style="hair">
        <color indexed="64"/>
      </bottom>
      <diagonal/>
    </border>
    <border>
      <left/>
      <right style="medium">
        <color indexed="64"/>
      </right>
      <top style="double">
        <color indexed="64"/>
      </top>
      <bottom style="medium">
        <color indexed="64"/>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s>
  <cellStyleXfs count="15">
    <xf numFmtId="0" fontId="0" fillId="0" borderId="0"/>
    <xf numFmtId="164" fontId="4" fillId="0" borderId="0" applyFont="0" applyFill="0" applyBorder="0" applyAlignment="0" applyProtection="0"/>
    <xf numFmtId="164"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0" fontId="2" fillId="0" borderId="0">
      <alignment vertical="center"/>
    </xf>
    <xf numFmtId="164" fontId="15" fillId="0" borderId="0" applyFont="0" applyFill="0" applyBorder="0" applyAlignment="0" applyProtection="0"/>
    <xf numFmtId="43" fontId="18"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cellStyleXfs>
  <cellXfs count="758">
    <xf numFmtId="0" fontId="0" fillId="0" borderId="0" xfId="0"/>
    <xf numFmtId="0" fontId="1" fillId="0" borderId="0" xfId="3" applyFont="1"/>
    <xf numFmtId="0" fontId="1" fillId="0" borderId="0" xfId="3" applyFont="1" applyAlignment="1">
      <alignment vertical="center"/>
    </xf>
    <xf numFmtId="165" fontId="5" fillId="0" borderId="14" xfId="3" applyNumberFormat="1" applyFont="1" applyBorder="1" applyAlignment="1">
      <alignment horizontal="center" vertical="center"/>
    </xf>
    <xf numFmtId="3" fontId="1" fillId="0" borderId="10" xfId="3" applyNumberFormat="1" applyFont="1" applyBorder="1" applyAlignment="1">
      <alignment vertical="center"/>
    </xf>
    <xf numFmtId="0" fontId="2" fillId="0" borderId="0" xfId="3" applyFont="1" applyAlignment="1">
      <alignment vertical="center"/>
    </xf>
    <xf numFmtId="0" fontId="4" fillId="0" borderId="0" xfId="3" applyAlignment="1">
      <alignment vertical="center"/>
    </xf>
    <xf numFmtId="0" fontId="4" fillId="0" borderId="0" xfId="3"/>
    <xf numFmtId="3" fontId="4" fillId="0" borderId="0" xfId="3" applyNumberFormat="1" applyAlignment="1">
      <alignment horizontal="right" vertical="center"/>
    </xf>
    <xf numFmtId="3" fontId="1" fillId="0" borderId="11" xfId="3" applyNumberFormat="1" applyFont="1" applyBorder="1" applyAlignment="1">
      <alignment vertical="center"/>
    </xf>
    <xf numFmtId="3" fontId="1" fillId="0" borderId="0" xfId="3" applyNumberFormat="1" applyFont="1" applyAlignment="1">
      <alignment vertical="center"/>
    </xf>
    <xf numFmtId="3" fontId="4" fillId="0" borderId="0" xfId="3" applyNumberFormat="1" applyAlignment="1">
      <alignment vertical="center"/>
    </xf>
    <xf numFmtId="165" fontId="6" fillId="0" borderId="0" xfId="3" applyNumberFormat="1" applyFont="1" applyAlignment="1">
      <alignment horizontal="left" vertical="center"/>
    </xf>
    <xf numFmtId="165" fontId="2" fillId="0" borderId="0" xfId="3" applyNumberFormat="1" applyFont="1" applyAlignment="1">
      <alignment horizontal="left" vertical="center"/>
    </xf>
    <xf numFmtId="0" fontId="5" fillId="0" borderId="0" xfId="3" applyFont="1" applyAlignment="1">
      <alignment vertical="center"/>
    </xf>
    <xf numFmtId="0" fontId="4" fillId="0" borderId="0" xfId="3" applyAlignment="1">
      <alignment horizontal="center"/>
    </xf>
    <xf numFmtId="3" fontId="4" fillId="0" borderId="0" xfId="3" applyNumberFormat="1"/>
    <xf numFmtId="165" fontId="5" fillId="0" borderId="1" xfId="3" applyNumberFormat="1" applyFont="1" applyBorder="1" applyAlignment="1">
      <alignment horizontal="center" vertical="center"/>
    </xf>
    <xf numFmtId="0" fontId="1" fillId="0" borderId="46" xfId="3" applyFont="1" applyBorder="1" applyAlignment="1">
      <alignment horizontal="center" vertical="center"/>
    </xf>
    <xf numFmtId="165" fontId="6" fillId="0" borderId="46" xfId="3" applyNumberFormat="1" applyFont="1" applyBorder="1" applyAlignment="1">
      <alignment horizontal="right" vertical="center"/>
    </xf>
    <xf numFmtId="3" fontId="6" fillId="0" borderId="46" xfId="3" applyNumberFormat="1" applyFont="1" applyBorder="1" applyAlignment="1">
      <alignment vertical="center"/>
    </xf>
    <xf numFmtId="3" fontId="1" fillId="0" borderId="45" xfId="3" applyNumberFormat="1" applyFont="1" applyBorder="1" applyAlignment="1">
      <alignment vertical="center"/>
    </xf>
    <xf numFmtId="165" fontId="14" fillId="0" borderId="0" xfId="3" applyNumberFormat="1" applyFont="1" applyAlignment="1">
      <alignment horizontal="left" vertical="center"/>
    </xf>
    <xf numFmtId="0" fontId="3" fillId="0" borderId="0" xfId="3" applyFont="1" applyAlignment="1">
      <alignment horizontal="center" vertical="center"/>
    </xf>
    <xf numFmtId="3" fontId="3" fillId="0" borderId="0" xfId="3" applyNumberFormat="1" applyFont="1" applyAlignment="1">
      <alignment horizontal="center" vertical="center"/>
    </xf>
    <xf numFmtId="3" fontId="6" fillId="0" borderId="0" xfId="3" applyNumberFormat="1" applyFont="1" applyAlignment="1">
      <alignment vertical="center"/>
    </xf>
    <xf numFmtId="3" fontId="4" fillId="0" borderId="0" xfId="3" applyNumberFormat="1" applyAlignment="1">
      <alignment horizontal="center" vertical="center"/>
    </xf>
    <xf numFmtId="0" fontId="5" fillId="0" borderId="24" xfId="3" applyFont="1" applyBorder="1" applyAlignment="1">
      <alignment horizontal="center" vertical="center"/>
    </xf>
    <xf numFmtId="165" fontId="5" fillId="0" borderId="16" xfId="3" applyNumberFormat="1" applyFont="1" applyBorder="1" applyAlignment="1">
      <alignment horizontal="center" vertical="center"/>
    </xf>
    <xf numFmtId="3" fontId="5" fillId="0" borderId="16" xfId="3" applyNumberFormat="1" applyFont="1" applyBorder="1" applyAlignment="1">
      <alignment horizontal="center" vertical="center"/>
    </xf>
    <xf numFmtId="3" fontId="5" fillId="0" borderId="30" xfId="3" applyNumberFormat="1" applyFont="1" applyBorder="1" applyAlignment="1">
      <alignment horizontal="center" vertical="center"/>
    </xf>
    <xf numFmtId="3" fontId="5" fillId="0" borderId="31" xfId="3" applyNumberFormat="1" applyFont="1" applyBorder="1" applyAlignment="1">
      <alignment horizontal="center" vertical="center"/>
    </xf>
    <xf numFmtId="3" fontId="5" fillId="0" borderId="15" xfId="3" applyNumberFormat="1" applyFont="1" applyBorder="1" applyAlignment="1">
      <alignment horizontal="center" vertical="center"/>
    </xf>
    <xf numFmtId="165" fontId="5" fillId="0" borderId="23" xfId="3" applyNumberFormat="1" applyFont="1" applyBorder="1" applyAlignment="1">
      <alignment horizontal="center" vertical="center"/>
    </xf>
    <xf numFmtId="165" fontId="5" fillId="0" borderId="19" xfId="3" applyNumberFormat="1" applyFont="1" applyBorder="1" applyAlignment="1">
      <alignment horizontal="center" vertical="center"/>
    </xf>
    <xf numFmtId="165" fontId="5" fillId="0" borderId="5" xfId="3" applyNumberFormat="1" applyFont="1" applyBorder="1" applyAlignment="1">
      <alignment horizontal="center" vertical="center"/>
    </xf>
    <xf numFmtId="3" fontId="5" fillId="0" borderId="5" xfId="3" applyNumberFormat="1" applyFont="1" applyBorder="1" applyAlignment="1">
      <alignment horizontal="center" vertical="center"/>
    </xf>
    <xf numFmtId="3" fontId="5" fillId="0" borderId="32" xfId="3" applyNumberFormat="1" applyFont="1" applyBorder="1" applyAlignment="1">
      <alignment horizontal="center" vertical="center"/>
    </xf>
    <xf numFmtId="3" fontId="5" fillId="0" borderId="33" xfId="3" applyNumberFormat="1" applyFont="1" applyBorder="1" applyAlignment="1">
      <alignment horizontal="center" vertical="center"/>
    </xf>
    <xf numFmtId="3" fontId="5" fillId="0" borderId="8" xfId="3" applyNumberFormat="1" applyFont="1" applyBorder="1" applyAlignment="1">
      <alignment horizontal="center" vertical="center"/>
    </xf>
    <xf numFmtId="0" fontId="1" fillId="0" borderId="23" xfId="3" applyFont="1" applyBorder="1" applyAlignment="1">
      <alignment horizontal="center"/>
    </xf>
    <xf numFmtId="0" fontId="11" fillId="0" borderId="19" xfId="3" applyFont="1" applyBorder="1" applyAlignment="1">
      <alignment horizontal="left"/>
    </xf>
    <xf numFmtId="0" fontId="1" fillId="0" borderId="1" xfId="3" applyFont="1" applyBorder="1" applyAlignment="1">
      <alignment horizontal="center"/>
    </xf>
    <xf numFmtId="3" fontId="1" fillId="0" borderId="5" xfId="3" applyNumberFormat="1" applyFont="1" applyBorder="1" applyAlignment="1">
      <alignment horizontal="center"/>
    </xf>
    <xf numFmtId="3" fontId="1" fillId="0" borderId="32" xfId="3" applyNumberFormat="1" applyFont="1" applyBorder="1"/>
    <xf numFmtId="3" fontId="1" fillId="0" borderId="33" xfId="3" applyNumberFormat="1" applyFont="1" applyBorder="1"/>
    <xf numFmtId="3" fontId="1" fillId="0" borderId="8" xfId="3" applyNumberFormat="1" applyFont="1" applyBorder="1"/>
    <xf numFmtId="0" fontId="1" fillId="0" borderId="23" xfId="3" quotePrefix="1" applyFont="1" applyBorder="1" applyAlignment="1">
      <alignment horizontal="center" vertical="top"/>
    </xf>
    <xf numFmtId="0" fontId="11" fillId="0" borderId="19" xfId="3" quotePrefix="1" applyFont="1" applyBorder="1" applyAlignment="1">
      <alignment horizontal="left" vertical="top"/>
    </xf>
    <xf numFmtId="0" fontId="1" fillId="0" borderId="5" xfId="3" applyFont="1" applyBorder="1" applyAlignment="1">
      <alignment horizontal="justify" vertical="top"/>
    </xf>
    <xf numFmtId="3" fontId="8" fillId="0" borderId="32" xfId="3" applyNumberFormat="1" applyFont="1" applyBorder="1"/>
    <xf numFmtId="3" fontId="8" fillId="0" borderId="33" xfId="3" applyNumberFormat="1" applyFont="1" applyBorder="1"/>
    <xf numFmtId="0" fontId="1" fillId="0" borderId="23" xfId="3" applyFont="1" applyBorder="1" applyAlignment="1">
      <alignment horizontal="center" vertical="center"/>
    </xf>
    <xf numFmtId="0" fontId="11" fillId="0" borderId="19" xfId="3" applyFont="1" applyBorder="1" applyAlignment="1">
      <alignment horizontal="left" vertical="center"/>
    </xf>
    <xf numFmtId="0" fontId="1" fillId="0" borderId="6" xfId="3" applyFont="1" applyBorder="1" applyAlignment="1">
      <alignment horizontal="justify" vertical="center"/>
    </xf>
    <xf numFmtId="0" fontId="1" fillId="0" borderId="2" xfId="3" applyFont="1" applyBorder="1" applyAlignment="1">
      <alignment horizontal="center" vertical="center"/>
    </xf>
    <xf numFmtId="3" fontId="1" fillId="0" borderId="6" xfId="3" applyNumberFormat="1" applyFont="1" applyBorder="1" applyAlignment="1">
      <alignment horizontal="center" vertical="center"/>
    </xf>
    <xf numFmtId="3" fontId="1" fillId="0" borderId="34" xfId="3" applyNumberFormat="1" applyFont="1" applyBorder="1" applyAlignment="1">
      <alignment vertical="center"/>
    </xf>
    <xf numFmtId="3" fontId="1" fillId="0" borderId="35" xfId="3" applyNumberFormat="1" applyFont="1" applyBorder="1" applyAlignment="1">
      <alignment vertical="center"/>
    </xf>
    <xf numFmtId="0" fontId="1" fillId="0" borderId="7" xfId="3" applyFont="1" applyBorder="1" applyAlignment="1">
      <alignment horizontal="justify" vertical="center"/>
    </xf>
    <xf numFmtId="0" fontId="1" fillId="0" borderId="3" xfId="3" applyFont="1" applyBorder="1" applyAlignment="1">
      <alignment horizontal="center" vertical="center"/>
    </xf>
    <xf numFmtId="3" fontId="1" fillId="0" borderId="7" xfId="3" applyNumberFormat="1" applyFont="1" applyBorder="1" applyAlignment="1">
      <alignment horizontal="center" vertical="center"/>
    </xf>
    <xf numFmtId="3" fontId="1" fillId="0" borderId="36" xfId="3" applyNumberFormat="1" applyFont="1" applyBorder="1" applyAlignment="1">
      <alignment vertical="center"/>
    </xf>
    <xf numFmtId="3" fontId="1" fillId="0" borderId="37" xfId="3" applyNumberFormat="1" applyFont="1" applyBorder="1" applyAlignment="1">
      <alignment vertical="center"/>
    </xf>
    <xf numFmtId="0" fontId="1" fillId="0" borderId="23" xfId="3" applyFont="1" applyBorder="1" applyAlignment="1">
      <alignment horizontal="center" vertical="top"/>
    </xf>
    <xf numFmtId="0" fontId="11" fillId="0" borderId="19" xfId="3" applyFont="1" applyBorder="1" applyAlignment="1">
      <alignment horizontal="left" vertical="top"/>
    </xf>
    <xf numFmtId="0" fontId="1" fillId="0" borderId="5" xfId="3" applyFont="1" applyBorder="1" applyAlignment="1">
      <alignment horizontal="justify" vertical="top" wrapText="1"/>
    </xf>
    <xf numFmtId="0" fontId="1" fillId="0" borderId="1" xfId="3" applyFont="1" applyBorder="1" applyAlignment="1">
      <alignment horizontal="center" vertical="center"/>
    </xf>
    <xf numFmtId="3" fontId="1" fillId="0" borderId="5" xfId="3" applyNumberFormat="1" applyFont="1" applyBorder="1" applyAlignment="1">
      <alignment horizontal="center" vertical="center"/>
    </xf>
    <xf numFmtId="3" fontId="1" fillId="0" borderId="32" xfId="3" applyNumberFormat="1" applyFont="1" applyBorder="1" applyAlignment="1">
      <alignment vertical="center"/>
    </xf>
    <xf numFmtId="3" fontId="1" fillId="0" borderId="33" xfId="3" applyNumberFormat="1" applyFont="1" applyBorder="1" applyAlignment="1">
      <alignment vertical="center"/>
    </xf>
    <xf numFmtId="3" fontId="1" fillId="0" borderId="8" xfId="3" applyNumberFormat="1" applyFont="1" applyBorder="1" applyAlignment="1">
      <alignment vertical="center"/>
    </xf>
    <xf numFmtId="166" fontId="13" fillId="0" borderId="23" xfId="3" applyNumberFormat="1" applyFont="1" applyBorder="1" applyAlignment="1">
      <alignment horizontal="center" vertical="center"/>
    </xf>
    <xf numFmtId="0" fontId="1" fillId="0" borderId="6" xfId="3" applyFont="1" applyBorder="1" applyAlignment="1">
      <alignment vertical="center"/>
    </xf>
    <xf numFmtId="0" fontId="1" fillId="0" borderId="52" xfId="3" applyFont="1" applyBorder="1" applyAlignment="1">
      <alignment horizontal="center" vertical="center"/>
    </xf>
    <xf numFmtId="3" fontId="1" fillId="0" borderId="51" xfId="3" applyNumberFormat="1" applyFont="1" applyBorder="1" applyAlignment="1">
      <alignment horizontal="center" vertical="center"/>
    </xf>
    <xf numFmtId="3" fontId="1" fillId="0" borderId="42" xfId="3" applyNumberFormat="1" applyFont="1" applyBorder="1" applyAlignment="1">
      <alignment vertical="center"/>
    </xf>
    <xf numFmtId="3" fontId="1" fillId="0" borderId="43" xfId="3" applyNumberFormat="1" applyFont="1" applyBorder="1" applyAlignment="1">
      <alignment vertical="center"/>
    </xf>
    <xf numFmtId="3" fontId="1" fillId="0" borderId="24" xfId="3" applyNumberFormat="1" applyFont="1" applyBorder="1" applyAlignment="1">
      <alignment vertical="center"/>
    </xf>
    <xf numFmtId="0" fontId="1" fillId="0" borderId="7" xfId="3" applyFont="1" applyBorder="1" applyAlignment="1">
      <alignment vertical="center"/>
    </xf>
    <xf numFmtId="166" fontId="11" fillId="0" borderId="19" xfId="3" applyNumberFormat="1" applyFont="1" applyBorder="1" applyAlignment="1">
      <alignment horizontal="left" vertical="center"/>
    </xf>
    <xf numFmtId="0" fontId="1" fillId="0" borderId="5" xfId="3" applyFont="1" applyBorder="1" applyAlignment="1">
      <alignment horizontal="justify" vertical="center"/>
    </xf>
    <xf numFmtId="0" fontId="1" fillId="0" borderId="9" xfId="3" applyFont="1" applyBorder="1" applyAlignment="1">
      <alignment horizontal="justify" vertical="center"/>
    </xf>
    <xf numFmtId="0" fontId="1" fillId="0" borderId="4" xfId="3" applyFont="1" applyBorder="1" applyAlignment="1">
      <alignment horizontal="center" vertical="center"/>
    </xf>
    <xf numFmtId="3" fontId="1" fillId="0" borderId="9" xfId="3" applyNumberFormat="1" applyFont="1" applyBorder="1" applyAlignment="1">
      <alignment horizontal="center" vertical="center"/>
    </xf>
    <xf numFmtId="3" fontId="1" fillId="0" borderId="38" xfId="3" applyNumberFormat="1" applyFont="1" applyBorder="1" applyAlignment="1">
      <alignment vertical="center"/>
    </xf>
    <xf numFmtId="3" fontId="1" fillId="0" borderId="39" xfId="3" applyNumberFormat="1" applyFont="1" applyBorder="1" applyAlignment="1">
      <alignment vertical="center"/>
    </xf>
    <xf numFmtId="3" fontId="1" fillId="0" borderId="12" xfId="3" applyNumberFormat="1" applyFont="1" applyBorder="1" applyAlignment="1">
      <alignment vertical="center"/>
    </xf>
    <xf numFmtId="0" fontId="1" fillId="0" borderId="9" xfId="3" applyFont="1" applyBorder="1" applyAlignment="1">
      <alignment vertical="center"/>
    </xf>
    <xf numFmtId="166" fontId="11" fillId="0" borderId="19" xfId="3" applyNumberFormat="1" applyFont="1" applyBorder="1" applyAlignment="1">
      <alignment horizontal="left" vertical="top"/>
    </xf>
    <xf numFmtId="0" fontId="1" fillId="0" borderId="7" xfId="3" applyFont="1" applyBorder="1" applyAlignment="1">
      <alignment horizontal="justify" vertical="top" wrapText="1"/>
    </xf>
    <xf numFmtId="0" fontId="1" fillId="0" borderId="3" xfId="3" applyFont="1" applyBorder="1" applyAlignment="1">
      <alignment horizontal="center"/>
    </xf>
    <xf numFmtId="3" fontId="1" fillId="0" borderId="7" xfId="3" applyNumberFormat="1" applyFont="1" applyBorder="1" applyAlignment="1">
      <alignment horizontal="center"/>
    </xf>
    <xf numFmtId="3" fontId="1" fillId="0" borderId="36" xfId="3" applyNumberFormat="1" applyFont="1" applyBorder="1"/>
    <xf numFmtId="3" fontId="1" fillId="0" borderId="37" xfId="3" applyNumberFormat="1" applyFont="1" applyBorder="1"/>
    <xf numFmtId="3" fontId="1" fillId="0" borderId="39" xfId="3" applyNumberFormat="1" applyFont="1" applyBorder="1"/>
    <xf numFmtId="3" fontId="1" fillId="0" borderId="12" xfId="3" applyNumberFormat="1" applyFont="1" applyBorder="1"/>
    <xf numFmtId="1" fontId="1" fillId="0" borderId="23" xfId="3" applyNumberFormat="1" applyFont="1" applyBorder="1" applyAlignment="1">
      <alignment horizontal="center" vertical="top"/>
    </xf>
    <xf numFmtId="1" fontId="11" fillId="0" borderId="19" xfId="3" applyNumberFormat="1" applyFont="1" applyBorder="1" applyAlignment="1">
      <alignment horizontal="left" vertical="top"/>
    </xf>
    <xf numFmtId="0" fontId="1" fillId="0" borderId="9" xfId="3" applyFont="1" applyBorder="1" applyAlignment="1">
      <alignment horizontal="justify" vertical="top"/>
    </xf>
    <xf numFmtId="0" fontId="1" fillId="0" borderId="4" xfId="3" applyFont="1" applyBorder="1" applyAlignment="1">
      <alignment horizontal="center"/>
    </xf>
    <xf numFmtId="3" fontId="1" fillId="0" borderId="9" xfId="3" applyNumberFormat="1" applyFont="1" applyBorder="1" applyAlignment="1">
      <alignment horizontal="center"/>
    </xf>
    <xf numFmtId="3" fontId="1" fillId="0" borderId="38" xfId="3" applyNumberFormat="1" applyFont="1" applyBorder="1"/>
    <xf numFmtId="0" fontId="1" fillId="0" borderId="5" xfId="3" applyFont="1" applyBorder="1" applyAlignment="1">
      <alignment vertical="center"/>
    </xf>
    <xf numFmtId="0" fontId="7" fillId="0" borderId="23" xfId="3" applyFont="1" applyBorder="1" applyAlignment="1">
      <alignment horizontal="center" vertical="center"/>
    </xf>
    <xf numFmtId="3" fontId="1" fillId="0" borderId="11" xfId="3" applyNumberFormat="1" applyFont="1" applyBorder="1"/>
    <xf numFmtId="0" fontId="1" fillId="0" borderId="7" xfId="3" applyFont="1" applyBorder="1" applyAlignment="1">
      <alignment horizontal="left" vertical="center" wrapText="1"/>
    </xf>
    <xf numFmtId="0" fontId="7" fillId="0" borderId="1" xfId="3" applyFont="1" applyBorder="1" applyAlignment="1">
      <alignment horizontal="center" vertical="center"/>
    </xf>
    <xf numFmtId="165" fontId="1" fillId="0" borderId="6" xfId="3" applyNumberFormat="1" applyFont="1" applyBorder="1" applyAlignment="1">
      <alignment horizontal="justify" vertical="center"/>
    </xf>
    <xf numFmtId="0" fontId="1" fillId="0" borderId="9" xfId="3" applyFont="1" applyBorder="1" applyAlignment="1">
      <alignment horizontal="justify" vertical="center" wrapText="1"/>
    </xf>
    <xf numFmtId="1" fontId="1" fillId="0" borderId="23" xfId="3" quotePrefix="1" applyNumberFormat="1" applyFont="1" applyBorder="1" applyAlignment="1">
      <alignment horizontal="center" vertical="top"/>
    </xf>
    <xf numFmtId="0" fontId="9" fillId="0" borderId="23" xfId="3" applyFont="1" applyBorder="1" applyAlignment="1">
      <alignment horizontal="center" vertical="center"/>
    </xf>
    <xf numFmtId="0" fontId="12" fillId="0" borderId="19" xfId="3" applyFont="1" applyBorder="1" applyAlignment="1">
      <alignment horizontal="left" vertical="center"/>
    </xf>
    <xf numFmtId="3" fontId="1" fillId="0" borderId="34" xfId="3" applyNumberFormat="1" applyFont="1" applyBorder="1" applyAlignment="1">
      <alignment horizontal="right" vertical="center"/>
    </xf>
    <xf numFmtId="3" fontId="1" fillId="0" borderId="35" xfId="3" applyNumberFormat="1" applyFont="1" applyBorder="1" applyAlignment="1">
      <alignment horizontal="right" vertical="center"/>
    </xf>
    <xf numFmtId="0" fontId="9" fillId="0" borderId="0" xfId="3" applyFont="1" applyAlignment="1">
      <alignment vertical="center"/>
    </xf>
    <xf numFmtId="3" fontId="1" fillId="0" borderId="37" xfId="3" applyNumberFormat="1" applyFont="1" applyBorder="1" applyAlignment="1">
      <alignment horizontal="right" vertical="center"/>
    </xf>
    <xf numFmtId="166" fontId="12" fillId="0" borderId="19" xfId="3" applyNumberFormat="1" applyFont="1" applyBorder="1" applyAlignment="1">
      <alignment horizontal="left" vertical="center"/>
    </xf>
    <xf numFmtId="3" fontId="1" fillId="0" borderId="36" xfId="3" applyNumberFormat="1" applyFont="1" applyBorder="1" applyAlignment="1">
      <alignment horizontal="right" vertical="center"/>
    </xf>
    <xf numFmtId="2" fontId="12" fillId="0" borderId="19" xfId="3" applyNumberFormat="1" applyFont="1" applyBorder="1" applyAlignment="1">
      <alignment horizontal="left" vertical="center"/>
    </xf>
    <xf numFmtId="0" fontId="1" fillId="0" borderId="9" xfId="3" quotePrefix="1" applyFont="1" applyBorder="1" applyAlignment="1">
      <alignment horizontal="justify" vertical="top"/>
    </xf>
    <xf numFmtId="3" fontId="1" fillId="0" borderId="38" xfId="3" applyNumberFormat="1" applyFont="1" applyBorder="1" applyAlignment="1">
      <alignment horizontal="right"/>
    </xf>
    <xf numFmtId="3" fontId="1" fillId="0" borderId="39" xfId="3" applyNumberFormat="1" applyFont="1" applyBorder="1" applyAlignment="1">
      <alignment horizontal="right"/>
    </xf>
    <xf numFmtId="0" fontId="1" fillId="0" borderId="23" xfId="3" quotePrefix="1" applyFont="1" applyBorder="1" applyAlignment="1">
      <alignment horizontal="center" vertical="center"/>
    </xf>
    <xf numFmtId="0" fontId="11" fillId="0" borderId="19" xfId="3" quotePrefix="1" applyFont="1" applyBorder="1" applyAlignment="1">
      <alignment horizontal="left" vertical="center"/>
    </xf>
    <xf numFmtId="0" fontId="1" fillId="0" borderId="6" xfId="3" applyFont="1" applyBorder="1" applyAlignment="1">
      <alignment horizontal="left" vertical="center"/>
    </xf>
    <xf numFmtId="165" fontId="1" fillId="0" borderId="23" xfId="3" quotePrefix="1" applyNumberFormat="1" applyFont="1" applyBorder="1" applyAlignment="1">
      <alignment horizontal="center" vertical="top"/>
    </xf>
    <xf numFmtId="165" fontId="1" fillId="0" borderId="23" xfId="3" applyNumberFormat="1" applyFont="1" applyBorder="1" applyAlignment="1">
      <alignment horizontal="center" vertical="top"/>
    </xf>
    <xf numFmtId="165" fontId="11" fillId="0" borderId="19" xfId="3" applyNumberFormat="1" applyFont="1" applyBorder="1" applyAlignment="1">
      <alignment horizontal="left" vertical="top"/>
    </xf>
    <xf numFmtId="165" fontId="1" fillId="0" borderId="6" xfId="3" applyNumberFormat="1" applyFont="1" applyBorder="1" applyAlignment="1">
      <alignment horizontal="justify" vertical="top"/>
    </xf>
    <xf numFmtId="0" fontId="1" fillId="0" borderId="2" xfId="3" applyFont="1" applyBorder="1" applyAlignment="1">
      <alignment horizontal="center"/>
    </xf>
    <xf numFmtId="3" fontId="1" fillId="0" borderId="6" xfId="3" applyNumberFormat="1" applyFont="1" applyBorder="1" applyAlignment="1">
      <alignment horizontal="center"/>
    </xf>
    <xf numFmtId="165" fontId="1" fillId="0" borderId="7" xfId="3" applyNumberFormat="1" applyFont="1" applyBorder="1" applyAlignment="1">
      <alignment horizontal="justify" vertical="top"/>
    </xf>
    <xf numFmtId="0" fontId="1" fillId="0" borderId="6" xfId="3" applyFont="1" applyBorder="1" applyAlignment="1">
      <alignment horizontal="justify" vertical="top"/>
    </xf>
    <xf numFmtId="165" fontId="1" fillId="0" borderId="2" xfId="3" applyNumberFormat="1" applyFont="1" applyBorder="1" applyAlignment="1">
      <alignment horizontal="center"/>
    </xf>
    <xf numFmtId="165" fontId="11" fillId="0" borderId="19" xfId="3" quotePrefix="1" applyNumberFormat="1" applyFont="1" applyBorder="1" applyAlignment="1">
      <alignment horizontal="left" vertical="top"/>
    </xf>
    <xf numFmtId="165" fontId="11" fillId="0" borderId="19" xfId="3" applyNumberFormat="1" applyFont="1" applyBorder="1" applyAlignment="1">
      <alignment horizontal="left" vertical="center"/>
    </xf>
    <xf numFmtId="165" fontId="1" fillId="0" borderId="6" xfId="3" applyNumberFormat="1" applyFont="1" applyBorder="1" applyAlignment="1">
      <alignment horizontal="left" vertical="center"/>
    </xf>
    <xf numFmtId="165" fontId="1" fillId="0" borderId="2" xfId="3" applyNumberFormat="1" applyFont="1" applyBorder="1" applyAlignment="1">
      <alignment horizontal="center" vertical="center"/>
    </xf>
    <xf numFmtId="165" fontId="1" fillId="0" borderId="5" xfId="3" applyNumberFormat="1" applyFont="1" applyBorder="1" applyAlignment="1">
      <alignment horizontal="left" vertical="center"/>
    </xf>
    <xf numFmtId="165" fontId="1" fillId="0" borderId="1" xfId="3" applyNumberFormat="1" applyFont="1" applyBorder="1" applyAlignment="1">
      <alignment horizontal="center" vertical="center"/>
    </xf>
    <xf numFmtId="165" fontId="11" fillId="0" borderId="19" xfId="3" quotePrefix="1" applyNumberFormat="1" applyFont="1" applyBorder="1" applyAlignment="1">
      <alignment horizontal="left" vertical="center"/>
    </xf>
    <xf numFmtId="165" fontId="1" fillId="0" borderId="9" xfId="3" applyNumberFormat="1" applyFont="1" applyBorder="1" applyAlignment="1">
      <alignment horizontal="left" vertical="center"/>
    </xf>
    <xf numFmtId="165" fontId="1" fillId="0" borderId="4" xfId="3" applyNumberFormat="1" applyFont="1" applyBorder="1" applyAlignment="1">
      <alignment horizontal="center" vertical="center"/>
    </xf>
    <xf numFmtId="0" fontId="1" fillId="0" borderId="7" xfId="3" applyFont="1" applyBorder="1" applyAlignment="1">
      <alignment horizontal="justify" vertical="top"/>
    </xf>
    <xf numFmtId="165" fontId="1" fillId="0" borderId="3" xfId="3" applyNumberFormat="1" applyFont="1" applyBorder="1" applyAlignment="1">
      <alignment horizontal="center"/>
    </xf>
    <xf numFmtId="165" fontId="1" fillId="0" borderId="47" xfId="3" quotePrefix="1" applyNumberFormat="1" applyFont="1" applyBorder="1" applyAlignment="1">
      <alignment horizontal="center" vertical="top"/>
    </xf>
    <xf numFmtId="165" fontId="11" fillId="0" borderId="48" xfId="3" quotePrefix="1" applyNumberFormat="1" applyFont="1" applyBorder="1" applyAlignment="1">
      <alignment horizontal="left" vertical="top"/>
    </xf>
    <xf numFmtId="165" fontId="1" fillId="0" borderId="27" xfId="3" applyNumberFormat="1" applyFont="1" applyBorder="1" applyAlignment="1">
      <alignment horizontal="justify" vertical="top"/>
    </xf>
    <xf numFmtId="165" fontId="1" fillId="0" borderId="26" xfId="3" applyNumberFormat="1" applyFont="1" applyBorder="1" applyAlignment="1">
      <alignment horizontal="center"/>
    </xf>
    <xf numFmtId="3" fontId="1" fillId="0" borderId="27" xfId="3" applyNumberFormat="1" applyFont="1" applyBorder="1" applyAlignment="1">
      <alignment horizontal="center"/>
    </xf>
    <xf numFmtId="0" fontId="1" fillId="0" borderId="17" xfId="3" applyFont="1" applyBorder="1" applyAlignment="1">
      <alignment horizontal="center" vertical="center"/>
    </xf>
    <xf numFmtId="0" fontId="11" fillId="0" borderId="20" xfId="3" applyFont="1" applyBorder="1" applyAlignment="1">
      <alignment horizontal="left" vertical="center"/>
    </xf>
    <xf numFmtId="0" fontId="1" fillId="0" borderId="13" xfId="3" applyFont="1" applyBorder="1" applyAlignment="1">
      <alignment horizontal="center" vertical="center"/>
    </xf>
    <xf numFmtId="3" fontId="7" fillId="0" borderId="25" xfId="3" applyNumberFormat="1" applyFont="1" applyBorder="1" applyAlignment="1">
      <alignment horizontal="center" vertical="center"/>
    </xf>
    <xf numFmtId="3" fontId="7" fillId="0" borderId="40" xfId="3" applyNumberFormat="1" applyFont="1" applyBorder="1" applyAlignment="1">
      <alignment vertical="center"/>
    </xf>
    <xf numFmtId="3" fontId="7" fillId="0" borderId="41" xfId="3" applyNumberFormat="1" applyFont="1" applyBorder="1" applyAlignment="1">
      <alignment vertical="center"/>
    </xf>
    <xf numFmtId="3" fontId="7" fillId="0" borderId="18" xfId="3" applyNumberFormat="1" applyFont="1" applyBorder="1" applyAlignment="1">
      <alignment vertical="center"/>
    </xf>
    <xf numFmtId="0" fontId="11" fillId="0" borderId="46" xfId="3" applyFont="1" applyBorder="1" applyAlignment="1">
      <alignment horizontal="left" vertical="center"/>
    </xf>
    <xf numFmtId="0" fontId="2" fillId="0" borderId="46" xfId="3" applyFont="1" applyBorder="1" applyAlignment="1">
      <alignment horizontal="center" vertical="center"/>
    </xf>
    <xf numFmtId="3" fontId="5" fillId="0" borderId="46" xfId="3" applyNumberFormat="1" applyFont="1" applyBorder="1" applyAlignment="1">
      <alignment horizontal="center" vertical="center"/>
    </xf>
    <xf numFmtId="0" fontId="10" fillId="0" borderId="0" xfId="3" applyFont="1" applyAlignment="1">
      <alignment horizontal="left"/>
    </xf>
    <xf numFmtId="3" fontId="4" fillId="0" borderId="0" xfId="3" applyNumberFormat="1" applyAlignment="1">
      <alignment horizontal="center"/>
    </xf>
    <xf numFmtId="0" fontId="4" fillId="0" borderId="0" xfId="3" quotePrefix="1"/>
    <xf numFmtId="0" fontId="1" fillId="0" borderId="51" xfId="3" applyFont="1" applyBorder="1" applyAlignment="1">
      <alignment horizontal="justify" vertical="top"/>
    </xf>
    <xf numFmtId="0" fontId="8" fillId="0" borderId="23" xfId="3" applyFont="1" applyBorder="1" applyAlignment="1">
      <alignment horizontal="center" vertical="center"/>
    </xf>
    <xf numFmtId="165" fontId="7" fillId="0" borderId="25" xfId="3" applyNumberFormat="1" applyFont="1" applyBorder="1" applyAlignment="1">
      <alignment horizontal="right" vertical="center"/>
    </xf>
    <xf numFmtId="0" fontId="16" fillId="0" borderId="19" xfId="3" quotePrefix="1" applyFont="1" applyBorder="1" applyAlignment="1">
      <alignment horizontal="left" vertical="center"/>
    </xf>
    <xf numFmtId="0" fontId="7" fillId="0" borderId="5" xfId="3" applyFont="1" applyBorder="1" applyAlignment="1">
      <alignment horizontal="justify" vertical="center"/>
    </xf>
    <xf numFmtId="165" fontId="1" fillId="0" borderId="7" xfId="3" quotePrefix="1" applyNumberFormat="1" applyFont="1" applyBorder="1" applyAlignment="1">
      <alignment horizontal="justify" vertical="top"/>
    </xf>
    <xf numFmtId="0" fontId="11" fillId="0" borderId="60" xfId="3" applyFont="1" applyBorder="1" applyAlignment="1">
      <alignment horizontal="left" vertical="center"/>
    </xf>
    <xf numFmtId="0" fontId="1" fillId="0" borderId="61" xfId="3" applyFont="1" applyBorder="1" applyAlignment="1">
      <alignment vertical="center"/>
    </xf>
    <xf numFmtId="0" fontId="1" fillId="0" borderId="50" xfId="3" applyFont="1" applyBorder="1" applyAlignment="1">
      <alignment horizontal="center" vertical="center"/>
    </xf>
    <xf numFmtId="3" fontId="1" fillId="0" borderId="61" xfId="3" applyNumberFormat="1" applyFont="1" applyBorder="1" applyAlignment="1">
      <alignment horizontal="center" vertical="center"/>
    </xf>
    <xf numFmtId="0" fontId="1" fillId="0" borderId="62" xfId="3" applyFont="1" applyBorder="1" applyAlignment="1">
      <alignment horizontal="center" vertical="top"/>
    </xf>
    <xf numFmtId="0" fontId="11" fillId="0" borderId="63" xfId="3" applyFont="1" applyBorder="1" applyAlignment="1">
      <alignment horizontal="left" vertical="top"/>
    </xf>
    <xf numFmtId="0" fontId="1" fillId="0" borderId="59" xfId="3" applyFont="1" applyBorder="1" applyAlignment="1">
      <alignment horizontal="center" vertical="center"/>
    </xf>
    <xf numFmtId="0" fontId="1" fillId="0" borderId="64" xfId="3" applyFont="1" applyBorder="1" applyAlignment="1">
      <alignment vertical="center"/>
    </xf>
    <xf numFmtId="0" fontId="1" fillId="0" borderId="44" xfId="3" applyFont="1" applyBorder="1" applyAlignment="1">
      <alignment horizontal="center" vertical="center"/>
    </xf>
    <xf numFmtId="3" fontId="1" fillId="0" borderId="64" xfId="3" applyNumberFormat="1" applyFont="1" applyBorder="1" applyAlignment="1">
      <alignment horizontal="center" vertical="center"/>
    </xf>
    <xf numFmtId="0" fontId="1" fillId="0" borderId="62" xfId="3" applyFont="1" applyBorder="1" applyAlignment="1">
      <alignment horizontal="center" vertical="center"/>
    </xf>
    <xf numFmtId="166" fontId="11" fillId="0" borderId="63" xfId="3" applyNumberFormat="1" applyFont="1" applyBorder="1" applyAlignment="1">
      <alignment horizontal="left" vertical="center"/>
    </xf>
    <xf numFmtId="0" fontId="1" fillId="0" borderId="51" xfId="3" applyFont="1" applyBorder="1" applyAlignment="1">
      <alignment horizontal="justify" vertical="center"/>
    </xf>
    <xf numFmtId="0" fontId="11" fillId="0" borderId="63" xfId="3" applyFont="1" applyBorder="1" applyAlignment="1">
      <alignment horizontal="left" vertical="center"/>
    </xf>
    <xf numFmtId="0" fontId="1" fillId="0" borderId="67" xfId="3" applyFont="1" applyBorder="1" applyAlignment="1">
      <alignment vertical="center"/>
    </xf>
    <xf numFmtId="0" fontId="1" fillId="0" borderId="49" xfId="3" applyFont="1" applyBorder="1" applyAlignment="1">
      <alignment horizontal="center" vertical="center"/>
    </xf>
    <xf numFmtId="3" fontId="1" fillId="0" borderId="67" xfId="3" applyNumberFormat="1" applyFont="1" applyBorder="1" applyAlignment="1">
      <alignment horizontal="center" vertical="center"/>
    </xf>
    <xf numFmtId="1" fontId="1" fillId="0" borderId="62" xfId="3" quotePrefix="1" applyNumberFormat="1" applyFont="1" applyBorder="1" applyAlignment="1">
      <alignment horizontal="center" vertical="top"/>
    </xf>
    <xf numFmtId="0" fontId="11" fillId="0" borderId="63" xfId="3" quotePrefix="1" applyFont="1" applyBorder="1" applyAlignment="1">
      <alignment horizontal="left" vertical="top"/>
    </xf>
    <xf numFmtId="0" fontId="1" fillId="0" borderId="52" xfId="3" applyFont="1" applyBorder="1" applyAlignment="1">
      <alignment horizontal="center"/>
    </xf>
    <xf numFmtId="3" fontId="1" fillId="0" borderId="51" xfId="3" applyNumberFormat="1" applyFont="1" applyBorder="1" applyAlignment="1">
      <alignment horizontal="center"/>
    </xf>
    <xf numFmtId="3" fontId="1" fillId="0" borderId="42" xfId="3" applyNumberFormat="1" applyFont="1" applyBorder="1"/>
    <xf numFmtId="3" fontId="1" fillId="0" borderId="43" xfId="3" applyNumberFormat="1" applyFont="1" applyBorder="1"/>
    <xf numFmtId="3" fontId="1" fillId="0" borderId="24" xfId="3" applyNumberFormat="1" applyFont="1" applyBorder="1"/>
    <xf numFmtId="0" fontId="9" fillId="0" borderId="59" xfId="3" applyFont="1" applyBorder="1" applyAlignment="1">
      <alignment horizontal="center" vertical="center"/>
    </xf>
    <xf numFmtId="2" fontId="12" fillId="0" borderId="60" xfId="3" applyNumberFormat="1" applyFont="1" applyBorder="1" applyAlignment="1">
      <alignment horizontal="left" vertical="center"/>
    </xf>
    <xf numFmtId="3" fontId="1" fillId="0" borderId="65" xfId="3" applyNumberFormat="1" applyFont="1" applyBorder="1" applyAlignment="1">
      <alignment horizontal="right" vertical="center"/>
    </xf>
    <xf numFmtId="3" fontId="1" fillId="0" borderId="66" xfId="3" applyNumberFormat="1" applyFont="1" applyBorder="1" applyAlignment="1">
      <alignment horizontal="right" vertical="center"/>
    </xf>
    <xf numFmtId="0" fontId="9" fillId="0" borderId="62" xfId="3" applyFont="1" applyBorder="1" applyAlignment="1">
      <alignment horizontal="center" vertical="center"/>
    </xf>
    <xf numFmtId="2" fontId="12" fillId="0" borderId="63" xfId="3" applyNumberFormat="1" applyFont="1" applyBorder="1" applyAlignment="1">
      <alignment horizontal="left" vertical="center"/>
    </xf>
    <xf numFmtId="0" fontId="1" fillId="0" borderId="59" xfId="3" quotePrefix="1" applyFont="1" applyBorder="1" applyAlignment="1">
      <alignment horizontal="center" vertical="center"/>
    </xf>
    <xf numFmtId="0" fontId="11" fillId="0" borderId="60" xfId="3" quotePrefix="1" applyFont="1" applyBorder="1" applyAlignment="1">
      <alignment horizontal="left" vertical="center"/>
    </xf>
    <xf numFmtId="0" fontId="1" fillId="0" borderId="61" xfId="3" applyFont="1" applyBorder="1" applyAlignment="1">
      <alignment horizontal="left" vertical="center"/>
    </xf>
    <xf numFmtId="0" fontId="1" fillId="0" borderId="62" xfId="3" quotePrefix="1" applyFont="1" applyBorder="1" applyAlignment="1">
      <alignment horizontal="center" vertical="top"/>
    </xf>
    <xf numFmtId="0" fontId="1" fillId="0" borderId="51" xfId="3" quotePrefix="1" applyFont="1" applyBorder="1" applyAlignment="1">
      <alignment horizontal="justify" vertical="top"/>
    </xf>
    <xf numFmtId="3" fontId="1" fillId="0" borderId="42" xfId="3" applyNumberFormat="1" applyFont="1" applyBorder="1" applyAlignment="1">
      <alignment horizontal="right"/>
    </xf>
    <xf numFmtId="3" fontId="1" fillId="0" borderId="43" xfId="3" applyNumberFormat="1" applyFont="1" applyBorder="1" applyAlignment="1">
      <alignment horizontal="right"/>
    </xf>
    <xf numFmtId="165" fontId="1" fillId="0" borderId="59" xfId="3" applyNumberFormat="1" applyFont="1" applyBorder="1" applyAlignment="1">
      <alignment horizontal="center" vertical="top"/>
    </xf>
    <xf numFmtId="165" fontId="11" fillId="0" borderId="60" xfId="3" applyNumberFormat="1" applyFont="1" applyBorder="1" applyAlignment="1">
      <alignment horizontal="left" vertical="top"/>
    </xf>
    <xf numFmtId="165" fontId="1" fillId="0" borderId="64" xfId="3" applyNumberFormat="1" applyFont="1" applyBorder="1" applyAlignment="1">
      <alignment horizontal="justify" vertical="top"/>
    </xf>
    <xf numFmtId="0" fontId="1" fillId="0" borderId="44" xfId="3" applyFont="1" applyBorder="1" applyAlignment="1">
      <alignment horizontal="center"/>
    </xf>
    <xf numFmtId="3" fontId="1" fillId="0" borderId="64" xfId="3" applyNumberFormat="1" applyFont="1" applyBorder="1" applyAlignment="1">
      <alignment horizontal="center"/>
    </xf>
    <xf numFmtId="165" fontId="1" fillId="0" borderId="62" xfId="3" applyNumberFormat="1" applyFont="1" applyBorder="1" applyAlignment="1">
      <alignment horizontal="center" vertical="top"/>
    </xf>
    <xf numFmtId="165" fontId="11" fillId="0" borderId="63" xfId="3" applyNumberFormat="1" applyFont="1" applyBorder="1" applyAlignment="1">
      <alignment horizontal="left" vertical="top"/>
    </xf>
    <xf numFmtId="165" fontId="1" fillId="0" borderId="67" xfId="3" applyNumberFormat="1" applyFont="1" applyBorder="1" applyAlignment="1">
      <alignment horizontal="justify" vertical="top"/>
    </xf>
    <xf numFmtId="0" fontId="1" fillId="0" borderId="49" xfId="3" applyFont="1" applyBorder="1" applyAlignment="1">
      <alignment horizontal="center"/>
    </xf>
    <xf numFmtId="3" fontId="1" fillId="0" borderId="67" xfId="3" applyNumberFormat="1" applyFont="1" applyBorder="1" applyAlignment="1">
      <alignment horizontal="center"/>
    </xf>
    <xf numFmtId="0" fontId="1" fillId="0" borderId="64" xfId="3" applyFont="1" applyBorder="1" applyAlignment="1">
      <alignment horizontal="justify" vertical="top"/>
    </xf>
    <xf numFmtId="165" fontId="1" fillId="0" borderId="44" xfId="3" applyNumberFormat="1" applyFont="1" applyBorder="1" applyAlignment="1">
      <alignment horizontal="center"/>
    </xf>
    <xf numFmtId="165" fontId="1" fillId="0" borderId="62" xfId="3" quotePrefix="1" applyNumberFormat="1" applyFont="1" applyBorder="1" applyAlignment="1">
      <alignment horizontal="center" vertical="top"/>
    </xf>
    <xf numFmtId="165" fontId="11" fillId="0" borderId="63" xfId="3" quotePrefix="1" applyNumberFormat="1" applyFont="1" applyBorder="1" applyAlignment="1">
      <alignment horizontal="left" vertical="top"/>
    </xf>
    <xf numFmtId="165" fontId="1" fillId="0" borderId="51" xfId="3" quotePrefix="1" applyNumberFormat="1" applyFont="1" applyBorder="1" applyAlignment="1">
      <alignment horizontal="justify" vertical="top"/>
    </xf>
    <xf numFmtId="165" fontId="11" fillId="0" borderId="60" xfId="3" applyNumberFormat="1" applyFont="1" applyBorder="1" applyAlignment="1">
      <alignment horizontal="left" vertical="center"/>
    </xf>
    <xf numFmtId="165" fontId="11" fillId="0" borderId="63" xfId="3" applyNumberFormat="1" applyFont="1" applyBorder="1" applyAlignment="1">
      <alignment horizontal="left" vertical="center"/>
    </xf>
    <xf numFmtId="0" fontId="1" fillId="0" borderId="59" xfId="3" quotePrefix="1" applyFont="1" applyBorder="1" applyAlignment="1">
      <alignment horizontal="center" vertical="top"/>
    </xf>
    <xf numFmtId="0" fontId="11" fillId="0" borderId="60" xfId="3" quotePrefix="1" applyFont="1" applyBorder="1" applyAlignment="1">
      <alignment horizontal="left" vertical="top"/>
    </xf>
    <xf numFmtId="0" fontId="1" fillId="0" borderId="67" xfId="3" applyFont="1" applyBorder="1" applyAlignment="1">
      <alignment horizontal="justify" vertical="top"/>
    </xf>
    <xf numFmtId="165" fontId="1" fillId="0" borderId="59" xfId="3" quotePrefix="1" applyNumberFormat="1" applyFont="1" applyBorder="1" applyAlignment="1">
      <alignment horizontal="center" vertical="top"/>
    </xf>
    <xf numFmtId="165" fontId="11" fillId="0" borderId="60" xfId="3" quotePrefix="1" applyNumberFormat="1" applyFont="1" applyBorder="1" applyAlignment="1">
      <alignment horizontal="left" vertical="top"/>
    </xf>
    <xf numFmtId="165" fontId="11" fillId="0" borderId="63" xfId="3" quotePrefix="1" applyNumberFormat="1" applyFont="1" applyBorder="1" applyAlignment="1">
      <alignment horizontal="left" vertical="center"/>
    </xf>
    <xf numFmtId="165" fontId="1" fillId="0" borderId="49" xfId="3" applyNumberFormat="1" applyFont="1" applyBorder="1" applyAlignment="1">
      <alignment horizontal="center"/>
    </xf>
    <xf numFmtId="1" fontId="1" fillId="0" borderId="62" xfId="3" applyNumberFormat="1" applyFont="1" applyBorder="1" applyAlignment="1">
      <alignment horizontal="center" vertical="top"/>
    </xf>
    <xf numFmtId="0" fontId="7" fillId="0" borderId="59" xfId="3" applyFont="1" applyBorder="1" applyAlignment="1">
      <alignment horizontal="center" vertical="center"/>
    </xf>
    <xf numFmtId="0" fontId="11" fillId="0" borderId="60" xfId="3" applyFont="1" applyBorder="1" applyAlignment="1">
      <alignment horizontal="left" vertical="top"/>
    </xf>
    <xf numFmtId="165" fontId="1" fillId="0" borderId="64" xfId="3" applyNumberFormat="1" applyFont="1" applyBorder="1" applyAlignment="1">
      <alignment horizontal="justify" vertical="center"/>
    </xf>
    <xf numFmtId="0" fontId="7" fillId="0" borderId="62" xfId="3" applyFont="1" applyBorder="1" applyAlignment="1">
      <alignment horizontal="center" vertical="center"/>
    </xf>
    <xf numFmtId="165" fontId="1" fillId="0" borderId="67" xfId="3" applyNumberFormat="1" applyFont="1" applyBorder="1" applyAlignment="1">
      <alignment horizontal="justify" vertical="center"/>
    </xf>
    <xf numFmtId="167" fontId="1" fillId="0" borderId="34" xfId="11" applyNumberFormat="1" applyFont="1" applyBorder="1" applyAlignment="1">
      <alignment vertical="center"/>
    </xf>
    <xf numFmtId="167" fontId="1" fillId="0" borderId="35" xfId="11" applyNumberFormat="1" applyFont="1" applyBorder="1" applyAlignment="1">
      <alignment vertical="center"/>
    </xf>
    <xf numFmtId="167" fontId="1" fillId="0" borderId="10" xfId="11" applyNumberFormat="1" applyFont="1" applyBorder="1" applyAlignment="1">
      <alignment vertical="center"/>
    </xf>
    <xf numFmtId="167" fontId="1" fillId="0" borderId="34" xfId="11" applyNumberFormat="1" applyFont="1" applyBorder="1" applyAlignment="1"/>
    <xf numFmtId="167" fontId="1" fillId="0" borderId="35" xfId="11" applyNumberFormat="1" applyFont="1" applyBorder="1" applyAlignment="1"/>
    <xf numFmtId="167" fontId="1" fillId="0" borderId="10" xfId="11" applyNumberFormat="1" applyFont="1" applyBorder="1" applyAlignment="1"/>
    <xf numFmtId="3" fontId="1" fillId="0" borderId="38" xfId="3" applyNumberFormat="1" applyFont="1" applyBorder="1" applyAlignment="1"/>
    <xf numFmtId="3" fontId="1" fillId="0" borderId="39" xfId="3" applyNumberFormat="1" applyFont="1" applyBorder="1" applyAlignment="1"/>
    <xf numFmtId="3" fontId="1" fillId="0" borderId="12" xfId="3" applyNumberFormat="1" applyFont="1" applyBorder="1" applyAlignment="1"/>
    <xf numFmtId="3" fontId="1" fillId="0" borderId="32" xfId="3" applyNumberFormat="1" applyFont="1" applyBorder="1" applyAlignment="1"/>
    <xf numFmtId="3" fontId="1" fillId="0" borderId="33" xfId="3" applyNumberFormat="1" applyFont="1" applyBorder="1" applyAlignment="1"/>
    <xf numFmtId="3" fontId="1" fillId="0" borderId="8" xfId="3" applyNumberFormat="1" applyFont="1" applyBorder="1" applyAlignment="1"/>
    <xf numFmtId="3" fontId="1" fillId="0" borderId="24" xfId="3" applyNumberFormat="1" applyFont="1" applyBorder="1" applyAlignment="1"/>
    <xf numFmtId="3" fontId="4" fillId="0" borderId="0" xfId="3" applyNumberFormat="1" applyFill="1" applyAlignment="1">
      <alignment vertical="center"/>
    </xf>
    <xf numFmtId="3" fontId="5" fillId="0" borderId="54" xfId="3" applyNumberFormat="1" applyFont="1" applyFill="1" applyBorder="1" applyAlignment="1">
      <alignment horizontal="center" vertical="center"/>
    </xf>
    <xf numFmtId="3" fontId="5" fillId="0" borderId="55" xfId="3" applyNumberFormat="1" applyFont="1" applyFill="1" applyBorder="1" applyAlignment="1">
      <alignment horizontal="center" vertical="center"/>
    </xf>
    <xf numFmtId="3" fontId="1" fillId="0" borderId="55" xfId="3" applyNumberFormat="1" applyFont="1" applyFill="1" applyBorder="1"/>
    <xf numFmtId="3" fontId="8" fillId="0" borderId="55" xfId="3" applyNumberFormat="1" applyFont="1" applyFill="1" applyBorder="1"/>
    <xf numFmtId="167" fontId="1" fillId="0" borderId="68" xfId="11" applyNumberFormat="1" applyFont="1" applyFill="1" applyBorder="1" applyAlignment="1">
      <alignment vertical="center"/>
    </xf>
    <xf numFmtId="3" fontId="1" fillId="0" borderId="55" xfId="3" applyNumberFormat="1" applyFont="1" applyFill="1" applyBorder="1" applyAlignment="1">
      <alignment vertical="center"/>
    </xf>
    <xf numFmtId="3" fontId="1" fillId="0" borderId="53" xfId="3" applyNumberFormat="1" applyFont="1" applyFill="1" applyBorder="1" applyAlignment="1">
      <alignment vertical="center"/>
    </xf>
    <xf numFmtId="3" fontId="1" fillId="0" borderId="57" xfId="3" applyNumberFormat="1" applyFont="1" applyFill="1" applyBorder="1" applyAlignment="1">
      <alignment vertical="center"/>
    </xf>
    <xf numFmtId="3" fontId="1" fillId="0" borderId="57" xfId="3" applyNumberFormat="1" applyFont="1" applyFill="1" applyBorder="1"/>
    <xf numFmtId="3" fontId="1" fillId="0" borderId="56" xfId="3" applyNumberFormat="1" applyFont="1" applyFill="1" applyBorder="1" applyAlignment="1">
      <alignment vertical="center"/>
    </xf>
    <xf numFmtId="3" fontId="1" fillId="0" borderId="53" xfId="3" applyNumberFormat="1" applyFont="1" applyFill="1" applyBorder="1"/>
    <xf numFmtId="3" fontId="1" fillId="0" borderId="69" xfId="3" applyNumberFormat="1" applyFont="1" applyFill="1" applyBorder="1" applyAlignment="1">
      <alignment vertical="center"/>
    </xf>
    <xf numFmtId="3" fontId="1" fillId="0" borderId="68" xfId="3" applyNumberFormat="1" applyFont="1" applyFill="1" applyBorder="1" applyAlignment="1">
      <alignment vertical="center"/>
    </xf>
    <xf numFmtId="3" fontId="1" fillId="0" borderId="68" xfId="3" applyNumberFormat="1" applyFont="1" applyFill="1" applyBorder="1" applyAlignment="1">
      <alignment horizontal="right" vertical="center"/>
    </xf>
    <xf numFmtId="3" fontId="1" fillId="0" borderId="69" xfId="3" applyNumberFormat="1" applyFont="1" applyFill="1" applyBorder="1" applyAlignment="1">
      <alignment horizontal="right" vertical="center"/>
    </xf>
    <xf numFmtId="3" fontId="1" fillId="0" borderId="57" xfId="3" applyNumberFormat="1" applyFont="1" applyFill="1" applyBorder="1" applyAlignment="1">
      <alignment horizontal="right"/>
    </xf>
    <xf numFmtId="3" fontId="1" fillId="0" borderId="53" xfId="3" applyNumberFormat="1" applyFont="1" applyFill="1" applyBorder="1" applyAlignment="1">
      <alignment horizontal="right"/>
    </xf>
    <xf numFmtId="167" fontId="1" fillId="0" borderId="68" xfId="11" applyNumberFormat="1" applyFont="1" applyFill="1" applyBorder="1" applyAlignment="1"/>
    <xf numFmtId="3" fontId="1" fillId="0" borderId="69" xfId="3" applyNumberFormat="1" applyFont="1" applyFill="1" applyBorder="1" applyAlignment="1">
      <alignment horizontal="right"/>
    </xf>
    <xf numFmtId="3" fontId="1" fillId="0" borderId="55" xfId="3" applyNumberFormat="1" applyFont="1" applyFill="1" applyBorder="1" applyAlignment="1"/>
    <xf numFmtId="3" fontId="1" fillId="0" borderId="57" xfId="3" applyNumberFormat="1" applyFont="1" applyFill="1" applyBorder="1" applyAlignment="1"/>
    <xf numFmtId="3" fontId="1" fillId="0" borderId="69" xfId="3" applyNumberFormat="1" applyFont="1" applyFill="1" applyBorder="1"/>
    <xf numFmtId="3" fontId="7" fillId="0" borderId="58" xfId="3" applyNumberFormat="1" applyFont="1" applyFill="1" applyBorder="1" applyAlignment="1">
      <alignment vertical="center"/>
    </xf>
    <xf numFmtId="3" fontId="6" fillId="0" borderId="46" xfId="3" applyNumberFormat="1" applyFont="1" applyFill="1" applyBorder="1" applyAlignment="1">
      <alignment vertical="center"/>
    </xf>
    <xf numFmtId="3" fontId="4" fillId="0" borderId="0" xfId="3" applyNumberFormat="1" applyFill="1"/>
    <xf numFmtId="165" fontId="6" fillId="0" borderId="0" xfId="0" applyNumberFormat="1" applyFont="1"/>
    <xf numFmtId="165" fontId="19" fillId="0" borderId="0" xfId="0" applyNumberFormat="1" applyFont="1"/>
    <xf numFmtId="0" fontId="17" fillId="0" borderId="0" xfId="0" applyFont="1" applyAlignment="1">
      <alignment horizontal="left"/>
    </xf>
    <xf numFmtId="0" fontId="3" fillId="0" borderId="0" xfId="0" applyFont="1" applyAlignment="1">
      <alignment horizontal="center"/>
    </xf>
    <xf numFmtId="0" fontId="3" fillId="0" borderId="0" xfId="0" applyFont="1" applyFill="1" applyAlignment="1">
      <alignment horizontal="center"/>
    </xf>
    <xf numFmtId="0" fontId="1" fillId="3" borderId="0" xfId="0" applyFont="1" applyFill="1"/>
    <xf numFmtId="165" fontId="0" fillId="0" borderId="0" xfId="0" applyNumberFormat="1"/>
    <xf numFmtId="165" fontId="1" fillId="0" borderId="0" xfId="0" applyNumberFormat="1" applyFont="1"/>
    <xf numFmtId="0" fontId="2" fillId="0" borderId="0" xfId="0" applyFont="1" applyAlignment="1">
      <alignment horizontal="left" vertical="center"/>
    </xf>
    <xf numFmtId="0" fontId="19" fillId="0" borderId="0" xfId="0" applyFont="1"/>
    <xf numFmtId="0" fontId="0" fillId="0" borderId="0" xfId="0" applyAlignment="1">
      <alignment horizontal="center"/>
    </xf>
    <xf numFmtId="0" fontId="1" fillId="0" borderId="0" xfId="0" applyFont="1" applyAlignment="1">
      <alignment horizontal="right"/>
    </xf>
    <xf numFmtId="0" fontId="0" fillId="3" borderId="0" xfId="0" applyFill="1"/>
    <xf numFmtId="165" fontId="0" fillId="0" borderId="0" xfId="0" applyNumberFormat="1" applyAlignment="1">
      <alignment horizontal="left"/>
    </xf>
    <xf numFmtId="165" fontId="6" fillId="0" borderId="0" xfId="0" applyNumberFormat="1" applyFont="1" applyAlignment="1">
      <alignment horizontal="left"/>
    </xf>
    <xf numFmtId="0" fontId="5" fillId="0" borderId="0" xfId="0" applyFont="1" applyAlignment="1">
      <alignment horizontal="center" vertical="center"/>
    </xf>
    <xf numFmtId="0" fontId="5" fillId="0" borderId="0" xfId="0" applyFont="1" applyFill="1" applyAlignment="1">
      <alignment horizontal="center" vertical="center"/>
    </xf>
    <xf numFmtId="3" fontId="1" fillId="0" borderId="0" xfId="0" applyNumberFormat="1" applyFont="1" applyAlignment="1">
      <alignment horizontal="right"/>
    </xf>
    <xf numFmtId="165" fontId="2" fillId="0" borderId="0" xfId="0" applyNumberFormat="1" applyFont="1" applyAlignment="1">
      <alignment horizontal="left"/>
    </xf>
    <xf numFmtId="165" fontId="7" fillId="0" borderId="24" xfId="0" applyNumberFormat="1" applyFont="1" applyBorder="1" applyAlignment="1">
      <alignment horizontal="center" vertical="center" wrapText="1"/>
    </xf>
    <xf numFmtId="165" fontId="7" fillId="0" borderId="48" xfId="12" applyNumberFormat="1" applyFont="1" applyBorder="1" applyAlignment="1">
      <alignment horizontal="center" vertical="center"/>
    </xf>
    <xf numFmtId="165" fontId="7" fillId="0" borderId="75" xfId="12" applyNumberFormat="1" applyFont="1" applyBorder="1" applyAlignment="1">
      <alignment horizontal="center" vertical="center"/>
    </xf>
    <xf numFmtId="165" fontId="7" fillId="0" borderId="48" xfId="12" applyNumberFormat="1" applyFont="1" applyFill="1" applyBorder="1" applyAlignment="1">
      <alignment horizontal="center" vertical="center"/>
    </xf>
    <xf numFmtId="165" fontId="7" fillId="0" borderId="76" xfId="12" applyNumberFormat="1" applyFont="1" applyBorder="1" applyAlignment="1">
      <alignment horizontal="center" vertical="center"/>
    </xf>
    <xf numFmtId="165" fontId="21" fillId="3" borderId="0" xfId="12" applyNumberFormat="1" applyFont="1" applyFill="1"/>
    <xf numFmtId="0" fontId="7" fillId="0" borderId="23" xfId="0" quotePrefix="1" applyFont="1" applyBorder="1" applyAlignment="1">
      <alignment horizontal="left"/>
    </xf>
    <xf numFmtId="0" fontId="7" fillId="0" borderId="19" xfId="0" quotePrefix="1" applyFont="1" applyBorder="1" applyAlignment="1">
      <alignment horizontal="left"/>
    </xf>
    <xf numFmtId="165" fontId="7" fillId="0" borderId="1" xfId="0" applyNumberFormat="1" applyFont="1" applyBorder="1" applyAlignment="1">
      <alignment horizontal="left" vertical="center" wrapText="1"/>
    </xf>
    <xf numFmtId="165" fontId="22" fillId="0" borderId="1" xfId="0" applyNumberFormat="1" applyFont="1" applyBorder="1" applyAlignment="1">
      <alignment horizontal="left" vertical="center"/>
    </xf>
    <xf numFmtId="3" fontId="1" fillId="0" borderId="1" xfId="0" applyNumberFormat="1" applyFont="1" applyBorder="1" applyAlignment="1">
      <alignment horizontal="center" vertical="center"/>
    </xf>
    <xf numFmtId="3" fontId="1" fillId="0" borderId="1" xfId="0" applyNumberFormat="1" applyFont="1" applyFill="1" applyBorder="1" applyAlignment="1">
      <alignment horizontal="center" vertical="center"/>
    </xf>
    <xf numFmtId="3" fontId="1" fillId="0" borderId="77" xfId="0" applyNumberFormat="1" applyFont="1" applyBorder="1" applyAlignment="1">
      <alignment horizontal="center" vertical="center"/>
    </xf>
    <xf numFmtId="165" fontId="1" fillId="0" borderId="23" xfId="0" applyNumberFormat="1" applyFont="1" applyBorder="1" applyAlignment="1">
      <alignment horizontal="center" vertical="top"/>
    </xf>
    <xf numFmtId="165" fontId="1" fillId="0" borderId="19" xfId="0" applyNumberFormat="1" applyFont="1" applyBorder="1" applyAlignment="1">
      <alignment horizontal="center" vertical="top"/>
    </xf>
    <xf numFmtId="165" fontId="1" fillId="0" borderId="2" xfId="0" applyNumberFormat="1" applyFont="1" applyBorder="1" applyAlignment="1">
      <alignment horizontal="justify" vertical="top" wrapText="1"/>
    </xf>
    <xf numFmtId="165" fontId="1" fillId="0" borderId="1" xfId="0" applyNumberFormat="1" applyFont="1" applyBorder="1" applyAlignment="1">
      <alignment horizontal="center" vertical="center"/>
    </xf>
    <xf numFmtId="3" fontId="1" fillId="0" borderId="8" xfId="0" applyNumberFormat="1" applyFont="1" applyBorder="1" applyAlignment="1">
      <alignment horizontal="center" vertical="center"/>
    </xf>
    <xf numFmtId="0" fontId="1" fillId="0" borderId="23" xfId="0" applyFont="1" applyBorder="1" applyAlignment="1">
      <alignment horizontal="center" vertical="top"/>
    </xf>
    <xf numFmtId="0" fontId="1" fillId="0" borderId="19" xfId="0" applyFont="1" applyBorder="1" applyAlignment="1">
      <alignment horizontal="center" vertical="top"/>
    </xf>
    <xf numFmtId="0" fontId="1" fillId="0" borderId="1" xfId="0" applyFont="1" applyBorder="1" applyAlignment="1">
      <alignment horizontal="justify" vertical="top" wrapText="1"/>
    </xf>
    <xf numFmtId="0" fontId="1" fillId="0" borderId="1" xfId="0" applyFont="1" applyBorder="1" applyAlignment="1">
      <alignment horizontal="center" vertical="center"/>
    </xf>
    <xf numFmtId="0" fontId="1" fillId="0" borderId="19" xfId="0" applyFont="1" applyBorder="1" applyAlignment="1">
      <alignment horizontal="right"/>
    </xf>
    <xf numFmtId="0" fontId="1" fillId="0" borderId="2" xfId="0" applyFont="1" applyBorder="1" applyAlignment="1">
      <alignment horizontal="justify" vertical="center" wrapText="1"/>
    </xf>
    <xf numFmtId="168" fontId="1" fillId="0" borderId="2" xfId="0" applyNumberFormat="1" applyFont="1" applyBorder="1" applyAlignment="1">
      <alignment horizontal="center"/>
    </xf>
    <xf numFmtId="3" fontId="1" fillId="0" borderId="2" xfId="0" applyNumberFormat="1" applyFont="1" applyBorder="1" applyAlignment="1">
      <alignment horizontal="center"/>
    </xf>
    <xf numFmtId="168" fontId="1" fillId="0" borderId="2" xfId="13" applyNumberFormat="1" applyFont="1" applyFill="1" applyBorder="1" applyAlignment="1">
      <alignment horizontal="right"/>
    </xf>
    <xf numFmtId="168" fontId="1" fillId="0" borderId="6" xfId="13" applyNumberFormat="1" applyFont="1" applyFill="1" applyBorder="1" applyAlignment="1">
      <alignment horizontal="right"/>
    </xf>
    <xf numFmtId="168" fontId="1" fillId="0" borderId="10" xfId="13" applyNumberFormat="1" applyFont="1" applyFill="1" applyBorder="1" applyAlignment="1">
      <alignment horizontal="right"/>
    </xf>
    <xf numFmtId="0" fontId="1" fillId="0" borderId="19" xfId="0" applyFont="1" applyBorder="1" applyAlignment="1">
      <alignment horizontal="center"/>
    </xf>
    <xf numFmtId="0" fontId="1" fillId="0" borderId="4" xfId="0" applyFont="1" applyBorder="1" applyAlignment="1">
      <alignment horizontal="justify" vertical="top" wrapText="1"/>
    </xf>
    <xf numFmtId="168" fontId="1" fillId="0" borderId="4" xfId="0" applyNumberFormat="1" applyFont="1" applyBorder="1" applyAlignment="1">
      <alignment horizontal="center"/>
    </xf>
    <xf numFmtId="3" fontId="1" fillId="0" borderId="4" xfId="0" applyNumberFormat="1" applyFont="1" applyBorder="1" applyAlignment="1">
      <alignment horizontal="center"/>
    </xf>
    <xf numFmtId="168" fontId="1" fillId="0" borderId="9" xfId="13" applyNumberFormat="1" applyFont="1" applyFill="1" applyBorder="1" applyAlignment="1">
      <alignment horizontal="right"/>
    </xf>
    <xf numFmtId="168" fontId="1" fillId="0" borderId="4" xfId="13" applyNumberFormat="1" applyFont="1" applyFill="1" applyBorder="1" applyAlignment="1">
      <alignment horizontal="right"/>
    </xf>
    <xf numFmtId="168" fontId="1" fillId="0" borderId="12" xfId="13" applyNumberFormat="1" applyFont="1" applyFill="1" applyBorder="1" applyAlignment="1">
      <alignment horizontal="right"/>
    </xf>
    <xf numFmtId="0" fontId="1" fillId="0" borderId="2" xfId="0" applyFont="1" applyBorder="1" applyAlignment="1">
      <alignment horizontal="justify" wrapText="1"/>
    </xf>
    <xf numFmtId="0" fontId="1" fillId="0" borderId="3" xfId="0" applyFont="1" applyBorder="1" applyAlignment="1">
      <alignment horizontal="justify" vertical="top" wrapText="1"/>
    </xf>
    <xf numFmtId="168" fontId="1" fillId="0" borderId="3" xfId="0" applyNumberFormat="1" applyFont="1" applyBorder="1" applyAlignment="1">
      <alignment horizontal="center"/>
    </xf>
    <xf numFmtId="3" fontId="1" fillId="0" borderId="3" xfId="0" applyNumberFormat="1" applyFont="1" applyBorder="1" applyAlignment="1">
      <alignment horizontal="center"/>
    </xf>
    <xf numFmtId="0" fontId="1" fillId="0" borderId="59" xfId="0" applyFont="1" applyBorder="1" applyAlignment="1">
      <alignment horizontal="center" vertical="center"/>
    </xf>
    <xf numFmtId="0" fontId="1" fillId="0" borderId="60" xfId="0" applyFont="1" applyBorder="1" applyAlignment="1">
      <alignment horizontal="center" vertical="center"/>
    </xf>
    <xf numFmtId="0" fontId="1" fillId="0" borderId="50" xfId="0" applyFont="1" applyBorder="1" applyAlignment="1">
      <alignment horizontal="justify" vertical="center" wrapText="1"/>
    </xf>
    <xf numFmtId="168" fontId="1" fillId="0" borderId="50" xfId="0" applyNumberFormat="1" applyFont="1" applyBorder="1" applyAlignment="1">
      <alignment horizontal="center"/>
    </xf>
    <xf numFmtId="3" fontId="1" fillId="0" borderId="50" xfId="0" applyNumberFormat="1" applyFont="1" applyBorder="1" applyAlignment="1">
      <alignment horizontal="center"/>
    </xf>
    <xf numFmtId="168" fontId="1" fillId="0" borderId="1" xfId="0" applyNumberFormat="1" applyFont="1" applyBorder="1" applyAlignment="1">
      <alignment horizontal="center"/>
    </xf>
    <xf numFmtId="3" fontId="1" fillId="0" borderId="1" xfId="0" applyNumberFormat="1" applyFont="1" applyBorder="1" applyAlignment="1">
      <alignment horizontal="center"/>
    </xf>
    <xf numFmtId="168" fontId="1" fillId="0" borderId="1" xfId="13" applyNumberFormat="1" applyFont="1" applyFill="1" applyBorder="1" applyAlignment="1">
      <alignment horizontal="right"/>
    </xf>
    <xf numFmtId="168" fontId="1" fillId="0" borderId="5" xfId="0" applyNumberFormat="1" applyFont="1" applyBorder="1"/>
    <xf numFmtId="168" fontId="1" fillId="0" borderId="8" xfId="0" applyNumberFormat="1" applyFont="1" applyBorder="1"/>
    <xf numFmtId="0" fontId="9" fillId="0" borderId="19" xfId="0" applyFont="1" applyBorder="1" applyAlignment="1">
      <alignment horizontal="right" vertical="center"/>
    </xf>
    <xf numFmtId="0" fontId="1" fillId="0" borderId="3" xfId="0" applyFont="1" applyBorder="1" applyAlignment="1">
      <alignment horizontal="justify" vertical="center" wrapText="1"/>
    </xf>
    <xf numFmtId="0" fontId="0" fillId="2" borderId="0" xfId="0" applyFill="1"/>
    <xf numFmtId="0" fontId="1" fillId="0" borderId="19" xfId="0" applyFont="1" applyBorder="1" applyAlignment="1">
      <alignment horizontal="center" vertical="center"/>
    </xf>
    <xf numFmtId="0" fontId="7" fillId="0" borderId="1" xfId="0" applyFont="1" applyBorder="1" applyAlignment="1">
      <alignment horizontal="justify" vertical="center" wrapText="1"/>
    </xf>
    <xf numFmtId="168" fontId="1" fillId="0" borderId="5" xfId="13" applyNumberFormat="1" applyFont="1" applyFill="1" applyBorder="1" applyAlignment="1">
      <alignment horizontal="right"/>
    </xf>
    <xf numFmtId="168" fontId="1" fillId="0" borderId="8" xfId="13" applyNumberFormat="1" applyFont="1" applyFill="1" applyBorder="1" applyAlignment="1">
      <alignment horizontal="right"/>
    </xf>
    <xf numFmtId="0" fontId="0" fillId="3" borderId="0" xfId="0" applyFill="1" applyAlignment="1">
      <alignment vertical="center"/>
    </xf>
    <xf numFmtId="0" fontId="1" fillId="0" borderId="23" xfId="0" applyFont="1" applyBorder="1" applyAlignment="1">
      <alignment horizontal="center" vertical="center"/>
    </xf>
    <xf numFmtId="0" fontId="1" fillId="0" borderId="19" xfId="0" applyFont="1" applyBorder="1" applyAlignment="1">
      <alignment horizontal="right" vertical="center"/>
    </xf>
    <xf numFmtId="0" fontId="0" fillId="2" borderId="0" xfId="0" applyFill="1" applyAlignment="1">
      <alignment vertical="center"/>
    </xf>
    <xf numFmtId="0" fontId="1" fillId="0" borderId="19" xfId="0" applyFont="1" applyBorder="1" applyAlignment="1">
      <alignment horizontal="right" vertical="top"/>
    </xf>
    <xf numFmtId="1" fontId="1" fillId="0" borderId="19" xfId="0" applyNumberFormat="1" applyFont="1" applyBorder="1" applyAlignment="1">
      <alignment horizontal="center" vertical="center"/>
    </xf>
    <xf numFmtId="168" fontId="1" fillId="0" borderId="1" xfId="0" applyNumberFormat="1" applyFont="1" applyBorder="1" applyAlignment="1">
      <alignment horizontal="center" vertical="center"/>
    </xf>
    <xf numFmtId="168" fontId="1" fillId="0" borderId="1" xfId="13" applyNumberFormat="1" applyFont="1" applyFill="1" applyBorder="1" applyAlignment="1">
      <alignment horizontal="right" vertical="center"/>
    </xf>
    <xf numFmtId="1" fontId="1" fillId="0" borderId="23" xfId="0" applyNumberFormat="1" applyFont="1" applyBorder="1" applyAlignment="1">
      <alignment horizontal="center"/>
    </xf>
    <xf numFmtId="0" fontId="9" fillId="0" borderId="19" xfId="0" applyFont="1" applyBorder="1" applyAlignment="1">
      <alignment horizontal="right"/>
    </xf>
    <xf numFmtId="0" fontId="1" fillId="0" borderId="2" xfId="0" applyFont="1" applyBorder="1" applyAlignment="1">
      <alignment horizontal="center"/>
    </xf>
    <xf numFmtId="0" fontId="1" fillId="0" borderId="3" xfId="0" applyFont="1" applyBorder="1" applyAlignment="1">
      <alignment horizontal="center"/>
    </xf>
    <xf numFmtId="1" fontId="1" fillId="0" borderId="59" xfId="0" applyNumberFormat="1" applyFont="1" applyBorder="1" applyAlignment="1">
      <alignment horizontal="center"/>
    </xf>
    <xf numFmtId="0" fontId="9" fillId="0" borderId="60" xfId="0" applyFont="1" applyBorder="1" applyAlignment="1">
      <alignment horizontal="right" vertical="center"/>
    </xf>
    <xf numFmtId="168" fontId="1" fillId="0" borderId="44" xfId="0" applyNumberFormat="1" applyFont="1" applyBorder="1" applyAlignment="1">
      <alignment horizontal="center"/>
    </xf>
    <xf numFmtId="0" fontId="1" fillId="0" borderId="44" xfId="0" applyFont="1" applyBorder="1" applyAlignment="1">
      <alignment horizontal="center"/>
    </xf>
    <xf numFmtId="0" fontId="0" fillId="4" borderId="0" xfId="0" applyFill="1"/>
    <xf numFmtId="0" fontId="7" fillId="0" borderId="4"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44" xfId="0" applyFont="1" applyBorder="1" applyAlignment="1">
      <alignment horizontal="justify" vertical="center" wrapText="1"/>
    </xf>
    <xf numFmtId="3" fontId="1" fillId="0" borderId="44" xfId="0" applyNumberFormat="1" applyFont="1" applyBorder="1" applyAlignment="1">
      <alignment horizontal="center"/>
    </xf>
    <xf numFmtId="168" fontId="1" fillId="0" borderId="5" xfId="0" applyNumberFormat="1" applyFont="1" applyBorder="1" applyAlignment="1">
      <alignment horizontal="right"/>
    </xf>
    <xf numFmtId="168" fontId="1" fillId="0" borderId="8" xfId="0" applyNumberFormat="1" applyFont="1" applyBorder="1" applyAlignment="1">
      <alignment horizontal="right"/>
    </xf>
    <xf numFmtId="0" fontId="1" fillId="0" borderId="2" xfId="0" applyFont="1" applyBorder="1" applyAlignment="1">
      <alignment horizontal="left" wrapText="1"/>
    </xf>
    <xf numFmtId="0" fontId="1" fillId="3" borderId="4" xfId="0" applyFont="1" applyFill="1" applyBorder="1" applyAlignment="1">
      <alignment horizontal="justify" vertical="center" wrapText="1"/>
    </xf>
    <xf numFmtId="0" fontId="1" fillId="0" borderId="3" xfId="0" applyFont="1" applyBorder="1" applyAlignment="1">
      <alignment horizontal="left" wrapText="1"/>
    </xf>
    <xf numFmtId="1" fontId="1" fillId="0" borderId="19" xfId="0" applyNumberFormat="1" applyFont="1" applyBorder="1" applyAlignment="1">
      <alignment horizontal="center" vertical="top"/>
    </xf>
    <xf numFmtId="0" fontId="0" fillId="5" borderId="0" xfId="0" applyFill="1"/>
    <xf numFmtId="1" fontId="1" fillId="0" borderId="23" xfId="0" applyNumberFormat="1" applyFont="1" applyBorder="1" applyAlignment="1">
      <alignment horizontal="center" vertical="top"/>
    </xf>
    <xf numFmtId="0" fontId="1" fillId="0" borderId="59" xfId="0" applyFont="1" applyBorder="1" applyAlignment="1">
      <alignment horizontal="center" vertical="top"/>
    </xf>
    <xf numFmtId="0" fontId="1" fillId="0" borderId="60" xfId="0" applyFont="1" applyBorder="1" applyAlignment="1">
      <alignment horizontal="center" vertical="top"/>
    </xf>
    <xf numFmtId="0" fontId="1" fillId="0" borderId="44" xfId="0" applyFont="1" applyBorder="1" applyAlignment="1">
      <alignment horizontal="justify" vertical="top" wrapText="1"/>
    </xf>
    <xf numFmtId="0" fontId="1" fillId="0" borderId="62" xfId="0" applyFont="1" applyBorder="1" applyAlignment="1">
      <alignment horizontal="center" vertical="top"/>
    </xf>
    <xf numFmtId="0" fontId="1" fillId="0" borderId="63" xfId="0" applyFont="1" applyBorder="1" applyAlignment="1">
      <alignment horizontal="center" vertical="top"/>
    </xf>
    <xf numFmtId="0" fontId="1" fillId="0" borderId="49" xfId="0" applyFont="1" applyBorder="1" applyAlignment="1">
      <alignment horizontal="justify" vertical="center" wrapText="1"/>
    </xf>
    <xf numFmtId="168" fontId="1" fillId="0" borderId="49" xfId="0" applyNumberFormat="1" applyFont="1" applyBorder="1" applyAlignment="1">
      <alignment horizontal="center"/>
    </xf>
    <xf numFmtId="3" fontId="1" fillId="0" borderId="49" xfId="0" applyNumberFormat="1" applyFont="1" applyBorder="1" applyAlignment="1">
      <alignment horizontal="center"/>
    </xf>
    <xf numFmtId="0" fontId="1" fillId="0" borderId="2" xfId="3" applyFont="1" applyBorder="1" applyAlignment="1">
      <alignment horizontal="justify" vertical="top"/>
    </xf>
    <xf numFmtId="165" fontId="1" fillId="0" borderId="3" xfId="0" applyNumberFormat="1" applyFont="1" applyBorder="1" applyAlignment="1">
      <alignment horizontal="justify" vertical="top"/>
    </xf>
    <xf numFmtId="0" fontId="1" fillId="0" borderId="2" xfId="0" applyFont="1" applyBorder="1" applyAlignment="1">
      <alignment horizontal="justify" vertical="top" wrapText="1"/>
    </xf>
    <xf numFmtId="0" fontId="1" fillId="0" borderId="17" xfId="0" applyFont="1" applyBorder="1" applyAlignment="1">
      <alignment horizontal="center" vertical="top"/>
    </xf>
    <xf numFmtId="0" fontId="1" fillId="0" borderId="20" xfId="0" applyFont="1" applyBorder="1" applyAlignment="1">
      <alignment horizontal="center" vertical="top"/>
    </xf>
    <xf numFmtId="0" fontId="5" fillId="0" borderId="25" xfId="0" applyFont="1" applyBorder="1" applyAlignment="1">
      <alignment horizontal="right" vertical="center"/>
    </xf>
    <xf numFmtId="0" fontId="5" fillId="0" borderId="13" xfId="0" applyFont="1" applyBorder="1" applyAlignment="1">
      <alignment horizontal="center" vertical="center"/>
    </xf>
    <xf numFmtId="0" fontId="5" fillId="0" borderId="78" xfId="0" applyFont="1" applyBorder="1" applyAlignment="1">
      <alignment horizontal="center" vertical="center"/>
    </xf>
    <xf numFmtId="168" fontId="5" fillId="0" borderId="13" xfId="0" applyNumberFormat="1" applyFont="1" applyBorder="1" applyAlignment="1">
      <alignment vertical="center"/>
    </xf>
    <xf numFmtId="0" fontId="5" fillId="0" borderId="78" xfId="0" applyFont="1" applyFill="1" applyBorder="1" applyAlignment="1">
      <alignment horizontal="center" vertical="center"/>
    </xf>
    <xf numFmtId="168" fontId="5" fillId="0" borderId="18" xfId="0" applyNumberFormat="1" applyFont="1" applyBorder="1" applyAlignment="1">
      <alignment vertical="center"/>
    </xf>
    <xf numFmtId="0" fontId="0" fillId="0" borderId="0" xfId="0" applyFill="1" applyAlignment="1">
      <alignment horizontal="center"/>
    </xf>
    <xf numFmtId="0" fontId="0" fillId="0" borderId="0" xfId="3" applyFont="1" applyAlignment="1">
      <alignment horizontal="center" vertical="top"/>
    </xf>
    <xf numFmtId="0" fontId="1" fillId="0" borderId="0" xfId="0" applyFont="1" applyAlignment="1">
      <alignment horizontal="left"/>
    </xf>
    <xf numFmtId="0" fontId="4" fillId="0" borderId="0" xfId="3" applyAlignment="1">
      <alignment vertical="top" wrapText="1"/>
    </xf>
    <xf numFmtId="0" fontId="0" fillId="6" borderId="0" xfId="0" applyFill="1" applyAlignment="1">
      <alignment horizontal="center"/>
    </xf>
    <xf numFmtId="0" fontId="0" fillId="6" borderId="0" xfId="0" applyFill="1"/>
    <xf numFmtId="0" fontId="8" fillId="0" borderId="0" xfId="0" applyFont="1" applyAlignment="1">
      <alignment horizontal="center"/>
    </xf>
    <xf numFmtId="3" fontId="1" fillId="0" borderId="0" xfId="0" applyNumberFormat="1" applyFont="1" applyFill="1" applyAlignment="1">
      <alignment horizontal="right"/>
    </xf>
    <xf numFmtId="14" fontId="1" fillId="0" borderId="0" xfId="0" applyNumberFormat="1" applyFont="1" applyAlignment="1">
      <alignment horizontal="right"/>
    </xf>
    <xf numFmtId="0" fontId="1" fillId="0" borderId="0" xfId="0" applyFont="1" applyBorder="1"/>
    <xf numFmtId="0" fontId="1" fillId="0" borderId="0" xfId="0" applyFont="1" applyFill="1"/>
    <xf numFmtId="0" fontId="1" fillId="0" borderId="0" xfId="0" applyFont="1"/>
    <xf numFmtId="165" fontId="5" fillId="0" borderId="0" xfId="0" applyNumberFormat="1" applyFont="1" applyBorder="1" applyAlignment="1" applyProtection="1">
      <alignment horizontal="left"/>
    </xf>
    <xf numFmtId="0" fontId="0" fillId="0" borderId="0" xfId="0" applyFont="1"/>
    <xf numFmtId="165" fontId="6" fillId="0" borderId="0" xfId="3" applyNumberFormat="1" applyFont="1" applyFill="1" applyBorder="1" applyAlignment="1" applyProtection="1">
      <alignment horizontal="left" vertical="center"/>
    </xf>
    <xf numFmtId="165" fontId="6" fillId="0" borderId="0" xfId="0" applyNumberFormat="1" applyFont="1" applyBorder="1" applyAlignment="1" applyProtection="1"/>
    <xf numFmtId="165" fontId="2" fillId="0" borderId="0" xfId="3" applyNumberFormat="1" applyFont="1" applyFill="1" applyBorder="1" applyAlignment="1" applyProtection="1">
      <alignment horizontal="left" vertical="center"/>
    </xf>
    <xf numFmtId="165" fontId="6" fillId="0" borderId="0" xfId="0" applyNumberFormat="1" applyFont="1" applyBorder="1" applyAlignment="1" applyProtection="1">
      <alignment horizontal="left"/>
    </xf>
    <xf numFmtId="0" fontId="7" fillId="0" borderId="0" xfId="0" applyFont="1" applyFill="1" applyBorder="1" applyAlignment="1">
      <alignment horizontal="center"/>
    </xf>
    <xf numFmtId="0" fontId="7" fillId="0" borderId="0" xfId="0" applyFont="1" applyBorder="1" applyAlignment="1">
      <alignment horizontal="center"/>
    </xf>
    <xf numFmtId="165" fontId="0" fillId="0" borderId="0" xfId="0" applyNumberFormat="1" applyFont="1" applyBorder="1" applyAlignment="1" applyProtection="1">
      <alignment horizontal="left"/>
    </xf>
    <xf numFmtId="165" fontId="7" fillId="0" borderId="24" xfId="0" applyNumberFormat="1" applyFont="1" applyFill="1" applyBorder="1" applyAlignment="1" applyProtection="1">
      <alignment horizontal="center" vertical="center" wrapText="1"/>
    </xf>
    <xf numFmtId="165" fontId="7" fillId="0" borderId="75" xfId="12" applyNumberFormat="1" applyFont="1" applyFill="1" applyBorder="1" applyAlignment="1">
      <alignment horizontal="center" vertical="center"/>
    </xf>
    <xf numFmtId="165" fontId="7" fillId="0" borderId="76" xfId="12" applyNumberFormat="1" applyFont="1" applyFill="1" applyBorder="1" applyAlignment="1">
      <alignment horizontal="center" vertical="center"/>
    </xf>
    <xf numFmtId="165" fontId="1" fillId="0" borderId="79" xfId="0" applyNumberFormat="1" applyFont="1" applyBorder="1" applyAlignment="1" applyProtection="1">
      <alignment horizontal="center"/>
    </xf>
    <xf numFmtId="165" fontId="1" fillId="0" borderId="80" xfId="0" applyNumberFormat="1" applyFont="1" applyBorder="1" applyAlignment="1" applyProtection="1">
      <alignment horizontal="center"/>
    </xf>
    <xf numFmtId="165" fontId="7" fillId="0" borderId="1" xfId="0" applyNumberFormat="1" applyFont="1" applyBorder="1" applyAlignment="1" applyProtection="1">
      <alignment horizontal="justify" vertical="center" wrapText="1"/>
    </xf>
    <xf numFmtId="165" fontId="1" fillId="0" borderId="1" xfId="0" applyNumberFormat="1" applyFont="1" applyBorder="1" applyAlignment="1" applyProtection="1">
      <alignment horizontal="center"/>
    </xf>
    <xf numFmtId="0" fontId="1" fillId="0" borderId="81" xfId="0" applyFont="1" applyFill="1" applyBorder="1"/>
    <xf numFmtId="0" fontId="1" fillId="0" borderId="82" xfId="0" applyFont="1" applyBorder="1"/>
    <xf numFmtId="0" fontId="1" fillId="0" borderId="77" xfId="0" applyFont="1" applyBorder="1"/>
    <xf numFmtId="0" fontId="1" fillId="0" borderId="2" xfId="0" applyFont="1" applyBorder="1" applyAlignment="1">
      <alignment horizontal="justify" vertical="top"/>
    </xf>
    <xf numFmtId="0" fontId="1" fillId="0" borderId="1" xfId="0" applyFont="1" applyBorder="1" applyAlignment="1">
      <alignment horizontal="center"/>
    </xf>
    <xf numFmtId="0" fontId="1" fillId="0" borderId="1" xfId="0" applyFont="1" applyFill="1" applyBorder="1" applyAlignment="1">
      <alignment horizontal="left" vertical="top"/>
    </xf>
    <xf numFmtId="0" fontId="1" fillId="0" borderId="5" xfId="0" applyFont="1" applyBorder="1" applyAlignment="1">
      <alignment horizontal="left" vertical="top"/>
    </xf>
    <xf numFmtId="0" fontId="1" fillId="0" borderId="8" xfId="0" applyFont="1" applyBorder="1" applyAlignment="1">
      <alignment horizontal="left" vertical="top"/>
    </xf>
    <xf numFmtId="0" fontId="1" fillId="0" borderId="0" xfId="0" applyFont="1" applyBorder="1" applyAlignment="1">
      <alignment horizontal="left" vertical="top"/>
    </xf>
    <xf numFmtId="166" fontId="1" fillId="0" borderId="23" xfId="0" applyNumberFormat="1" applyFont="1" applyBorder="1" applyAlignment="1">
      <alignment horizontal="center" vertical="top"/>
    </xf>
    <xf numFmtId="0" fontId="1" fillId="0" borderId="1" xfId="0" applyFont="1" applyBorder="1" applyAlignment="1">
      <alignment horizontal="justify" vertical="top"/>
    </xf>
    <xf numFmtId="0" fontId="1" fillId="0" borderId="2" xfId="0" applyFont="1" applyBorder="1" applyAlignment="1">
      <alignment horizontal="justify" vertical="center"/>
    </xf>
    <xf numFmtId="168" fontId="1" fillId="0" borderId="2" xfId="13" applyNumberFormat="1" applyFont="1" applyBorder="1" applyAlignment="1">
      <alignment horizontal="center"/>
    </xf>
    <xf numFmtId="0" fontId="1" fillId="0" borderId="2" xfId="13" applyNumberFormat="1" applyFont="1" applyBorder="1" applyAlignment="1">
      <alignment horizontal="center"/>
    </xf>
    <xf numFmtId="168" fontId="1" fillId="0" borderId="2" xfId="14" applyNumberFormat="1" applyFont="1" applyBorder="1" applyAlignment="1">
      <alignment horizontal="center"/>
    </xf>
    <xf numFmtId="168" fontId="1" fillId="0" borderId="2" xfId="14" applyNumberFormat="1" applyFont="1" applyFill="1" applyBorder="1"/>
    <xf numFmtId="168" fontId="1" fillId="0" borderId="6" xfId="14" applyNumberFormat="1" applyFont="1" applyBorder="1"/>
    <xf numFmtId="168" fontId="1" fillId="0" borderId="10" xfId="14" applyNumberFormat="1" applyFont="1" applyBorder="1"/>
    <xf numFmtId="166" fontId="1" fillId="0" borderId="23" xfId="0" applyNumberFormat="1" applyFont="1" applyFill="1" applyBorder="1" applyAlignment="1">
      <alignment horizontal="center" vertical="top"/>
    </xf>
    <xf numFmtId="0" fontId="1" fillId="0" borderId="19" xfId="0" applyFont="1" applyFill="1" applyBorder="1" applyAlignment="1">
      <alignment horizontal="right" vertical="top"/>
    </xf>
    <xf numFmtId="168" fontId="1" fillId="0" borderId="1" xfId="13" applyNumberFormat="1" applyFont="1" applyFill="1" applyBorder="1" applyAlignment="1">
      <alignment horizontal="center"/>
    </xf>
    <xf numFmtId="0" fontId="1" fillId="0" borderId="1" xfId="13" applyNumberFormat="1" applyFont="1" applyFill="1" applyBorder="1" applyAlignment="1">
      <alignment horizontal="center"/>
    </xf>
    <xf numFmtId="168" fontId="1" fillId="0" borderId="1" xfId="14" applyNumberFormat="1" applyFont="1" applyFill="1" applyBorder="1" applyAlignment="1">
      <alignment horizontal="center"/>
    </xf>
    <xf numFmtId="168" fontId="1" fillId="0" borderId="5" xfId="14" applyNumberFormat="1" applyFont="1" applyFill="1" applyBorder="1" applyAlignment="1">
      <alignment horizontal="center"/>
    </xf>
    <xf numFmtId="168" fontId="1" fillId="0" borderId="83" xfId="14" applyNumberFormat="1" applyFont="1" applyFill="1" applyBorder="1" applyAlignment="1">
      <alignment horizontal="center"/>
    </xf>
    <xf numFmtId="0" fontId="1" fillId="0" borderId="23" xfId="0" applyFont="1" applyFill="1" applyBorder="1" applyAlignment="1">
      <alignment horizontal="center" vertical="top"/>
    </xf>
    <xf numFmtId="0" fontId="1" fillId="0" borderId="19" xfId="0" applyFont="1" applyFill="1" applyBorder="1" applyAlignment="1">
      <alignment horizontal="right" vertical="center"/>
    </xf>
    <xf numFmtId="168" fontId="1" fillId="0" borderId="2" xfId="13" applyNumberFormat="1" applyFont="1" applyFill="1" applyBorder="1" applyAlignment="1">
      <alignment horizontal="center"/>
    </xf>
    <xf numFmtId="0" fontId="1" fillId="0" borderId="2" xfId="13" applyNumberFormat="1" applyFont="1" applyFill="1" applyBorder="1" applyAlignment="1">
      <alignment horizontal="center"/>
    </xf>
    <xf numFmtId="166" fontId="1" fillId="0" borderId="19" xfId="0" quotePrefix="1" applyNumberFormat="1" applyFont="1" applyBorder="1" applyAlignment="1">
      <alignment horizontal="right" vertical="top"/>
    </xf>
    <xf numFmtId="168" fontId="1" fillId="0" borderId="1" xfId="13" applyNumberFormat="1" applyFont="1" applyBorder="1" applyAlignment="1">
      <alignment horizontal="center"/>
    </xf>
    <xf numFmtId="0" fontId="1" fillId="0" borderId="1" xfId="13" applyNumberFormat="1" applyFont="1" applyBorder="1" applyAlignment="1">
      <alignment horizontal="center"/>
    </xf>
    <xf numFmtId="168" fontId="1" fillId="0" borderId="1" xfId="14" applyNumberFormat="1" applyFont="1" applyBorder="1" applyAlignment="1">
      <alignment horizontal="center"/>
    </xf>
    <xf numFmtId="168" fontId="1" fillId="0" borderId="1" xfId="14" applyNumberFormat="1" applyFont="1" applyFill="1" applyBorder="1" applyAlignment="1">
      <alignment horizontal="left" vertical="top"/>
    </xf>
    <xf numFmtId="168" fontId="1" fillId="0" borderId="5" xfId="14" applyNumberFormat="1" applyFont="1" applyBorder="1" applyAlignment="1">
      <alignment horizontal="left" vertical="top"/>
    </xf>
    <xf numFmtId="168" fontId="1" fillId="0" borderId="8" xfId="14" applyNumberFormat="1" applyFont="1" applyBorder="1" applyAlignment="1">
      <alignment horizontal="left" vertical="top"/>
    </xf>
    <xf numFmtId="2" fontId="1" fillId="0" borderId="23" xfId="0" applyNumberFormat="1" applyFont="1" applyBorder="1" applyAlignment="1">
      <alignment horizontal="center" vertical="top"/>
    </xf>
    <xf numFmtId="0" fontId="1" fillId="0" borderId="2" xfId="0" applyFont="1" applyBorder="1" applyAlignment="1">
      <alignment horizontal="left" vertical="top"/>
    </xf>
    <xf numFmtId="166" fontId="1" fillId="0" borderId="19" xfId="0" applyNumberFormat="1" applyFont="1" applyBorder="1" applyAlignment="1">
      <alignment horizontal="right" vertical="center"/>
    </xf>
    <xf numFmtId="166" fontId="1" fillId="0" borderId="23" xfId="0" quotePrefix="1" applyNumberFormat="1" applyFont="1" applyBorder="1" applyAlignment="1">
      <alignment horizontal="center" vertical="top"/>
    </xf>
    <xf numFmtId="0" fontId="1" fillId="0" borderId="4" xfId="0" applyFont="1" applyBorder="1" applyAlignment="1">
      <alignment horizontal="justify" vertical="top"/>
    </xf>
    <xf numFmtId="168" fontId="1" fillId="0" borderId="4" xfId="13" applyNumberFormat="1" applyFont="1" applyBorder="1" applyAlignment="1">
      <alignment horizontal="center"/>
    </xf>
    <xf numFmtId="0" fontId="1" fillId="0" borderId="4" xfId="13" applyNumberFormat="1" applyFont="1" applyBorder="1" applyAlignment="1">
      <alignment horizontal="center"/>
    </xf>
    <xf numFmtId="168" fontId="1" fillId="0" borderId="4" xfId="14" applyNumberFormat="1" applyFont="1" applyBorder="1" applyAlignment="1">
      <alignment horizontal="center"/>
    </xf>
    <xf numFmtId="168" fontId="1" fillId="0" borderId="4" xfId="14" applyNumberFormat="1" applyFont="1" applyFill="1" applyBorder="1" applyAlignment="1">
      <alignment horizontal="left" vertical="top"/>
    </xf>
    <xf numFmtId="168" fontId="1" fillId="0" borderId="9" xfId="14" applyNumberFormat="1" applyFont="1" applyBorder="1" applyAlignment="1">
      <alignment horizontal="left" vertical="top"/>
    </xf>
    <xf numFmtId="168" fontId="1" fillId="0" borderId="12" xfId="14" applyNumberFormat="1" applyFont="1" applyBorder="1" applyAlignment="1">
      <alignment horizontal="left" vertical="top"/>
    </xf>
    <xf numFmtId="166" fontId="1" fillId="0" borderId="19" xfId="0" applyNumberFormat="1" applyFont="1" applyBorder="1" applyAlignment="1">
      <alignment horizontal="right" vertical="top"/>
    </xf>
    <xf numFmtId="168" fontId="1" fillId="0" borderId="1" xfId="13" applyNumberFormat="1" applyFont="1" applyBorder="1" applyAlignment="1">
      <alignment horizontal="left"/>
    </xf>
    <xf numFmtId="0" fontId="1" fillId="0" borderId="5" xfId="0" applyFont="1" applyBorder="1" applyAlignment="1">
      <alignment horizontal="center"/>
    </xf>
    <xf numFmtId="168" fontId="1" fillId="0" borderId="1" xfId="13" applyNumberFormat="1" applyFont="1" applyFill="1" applyBorder="1" applyAlignment="1">
      <alignment horizontal="left"/>
    </xf>
    <xf numFmtId="0" fontId="1" fillId="0" borderId="83" xfId="0" applyFont="1" applyBorder="1" applyAlignment="1">
      <alignment horizontal="center"/>
    </xf>
    <xf numFmtId="0" fontId="1" fillId="0" borderId="60" xfId="0" applyFont="1" applyFill="1" applyBorder="1" applyAlignment="1">
      <alignment horizontal="right"/>
    </xf>
    <xf numFmtId="0" fontId="1" fillId="0" borderId="50" xfId="0" applyFont="1" applyBorder="1" applyAlignment="1">
      <alignment vertical="top"/>
    </xf>
    <xf numFmtId="0" fontId="1" fillId="0" borderId="50" xfId="0" applyFont="1" applyBorder="1" applyAlignment="1">
      <alignment horizontal="center"/>
    </xf>
    <xf numFmtId="0" fontId="1" fillId="0" borderId="52" xfId="0" applyFont="1" applyBorder="1" applyAlignment="1">
      <alignment horizontal="justify" vertical="top" wrapText="1"/>
    </xf>
    <xf numFmtId="168" fontId="1" fillId="0" borderId="52" xfId="13" applyNumberFormat="1" applyFont="1" applyBorder="1" applyAlignment="1">
      <alignment horizontal="center"/>
    </xf>
    <xf numFmtId="0" fontId="1" fillId="0" borderId="52" xfId="13" applyNumberFormat="1" applyFont="1" applyBorder="1" applyAlignment="1">
      <alignment horizontal="center"/>
    </xf>
    <xf numFmtId="168" fontId="1" fillId="0" borderId="52" xfId="13" applyNumberFormat="1" applyFont="1" applyFill="1" applyBorder="1" applyAlignment="1">
      <alignment horizontal="left" vertical="top"/>
    </xf>
    <xf numFmtId="168" fontId="1" fillId="0" borderId="51" xfId="13" applyNumberFormat="1" applyFont="1" applyBorder="1" applyAlignment="1">
      <alignment horizontal="left" vertical="top"/>
    </xf>
    <xf numFmtId="168" fontId="1" fillId="0" borderId="24" xfId="13" applyNumberFormat="1" applyFont="1" applyBorder="1" applyAlignment="1">
      <alignment horizontal="left" vertical="top"/>
    </xf>
    <xf numFmtId="2" fontId="1" fillId="0" borderId="23" xfId="0" quotePrefix="1" applyNumberFormat="1" applyFont="1" applyBorder="1" applyAlignment="1">
      <alignment horizontal="center" vertical="top"/>
    </xf>
    <xf numFmtId="166" fontId="1" fillId="0" borderId="19" xfId="0" quotePrefix="1" applyNumberFormat="1" applyFont="1" applyBorder="1" applyAlignment="1">
      <alignment horizontal="right" vertical="center"/>
    </xf>
    <xf numFmtId="168" fontId="1" fillId="0" borderId="1" xfId="13" applyNumberFormat="1" applyFont="1" applyFill="1" applyBorder="1" applyAlignment="1">
      <alignment horizontal="left" vertical="top"/>
    </xf>
    <xf numFmtId="168" fontId="1" fillId="0" borderId="5" xfId="13" applyNumberFormat="1" applyFont="1" applyBorder="1" applyAlignment="1">
      <alignment horizontal="left" vertical="top"/>
    </xf>
    <xf numFmtId="168" fontId="1" fillId="0" borderId="8" xfId="13" applyNumberFormat="1" applyFont="1" applyBorder="1" applyAlignment="1">
      <alignment horizontal="left" vertical="top"/>
    </xf>
    <xf numFmtId="0" fontId="1" fillId="0" borderId="2" xfId="0" applyFont="1" applyBorder="1" applyAlignment="1">
      <alignment vertical="top"/>
    </xf>
    <xf numFmtId="0" fontId="1" fillId="0" borderId="19" xfId="0" applyFont="1" applyFill="1" applyBorder="1" applyAlignment="1">
      <alignment horizontal="right"/>
    </xf>
    <xf numFmtId="3" fontId="1" fillId="3" borderId="2" xfId="0" applyNumberFormat="1" applyFont="1" applyFill="1" applyBorder="1" applyAlignment="1">
      <alignment horizontal="justify" vertical="center"/>
    </xf>
    <xf numFmtId="0" fontId="1" fillId="0" borderId="84" xfId="13" applyNumberFormat="1" applyFont="1" applyBorder="1" applyAlignment="1">
      <alignment horizontal="center"/>
    </xf>
    <xf numFmtId="0" fontId="1" fillId="0" borderId="1" xfId="0" applyFont="1" applyBorder="1" applyAlignment="1">
      <alignment horizontal="justify" vertical="center"/>
    </xf>
    <xf numFmtId="168" fontId="1" fillId="0" borderId="5" xfId="13" applyNumberFormat="1" applyFont="1" applyBorder="1" applyAlignment="1">
      <alignment horizontal="center"/>
    </xf>
    <xf numFmtId="168" fontId="1" fillId="0" borderId="83" xfId="13" applyNumberFormat="1" applyFont="1" applyBorder="1" applyAlignment="1">
      <alignment horizontal="center"/>
    </xf>
    <xf numFmtId="0" fontId="1" fillId="0" borderId="6" xfId="0" applyFont="1" applyBorder="1" applyAlignment="1">
      <alignment horizontal="justify" vertical="top"/>
    </xf>
    <xf numFmtId="168" fontId="1" fillId="0" borderId="2" xfId="13" applyNumberFormat="1" applyFont="1" applyFill="1" applyBorder="1" applyAlignment="1">
      <alignment horizontal="left"/>
    </xf>
    <xf numFmtId="168" fontId="1" fillId="0" borderId="6" xfId="13" applyNumberFormat="1" applyFont="1" applyBorder="1"/>
    <xf numFmtId="168" fontId="1" fillId="0" borderId="10" xfId="13" applyNumberFormat="1" applyFont="1" applyBorder="1"/>
    <xf numFmtId="2" fontId="1" fillId="0" borderId="19" xfId="0" applyNumberFormat="1" applyFont="1" applyBorder="1" applyAlignment="1">
      <alignment horizontal="righ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8" fontId="1" fillId="0" borderId="3" xfId="13" applyNumberFormat="1" applyFont="1" applyBorder="1" applyAlignment="1">
      <alignment horizontal="center"/>
    </xf>
    <xf numFmtId="0" fontId="1" fillId="0" borderId="3" xfId="13" applyNumberFormat="1" applyFont="1" applyBorder="1" applyAlignment="1">
      <alignment horizontal="center"/>
    </xf>
    <xf numFmtId="168" fontId="1" fillId="0" borderId="3" xfId="13" applyNumberFormat="1" applyFont="1" applyFill="1" applyBorder="1" applyAlignment="1">
      <alignment horizontal="left"/>
    </xf>
    <xf numFmtId="2" fontId="1" fillId="0" borderId="47" xfId="0" applyNumberFormat="1" applyFont="1" applyBorder="1" applyAlignment="1">
      <alignment horizontal="center" vertical="top"/>
    </xf>
    <xf numFmtId="2" fontId="1" fillId="0" borderId="48" xfId="0" applyNumberFormat="1" applyFont="1" applyBorder="1" applyAlignment="1">
      <alignment horizontal="right" vertical="center"/>
    </xf>
    <xf numFmtId="0" fontId="1" fillId="0" borderId="26" xfId="0" applyFont="1" applyBorder="1" applyAlignment="1">
      <alignment horizontal="left" vertical="center"/>
    </xf>
    <xf numFmtId="168" fontId="1" fillId="0" borderId="26" xfId="13" applyNumberFormat="1" applyFont="1" applyBorder="1" applyAlignment="1">
      <alignment horizontal="center"/>
    </xf>
    <xf numFmtId="0" fontId="1" fillId="0" borderId="26" xfId="13" applyNumberFormat="1" applyFont="1" applyBorder="1" applyAlignment="1">
      <alignment horizontal="center"/>
    </xf>
    <xf numFmtId="0" fontId="7" fillId="0" borderId="17" xfId="0" applyFont="1" applyBorder="1" applyAlignment="1">
      <alignment horizontal="center"/>
    </xf>
    <xf numFmtId="0" fontId="7" fillId="0" borderId="20" xfId="0" applyFont="1" applyBorder="1" applyAlignment="1">
      <alignment horizontal="center"/>
    </xf>
    <xf numFmtId="168" fontId="7" fillId="0" borderId="13" xfId="13" applyNumberFormat="1" applyFont="1" applyBorder="1" applyAlignment="1">
      <alignment horizontal="right" vertical="center"/>
    </xf>
    <xf numFmtId="168" fontId="7" fillId="0" borderId="13" xfId="13" applyNumberFormat="1" applyFont="1" applyBorder="1" applyAlignment="1">
      <alignment horizontal="center" vertical="center"/>
    </xf>
    <xf numFmtId="168" fontId="7" fillId="0" borderId="13" xfId="13" quotePrefix="1" applyNumberFormat="1" applyFont="1" applyBorder="1" applyAlignment="1">
      <alignment horizontal="center" vertical="center"/>
    </xf>
    <xf numFmtId="168" fontId="7" fillId="0" borderId="13" xfId="13" applyNumberFormat="1" applyFont="1" applyBorder="1" applyAlignment="1">
      <alignment vertical="center"/>
    </xf>
    <xf numFmtId="168" fontId="7" fillId="0" borderId="13" xfId="13" applyNumberFormat="1" applyFont="1" applyFill="1" applyBorder="1" applyAlignment="1">
      <alignment vertical="center"/>
    </xf>
    <xf numFmtId="168" fontId="7" fillId="0" borderId="18" xfId="13" applyNumberFormat="1" applyFont="1" applyBorder="1" applyAlignment="1">
      <alignment vertical="center"/>
    </xf>
    <xf numFmtId="0" fontId="7" fillId="0" borderId="23" xfId="0" quotePrefix="1" applyFont="1" applyBorder="1" applyAlignment="1">
      <alignment horizontal="center"/>
    </xf>
    <xf numFmtId="0" fontId="7" fillId="0" borderId="19" xfId="0" quotePrefix="1" applyFont="1" applyBorder="1" applyAlignment="1">
      <alignment horizontal="center"/>
    </xf>
    <xf numFmtId="0" fontId="7" fillId="0" borderId="52" xfId="0" applyFont="1" applyBorder="1" applyAlignment="1">
      <alignment horizontal="left" vertical="center"/>
    </xf>
    <xf numFmtId="168" fontId="1" fillId="0" borderId="52" xfId="13" applyNumberFormat="1" applyFont="1" applyFill="1" applyBorder="1"/>
    <xf numFmtId="168" fontId="1" fillId="0" borderId="51" xfId="13" applyNumberFormat="1" applyFont="1" applyBorder="1"/>
    <xf numFmtId="168" fontId="1" fillId="0" borderId="24" xfId="13" applyNumberFormat="1" applyFont="1" applyBorder="1"/>
    <xf numFmtId="0" fontId="1" fillId="0" borderId="23" xfId="0" applyFont="1" applyBorder="1" applyAlignment="1">
      <alignment horizontal="center"/>
    </xf>
    <xf numFmtId="168" fontId="1" fillId="0" borderId="1" xfId="13" applyNumberFormat="1" applyFont="1" applyFill="1" applyBorder="1"/>
    <xf numFmtId="168" fontId="1" fillId="0" borderId="5" xfId="13" applyNumberFormat="1" applyFont="1" applyBorder="1"/>
    <xf numFmtId="168" fontId="1" fillId="0" borderId="8" xfId="13" applyNumberFormat="1" applyFont="1" applyBorder="1"/>
    <xf numFmtId="2" fontId="1" fillId="0" borderId="19" xfId="0" applyNumberFormat="1" applyFont="1" applyBorder="1" applyAlignment="1">
      <alignment horizontal="right" vertical="top"/>
    </xf>
    <xf numFmtId="0" fontId="1" fillId="0" borderId="19" xfId="0" applyFont="1" applyFill="1" applyBorder="1" applyAlignment="1">
      <alignment horizontal="center" vertical="top"/>
    </xf>
    <xf numFmtId="0" fontId="1" fillId="0" borderId="1" xfId="0" applyFont="1" applyFill="1" applyBorder="1" applyAlignment="1">
      <alignment horizontal="justify" vertical="top"/>
    </xf>
    <xf numFmtId="0" fontId="1" fillId="0" borderId="1" xfId="0" applyFont="1" applyFill="1" applyBorder="1" applyAlignment="1">
      <alignment horizontal="center"/>
    </xf>
    <xf numFmtId="1" fontId="1" fillId="0" borderId="1" xfId="0" applyNumberFormat="1" applyFont="1" applyFill="1" applyBorder="1" applyAlignment="1">
      <alignment horizontal="center" vertical="center"/>
    </xf>
    <xf numFmtId="168" fontId="1" fillId="0" borderId="19" xfId="13" applyNumberFormat="1" applyFont="1" applyFill="1" applyBorder="1" applyAlignment="1">
      <alignment horizontal="right" vertical="center"/>
    </xf>
    <xf numFmtId="168" fontId="1" fillId="0" borderId="8" xfId="0" applyNumberFormat="1" applyFont="1" applyFill="1" applyBorder="1" applyAlignment="1">
      <alignment horizontal="right"/>
    </xf>
    <xf numFmtId="0" fontId="1" fillId="0" borderId="23" xfId="0" applyFont="1" applyFill="1" applyBorder="1" applyAlignment="1">
      <alignment horizontal="right" vertical="center"/>
    </xf>
    <xf numFmtId="0" fontId="1" fillId="0" borderId="0" xfId="0" applyFont="1" applyFill="1" applyBorder="1" applyAlignment="1">
      <alignment horizontal="right" vertical="center"/>
    </xf>
    <xf numFmtId="0" fontId="1" fillId="0" borderId="2" xfId="0" applyFont="1" applyFill="1" applyBorder="1" applyAlignment="1">
      <alignment horizontal="left" vertical="center"/>
    </xf>
    <xf numFmtId="0" fontId="1" fillId="0" borderId="2" xfId="0" applyFont="1" applyFill="1" applyBorder="1" applyAlignment="1">
      <alignment horizontal="center"/>
    </xf>
    <xf numFmtId="1" fontId="1" fillId="0" borderId="2" xfId="0" applyNumberFormat="1" applyFont="1" applyFill="1" applyBorder="1" applyAlignment="1">
      <alignment horizontal="center"/>
    </xf>
    <xf numFmtId="0" fontId="1" fillId="0" borderId="0" xfId="0" applyFont="1" applyBorder="1" applyAlignment="1"/>
    <xf numFmtId="166" fontId="1" fillId="0" borderId="19" xfId="0" applyNumberFormat="1" applyFont="1" applyFill="1" applyBorder="1" applyAlignment="1">
      <alignment horizontal="center" vertical="top"/>
    </xf>
    <xf numFmtId="0" fontId="1" fillId="0" borderId="1" xfId="0" applyFont="1" applyFill="1" applyBorder="1" applyAlignment="1">
      <alignment horizontal="justify" vertical="center"/>
    </xf>
    <xf numFmtId="0" fontId="1" fillId="0" borderId="1" xfId="0" applyFont="1" applyFill="1" applyBorder="1" applyAlignment="1">
      <alignment horizontal="center" vertical="center"/>
    </xf>
    <xf numFmtId="168" fontId="1" fillId="0" borderId="19" xfId="14" applyNumberFormat="1" applyFont="1" applyFill="1" applyBorder="1" applyAlignment="1">
      <alignment horizontal="right" vertical="center"/>
    </xf>
    <xf numFmtId="168" fontId="1" fillId="0" borderId="8" xfId="3" applyNumberFormat="1" applyFont="1" applyBorder="1" applyAlignment="1">
      <alignment horizontal="right"/>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168" fontId="1" fillId="0" borderId="3" xfId="13" applyNumberFormat="1" applyFont="1" applyFill="1" applyBorder="1"/>
    <xf numFmtId="0" fontId="1" fillId="0" borderId="4" xfId="0" applyFont="1" applyBorder="1" applyAlignment="1">
      <alignment horizontal="justify" vertical="center"/>
    </xf>
    <xf numFmtId="2" fontId="1" fillId="0" borderId="60" xfId="0" applyNumberFormat="1" applyFont="1" applyBorder="1" applyAlignment="1">
      <alignment horizontal="right" vertical="top"/>
    </xf>
    <xf numFmtId="0" fontId="1" fillId="0" borderId="50" xfId="0" applyFont="1" applyBorder="1" applyAlignment="1">
      <alignment horizontal="left"/>
    </xf>
    <xf numFmtId="168" fontId="1" fillId="0" borderId="50" xfId="13" applyNumberFormat="1" applyFont="1" applyBorder="1" applyAlignment="1">
      <alignment horizontal="center"/>
    </xf>
    <xf numFmtId="0" fontId="1" fillId="0" borderId="50" xfId="13" applyNumberFormat="1" applyFont="1" applyBorder="1" applyAlignment="1">
      <alignment horizontal="center"/>
    </xf>
    <xf numFmtId="0" fontId="1" fillId="3" borderId="2" xfId="0" applyFont="1" applyFill="1" applyBorder="1" applyAlignment="1">
      <alignment horizontal="justify" vertical="top"/>
    </xf>
    <xf numFmtId="168" fontId="7" fillId="0" borderId="13" xfId="13" quotePrefix="1" applyNumberFormat="1" applyFont="1" applyBorder="1" applyAlignment="1">
      <alignment vertical="center"/>
    </xf>
    <xf numFmtId="168" fontId="7" fillId="0" borderId="18" xfId="13" quotePrefix="1" applyNumberFormat="1" applyFont="1" applyBorder="1" applyAlignment="1">
      <alignment horizontal="center" vertical="center"/>
    </xf>
    <xf numFmtId="0" fontId="7" fillId="0" borderId="1" xfId="0" applyFont="1" applyBorder="1" applyAlignment="1">
      <alignment horizontal="justify" vertical="top" wrapText="1"/>
    </xf>
    <xf numFmtId="2" fontId="1" fillId="0" borderId="60" xfId="0" applyNumberFormat="1" applyFont="1" applyBorder="1" applyAlignment="1">
      <alignment horizontal="right" vertical="center"/>
    </xf>
    <xf numFmtId="0" fontId="1" fillId="0" borderId="50" xfId="0" applyFont="1" applyBorder="1" applyAlignment="1">
      <alignment horizontal="left" vertical="center"/>
    </xf>
    <xf numFmtId="0" fontId="1" fillId="0" borderId="1" xfId="0" quotePrefix="1" applyFont="1" applyBorder="1" applyAlignment="1">
      <alignment horizontal="justify" vertical="top" wrapText="1"/>
    </xf>
    <xf numFmtId="168" fontId="1" fillId="0" borderId="1" xfId="13" applyNumberFormat="1" applyFont="1" applyFill="1" applyBorder="1" applyAlignment="1"/>
    <xf numFmtId="168" fontId="1" fillId="0" borderId="5" xfId="13" applyNumberFormat="1" applyFont="1" applyBorder="1" applyAlignment="1"/>
    <xf numFmtId="0" fontId="1" fillId="3" borderId="2" xfId="0" applyFont="1" applyFill="1" applyBorder="1" applyAlignment="1">
      <alignment horizontal="left"/>
    </xf>
    <xf numFmtId="0" fontId="1" fillId="0" borderId="0" xfId="0" applyFont="1" applyBorder="1" applyAlignment="1">
      <alignment vertical="center"/>
    </xf>
    <xf numFmtId="0" fontId="1" fillId="0" borderId="1" xfId="0" quotePrefix="1" applyFont="1" applyBorder="1" applyAlignment="1">
      <alignment horizontal="left"/>
    </xf>
    <xf numFmtId="0" fontId="1" fillId="0" borderId="47" xfId="0" applyFont="1" applyBorder="1" applyAlignment="1">
      <alignment horizontal="center" vertical="top"/>
    </xf>
    <xf numFmtId="2" fontId="1" fillId="0" borderId="48" xfId="0" applyNumberFormat="1" applyFont="1" applyBorder="1" applyAlignment="1">
      <alignment horizontal="right" vertical="top"/>
    </xf>
    <xf numFmtId="0" fontId="1" fillId="0" borderId="59" xfId="0" applyFont="1" applyBorder="1" applyAlignment="1" applyProtection="1">
      <alignment horizontal="center" vertical="top"/>
    </xf>
    <xf numFmtId="0" fontId="1" fillId="0" borderId="60" xfId="0" applyFont="1" applyBorder="1" applyAlignment="1" applyProtection="1">
      <alignment horizontal="center" vertical="top"/>
    </xf>
    <xf numFmtId="168" fontId="7" fillId="0" borderId="25" xfId="13" applyNumberFormat="1" applyFont="1" applyBorder="1" applyAlignment="1">
      <alignment horizontal="right" vertical="center"/>
    </xf>
    <xf numFmtId="168" fontId="7" fillId="0" borderId="25" xfId="13" applyNumberFormat="1" applyFont="1" applyBorder="1" applyAlignment="1">
      <alignment vertical="center"/>
    </xf>
    <xf numFmtId="168" fontId="7" fillId="0" borderId="20" xfId="13" applyNumberFormat="1" applyFont="1" applyBorder="1" applyAlignment="1">
      <alignment horizontal="center" vertical="center"/>
    </xf>
    <xf numFmtId="168" fontId="1" fillId="0" borderId="13" xfId="13" applyNumberFormat="1" applyFont="1" applyFill="1" applyBorder="1" applyAlignment="1">
      <alignment vertical="center"/>
    </xf>
    <xf numFmtId="168" fontId="7" fillId="0" borderId="85" xfId="13" applyNumberFormat="1" applyFont="1" applyBorder="1" applyAlignment="1">
      <alignment horizontal="center" vertical="center"/>
    </xf>
    <xf numFmtId="0" fontId="7" fillId="0" borderId="23" xfId="0" applyFont="1" applyBorder="1" applyAlignment="1">
      <alignment horizontal="center" vertical="top"/>
    </xf>
    <xf numFmtId="0" fontId="7" fillId="0" borderId="19" xfId="0" applyFont="1" applyBorder="1" applyAlignment="1">
      <alignment horizontal="center" vertical="top"/>
    </xf>
    <xf numFmtId="0" fontId="7" fillId="0" borderId="52" xfId="0" applyFont="1" applyBorder="1" applyAlignment="1">
      <alignment horizontal="justify" vertical="center"/>
    </xf>
    <xf numFmtId="0" fontId="1" fillId="0" borderId="19" xfId="0" applyFont="1" applyBorder="1" applyAlignment="1" applyProtection="1">
      <alignment horizontal="center" vertical="top"/>
    </xf>
    <xf numFmtId="0" fontId="1" fillId="0" borderId="1" xfId="0" applyFont="1" applyBorder="1" applyAlignment="1" applyProtection="1">
      <alignment horizontal="justify" vertical="top" wrapText="1"/>
    </xf>
    <xf numFmtId="168" fontId="7" fillId="0" borderId="5" xfId="13" applyNumberFormat="1" applyFont="1" applyBorder="1" applyAlignment="1"/>
    <xf numFmtId="168" fontId="7" fillId="0" borderId="1" xfId="13" applyNumberFormat="1" applyFont="1" applyBorder="1" applyAlignment="1"/>
    <xf numFmtId="168" fontId="7" fillId="0" borderId="19" xfId="13" applyNumberFormat="1" applyFont="1" applyBorder="1" applyAlignment="1">
      <alignment horizontal="center"/>
    </xf>
    <xf numFmtId="168" fontId="7" fillId="0" borderId="0" xfId="13" applyNumberFormat="1" applyFont="1" applyBorder="1" applyAlignment="1">
      <alignment horizontal="center"/>
    </xf>
    <xf numFmtId="168" fontId="7" fillId="0" borderId="1" xfId="13" applyNumberFormat="1" applyFont="1" applyFill="1" applyBorder="1" applyAlignment="1">
      <alignment horizontal="center"/>
    </xf>
    <xf numFmtId="168" fontId="7" fillId="0" borderId="83" xfId="13" applyNumberFormat="1" applyFont="1" applyBorder="1" applyAlignment="1">
      <alignment horizontal="center"/>
    </xf>
    <xf numFmtId="0" fontId="1" fillId="0" borderId="19" xfId="0" applyFont="1" applyBorder="1" applyAlignment="1" applyProtection="1">
      <alignment horizontal="right" vertical="top"/>
    </xf>
    <xf numFmtId="0" fontId="1" fillId="0" borderId="23" xfId="0" applyFont="1" applyBorder="1" applyAlignment="1" applyProtection="1">
      <alignment horizontal="center" vertical="top"/>
    </xf>
    <xf numFmtId="0" fontId="1" fillId="0" borderId="60" xfId="0" applyFont="1" applyBorder="1" applyAlignment="1" applyProtection="1">
      <alignment horizontal="right" vertical="top"/>
    </xf>
    <xf numFmtId="0" fontId="1" fillId="0" borderId="50" xfId="0" applyFont="1" applyBorder="1" applyAlignment="1">
      <alignment horizontal="justify" vertical="top"/>
    </xf>
    <xf numFmtId="0" fontId="1" fillId="0" borderId="1" xfId="0" applyFont="1" applyFill="1" applyBorder="1" applyAlignment="1" applyProtection="1">
      <alignment horizontal="justify" vertical="center" wrapText="1"/>
    </xf>
    <xf numFmtId="0" fontId="1" fillId="0" borderId="2" xfId="0" applyFont="1" applyFill="1" applyBorder="1" applyAlignment="1">
      <alignment horizontal="justify"/>
    </xf>
    <xf numFmtId="0" fontId="1" fillId="0" borderId="1" xfId="0" applyFont="1" applyBorder="1"/>
    <xf numFmtId="168" fontId="1" fillId="0" borderId="0" xfId="13" applyNumberFormat="1" applyFont="1" applyBorder="1"/>
    <xf numFmtId="3" fontId="1" fillId="0" borderId="2" xfId="0" applyNumberFormat="1" applyFont="1" applyFill="1" applyBorder="1" applyAlignment="1">
      <alignment horizontal="justify" vertical="center"/>
    </xf>
    <xf numFmtId="0" fontId="1" fillId="0" borderId="2" xfId="0" applyFont="1" applyBorder="1" applyAlignment="1">
      <alignment horizontal="center" vertical="center"/>
    </xf>
    <xf numFmtId="0" fontId="1" fillId="0" borderId="17" xfId="0" applyFont="1" applyBorder="1" applyAlignment="1" applyProtection="1">
      <alignment horizontal="center" vertical="top"/>
    </xf>
    <xf numFmtId="0" fontId="1" fillId="0" borderId="20" xfId="0" applyFont="1" applyBorder="1" applyAlignment="1" applyProtection="1">
      <alignment horizontal="center" vertical="top"/>
    </xf>
    <xf numFmtId="168" fontId="7" fillId="0" borderId="18" xfId="13" applyNumberFormat="1" applyFont="1" applyBorder="1" applyAlignment="1">
      <alignment horizontal="center" vertical="center"/>
    </xf>
    <xf numFmtId="0" fontId="7" fillId="0" borderId="52" xfId="0" applyFont="1" applyFill="1" applyBorder="1" applyAlignment="1" applyProtection="1">
      <alignment horizontal="justify"/>
    </xf>
    <xf numFmtId="165" fontId="1" fillId="0" borderId="2" xfId="0" applyNumberFormat="1" applyFont="1" applyBorder="1" applyAlignment="1" applyProtection="1">
      <alignment horizontal="justify" vertical="top"/>
    </xf>
    <xf numFmtId="168" fontId="1" fillId="0" borderId="2" xfId="13" applyNumberFormat="1" applyFont="1" applyFill="1" applyBorder="1"/>
    <xf numFmtId="168" fontId="7" fillId="0" borderId="25" xfId="13" applyNumberFormat="1" applyFont="1" applyFill="1" applyBorder="1" applyAlignment="1">
      <alignment vertical="center"/>
    </xf>
    <xf numFmtId="0" fontId="1" fillId="0" borderId="23" xfId="0" applyFont="1" applyBorder="1" applyAlignment="1">
      <alignment horizontal="left"/>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Fill="1" applyBorder="1"/>
    <xf numFmtId="0" fontId="1" fillId="0" borderId="83" xfId="0" applyFont="1" applyBorder="1"/>
    <xf numFmtId="0" fontId="1" fillId="0" borderId="17" xfId="0" applyFont="1" applyBorder="1" applyAlignment="1">
      <alignment horizontal="center"/>
    </xf>
    <xf numFmtId="0" fontId="1" fillId="0" borderId="78" xfId="0" applyFont="1" applyBorder="1" applyAlignment="1">
      <alignment horizontal="center"/>
    </xf>
    <xf numFmtId="0" fontId="7" fillId="0" borderId="78" xfId="0" quotePrefix="1" applyFont="1" applyBorder="1" applyAlignment="1">
      <alignment horizontal="right" vertical="center"/>
    </xf>
    <xf numFmtId="0" fontId="7" fillId="0" borderId="13" xfId="0" quotePrefix="1" applyFont="1" applyBorder="1" applyAlignment="1">
      <alignment horizontal="right" vertical="center"/>
    </xf>
    <xf numFmtId="0" fontId="1" fillId="0" borderId="78" xfId="0" quotePrefix="1" applyFont="1" applyBorder="1" applyAlignment="1">
      <alignment vertical="center"/>
    </xf>
    <xf numFmtId="168" fontId="1" fillId="0" borderId="13" xfId="13" quotePrefix="1" applyNumberFormat="1" applyFont="1" applyBorder="1" applyAlignment="1">
      <alignment vertical="center"/>
    </xf>
    <xf numFmtId="168" fontId="7" fillId="0" borderId="20" xfId="13" quotePrefix="1" applyNumberFormat="1" applyFont="1" applyBorder="1" applyAlignment="1">
      <alignment vertical="center"/>
    </xf>
    <xf numFmtId="168" fontId="1" fillId="0" borderId="20" xfId="13" quotePrefix="1" applyNumberFormat="1" applyFont="1" applyFill="1" applyBorder="1" applyAlignment="1">
      <alignment vertical="center"/>
    </xf>
    <xf numFmtId="168" fontId="1" fillId="0" borderId="18" xfId="13" quotePrefix="1" applyNumberFormat="1" applyFont="1" applyBorder="1" applyAlignment="1">
      <alignment vertical="center"/>
    </xf>
    <xf numFmtId="0" fontId="1" fillId="0" borderId="0" xfId="0" applyFont="1" applyAlignment="1">
      <alignment horizontal="center"/>
    </xf>
    <xf numFmtId="166" fontId="13" fillId="4" borderId="59" xfId="3" applyNumberFormat="1" applyFont="1" applyFill="1" applyBorder="1" applyAlignment="1">
      <alignment horizontal="center" vertical="center"/>
    </xf>
    <xf numFmtId="0" fontId="11" fillId="4" borderId="60" xfId="3" applyFont="1" applyFill="1" applyBorder="1" applyAlignment="1">
      <alignment horizontal="left" vertical="center"/>
    </xf>
    <xf numFmtId="0" fontId="1" fillId="4" borderId="61" xfId="3" applyFont="1" applyFill="1" applyBorder="1" applyAlignment="1">
      <alignment vertical="center"/>
    </xf>
    <xf numFmtId="0" fontId="1" fillId="4" borderId="50" xfId="3" applyFont="1" applyFill="1" applyBorder="1" applyAlignment="1">
      <alignment horizontal="center" vertical="center"/>
    </xf>
    <xf numFmtId="3" fontId="1" fillId="4" borderId="61" xfId="3" applyNumberFormat="1" applyFont="1" applyFill="1" applyBorder="1" applyAlignment="1">
      <alignment horizontal="center" vertical="center"/>
    </xf>
    <xf numFmtId="167" fontId="1" fillId="4" borderId="34" xfId="11" applyNumberFormat="1" applyFont="1" applyFill="1" applyBorder="1" applyAlignment="1">
      <alignment vertical="center"/>
    </xf>
    <xf numFmtId="167" fontId="1" fillId="4" borderId="35" xfId="11" applyNumberFormat="1" applyFont="1" applyFill="1" applyBorder="1" applyAlignment="1">
      <alignment vertical="center"/>
    </xf>
    <xf numFmtId="167" fontId="1" fillId="4" borderId="68" xfId="11" applyNumberFormat="1" applyFont="1" applyFill="1" applyBorder="1" applyAlignment="1">
      <alignment vertical="center"/>
    </xf>
    <xf numFmtId="167" fontId="1" fillId="4" borderId="10" xfId="11" applyNumberFormat="1" applyFont="1" applyFill="1" applyBorder="1" applyAlignment="1">
      <alignment vertical="center"/>
    </xf>
    <xf numFmtId="0" fontId="1" fillId="4" borderId="0" xfId="3" applyFont="1" applyFill="1" applyAlignment="1">
      <alignment vertical="center"/>
    </xf>
    <xf numFmtId="0" fontId="1" fillId="4" borderId="23" xfId="3" applyFont="1" applyFill="1" applyBorder="1" applyAlignment="1">
      <alignment horizontal="center" vertical="center"/>
    </xf>
    <xf numFmtId="0" fontId="11" fillId="4" borderId="19" xfId="3" applyFont="1" applyFill="1" applyBorder="1" applyAlignment="1">
      <alignment horizontal="left" vertical="center"/>
    </xf>
    <xf numFmtId="0" fontId="1" fillId="4" borderId="7" xfId="3" applyFont="1" applyFill="1" applyBorder="1" applyAlignment="1">
      <alignment vertical="center"/>
    </xf>
    <xf numFmtId="0" fontId="1" fillId="4" borderId="3" xfId="3" applyFont="1" applyFill="1" applyBorder="1" applyAlignment="1">
      <alignment horizontal="center" vertical="center"/>
    </xf>
    <xf numFmtId="3" fontId="1" fillId="4" borderId="6" xfId="3" applyNumberFormat="1" applyFont="1" applyFill="1" applyBorder="1" applyAlignment="1">
      <alignment horizontal="center" vertical="center"/>
    </xf>
    <xf numFmtId="3" fontId="1" fillId="4" borderId="69" xfId="3" applyNumberFormat="1" applyFont="1" applyFill="1" applyBorder="1" applyAlignment="1">
      <alignment vertical="center"/>
    </xf>
    <xf numFmtId="0" fontId="1" fillId="4" borderId="6" xfId="3" applyFont="1" applyFill="1" applyBorder="1" applyAlignment="1">
      <alignment vertical="center"/>
    </xf>
    <xf numFmtId="0" fontId="1" fillId="4" borderId="2" xfId="3" applyFont="1" applyFill="1" applyBorder="1" applyAlignment="1">
      <alignment horizontal="center" vertical="center"/>
    </xf>
    <xf numFmtId="3" fontId="1" fillId="4" borderId="68" xfId="3" applyNumberFormat="1" applyFont="1" applyFill="1" applyBorder="1" applyAlignment="1">
      <alignment vertical="center"/>
    </xf>
    <xf numFmtId="3" fontId="1" fillId="4" borderId="7" xfId="3" applyNumberFormat="1" applyFont="1" applyFill="1" applyBorder="1" applyAlignment="1">
      <alignment horizontal="center" vertical="center"/>
    </xf>
    <xf numFmtId="0" fontId="1" fillId="4" borderId="5" xfId="3" applyFont="1" applyFill="1" applyBorder="1" applyAlignment="1">
      <alignment vertical="center"/>
    </xf>
    <xf numFmtId="0" fontId="1" fillId="4" borderId="1" xfId="3" applyFont="1" applyFill="1" applyBorder="1" applyAlignment="1">
      <alignment horizontal="center" vertical="center"/>
    </xf>
    <xf numFmtId="3" fontId="1" fillId="4" borderId="5" xfId="3" applyNumberFormat="1" applyFont="1" applyFill="1" applyBorder="1" applyAlignment="1">
      <alignment horizontal="center" vertical="center"/>
    </xf>
    <xf numFmtId="0" fontId="1" fillId="7" borderId="23" xfId="0" applyFont="1" applyFill="1" applyBorder="1" applyAlignment="1">
      <alignment horizontal="center" vertical="top"/>
    </xf>
    <xf numFmtId="0" fontId="9" fillId="7" borderId="19" xfId="0" applyFont="1" applyFill="1" applyBorder="1" applyAlignment="1">
      <alignment horizontal="right" vertical="top"/>
    </xf>
    <xf numFmtId="0" fontId="1" fillId="7" borderId="2" xfId="0" applyFont="1" applyFill="1" applyBorder="1" applyAlignment="1">
      <alignment horizontal="justify" wrapText="1"/>
    </xf>
    <xf numFmtId="168" fontId="1" fillId="7" borderId="2" xfId="0" applyNumberFormat="1" applyFont="1" applyFill="1" applyBorder="1" applyAlignment="1">
      <alignment horizontal="center"/>
    </xf>
    <xf numFmtId="3" fontId="1" fillId="7" borderId="2" xfId="0" applyNumberFormat="1" applyFont="1" applyFill="1" applyBorder="1" applyAlignment="1">
      <alignment horizontal="center"/>
    </xf>
    <xf numFmtId="168" fontId="1" fillId="7" borderId="2" xfId="13" applyNumberFormat="1" applyFont="1" applyFill="1" applyBorder="1" applyAlignment="1">
      <alignment horizontal="right"/>
    </xf>
    <xf numFmtId="168" fontId="1" fillId="7" borderId="6" xfId="13" applyNumberFormat="1" applyFont="1" applyFill="1" applyBorder="1" applyAlignment="1">
      <alignment horizontal="right"/>
    </xf>
    <xf numFmtId="168" fontId="1" fillId="7" borderId="10" xfId="13" applyNumberFormat="1" applyFont="1" applyFill="1" applyBorder="1" applyAlignment="1">
      <alignment horizontal="right"/>
    </xf>
    <xf numFmtId="0" fontId="0" fillId="7" borderId="0" xfId="0" applyFill="1"/>
    <xf numFmtId="0" fontId="1" fillId="7" borderId="23" xfId="0" applyFont="1" applyFill="1" applyBorder="1" applyAlignment="1">
      <alignment horizontal="center" vertical="center"/>
    </xf>
    <xf numFmtId="0" fontId="1" fillId="7" borderId="19" xfId="0" applyFont="1" applyFill="1" applyBorder="1" applyAlignment="1">
      <alignment horizontal="center" vertical="center"/>
    </xf>
    <xf numFmtId="0" fontId="1" fillId="7" borderId="2" xfId="0" applyFont="1" applyFill="1" applyBorder="1" applyAlignment="1">
      <alignment horizontal="justify" vertical="center" wrapText="1"/>
    </xf>
    <xf numFmtId="0" fontId="4" fillId="0" borderId="0" xfId="0" applyFont="1"/>
    <xf numFmtId="0" fontId="0" fillId="0" borderId="0" xfId="0" applyAlignment="1">
      <alignment vertical="center"/>
    </xf>
    <xf numFmtId="0" fontId="4" fillId="0" borderId="97" xfId="0" applyFont="1" applyBorder="1"/>
    <xf numFmtId="0" fontId="4" fillId="0" borderId="98" xfId="0" applyFont="1" applyBorder="1"/>
    <xf numFmtId="0" fontId="4" fillId="0" borderId="99" xfId="0" applyFont="1" applyBorder="1"/>
    <xf numFmtId="0" fontId="4" fillId="0" borderId="88" xfId="0" applyFont="1" applyBorder="1"/>
    <xf numFmtId="0" fontId="4" fillId="0" borderId="62" xfId="0" applyFont="1" applyBorder="1" applyAlignment="1">
      <alignment vertical="center"/>
    </xf>
    <xf numFmtId="0" fontId="4" fillId="0" borderId="46" xfId="0" applyFont="1" applyBorder="1" applyAlignment="1">
      <alignment vertical="center"/>
    </xf>
    <xf numFmtId="167" fontId="0" fillId="0" borderId="100" xfId="11" applyNumberFormat="1" applyFont="1" applyBorder="1" applyAlignment="1">
      <alignment vertical="center"/>
    </xf>
    <xf numFmtId="0" fontId="0" fillId="0" borderId="86" xfId="0" applyBorder="1" applyAlignment="1">
      <alignment vertical="center"/>
    </xf>
    <xf numFmtId="0" fontId="4" fillId="0" borderId="86" xfId="0" applyFont="1" applyBorder="1" applyAlignment="1">
      <alignment vertical="center"/>
    </xf>
    <xf numFmtId="167" fontId="0" fillId="0" borderId="86" xfId="11" applyNumberFormat="1" applyFont="1" applyBorder="1" applyAlignment="1">
      <alignment vertical="center"/>
    </xf>
    <xf numFmtId="0" fontId="4" fillId="0" borderId="86" xfId="0" applyFont="1" applyFill="1" applyBorder="1" applyAlignment="1">
      <alignment vertical="center"/>
    </xf>
    <xf numFmtId="167" fontId="4" fillId="0" borderId="100" xfId="11" applyNumberFormat="1" applyFont="1" applyBorder="1" applyAlignment="1">
      <alignment vertical="center"/>
    </xf>
    <xf numFmtId="167" fontId="4" fillId="0" borderId="86" xfId="11" applyNumberFormat="1" applyFont="1" applyBorder="1" applyAlignment="1">
      <alignment vertical="center"/>
    </xf>
    <xf numFmtId="0" fontId="5" fillId="0" borderId="0" xfId="0" applyFont="1" applyAlignment="1">
      <alignment vertical="center"/>
    </xf>
    <xf numFmtId="167" fontId="5" fillId="0" borderId="0" xfId="11" applyNumberFormat="1" applyFont="1" applyAlignment="1">
      <alignment vertical="center"/>
    </xf>
    <xf numFmtId="167" fontId="25" fillId="0" borderId="68" xfId="11" applyNumberFormat="1" applyFont="1" applyFill="1" applyBorder="1" applyAlignment="1">
      <alignment vertical="center"/>
    </xf>
    <xf numFmtId="167" fontId="25" fillId="0" borderId="35" xfId="11" applyNumberFormat="1" applyFont="1" applyBorder="1" applyAlignment="1">
      <alignment vertical="center"/>
    </xf>
    <xf numFmtId="167" fontId="25" fillId="0" borderId="10" xfId="11" applyNumberFormat="1" applyFont="1" applyBorder="1" applyAlignment="1">
      <alignment vertical="center"/>
    </xf>
    <xf numFmtId="168" fontId="25" fillId="0" borderId="2" xfId="13" applyNumberFormat="1" applyFont="1" applyFill="1" applyBorder="1" applyAlignment="1">
      <alignment horizontal="right"/>
    </xf>
    <xf numFmtId="168" fontId="25" fillId="0" borderId="6" xfId="13" applyNumberFormat="1" applyFont="1" applyFill="1" applyBorder="1" applyAlignment="1">
      <alignment horizontal="right"/>
    </xf>
    <xf numFmtId="168" fontId="25" fillId="0" borderId="10" xfId="13" applyNumberFormat="1" applyFont="1" applyFill="1" applyBorder="1" applyAlignment="1">
      <alignment horizontal="right"/>
    </xf>
    <xf numFmtId="168" fontId="25" fillId="0" borderId="2" xfId="14" applyNumberFormat="1" applyFont="1" applyFill="1" applyBorder="1"/>
    <xf numFmtId="168" fontId="25" fillId="0" borderId="6" xfId="14" applyNumberFormat="1" applyFont="1" applyBorder="1"/>
    <xf numFmtId="168" fontId="25" fillId="0" borderId="10" xfId="14" applyNumberFormat="1" applyFont="1" applyBorder="1"/>
    <xf numFmtId="0" fontId="17" fillId="0" borderId="0" xfId="0" applyFont="1"/>
    <xf numFmtId="167" fontId="26" fillId="0" borderId="86" xfId="11" applyNumberFormat="1" applyFont="1" applyBorder="1" applyAlignment="1">
      <alignment vertical="center"/>
    </xf>
    <xf numFmtId="167" fontId="26" fillId="0" borderId="86" xfId="11" applyNumberFormat="1" applyFont="1" applyBorder="1" applyAlignment="1">
      <alignment horizontal="center" vertical="center"/>
    </xf>
    <xf numFmtId="0" fontId="26" fillId="0" borderId="0" xfId="0" applyFont="1" applyAlignment="1">
      <alignment vertical="center"/>
    </xf>
    <xf numFmtId="0" fontId="19" fillId="0" borderId="101" xfId="0" applyFont="1" applyBorder="1" applyAlignment="1">
      <alignment horizontal="center" vertical="center"/>
    </xf>
    <xf numFmtId="0" fontId="19" fillId="0" borderId="102" xfId="0" applyFont="1" applyBorder="1" applyAlignment="1">
      <alignment horizontal="center" vertical="center"/>
    </xf>
    <xf numFmtId="0" fontId="19" fillId="0" borderId="103" xfId="0" applyFont="1" applyBorder="1" applyAlignment="1">
      <alignment horizontal="center" vertical="center"/>
    </xf>
    <xf numFmtId="0" fontId="26" fillId="0" borderId="104" xfId="0" applyFont="1" applyBorder="1" applyAlignment="1">
      <alignment vertical="center"/>
    </xf>
    <xf numFmtId="167" fontId="26" fillId="0" borderId="105" xfId="11" applyNumberFormat="1" applyFont="1" applyBorder="1" applyAlignment="1">
      <alignment vertical="center"/>
    </xf>
    <xf numFmtId="0" fontId="19" fillId="0" borderId="106" xfId="0" applyFont="1" applyBorder="1" applyAlignment="1">
      <alignment vertical="center"/>
    </xf>
    <xf numFmtId="167" fontId="26" fillId="0" borderId="107" xfId="11" applyNumberFormat="1" applyFont="1" applyBorder="1" applyAlignment="1">
      <alignment horizontal="center" vertical="center"/>
    </xf>
    <xf numFmtId="167" fontId="19" fillId="0" borderId="107" xfId="0" applyNumberFormat="1" applyFont="1" applyBorder="1" applyAlignment="1">
      <alignment vertical="center"/>
    </xf>
    <xf numFmtId="167" fontId="19" fillId="0" borderId="108" xfId="11" applyNumberFormat="1" applyFont="1" applyBorder="1" applyAlignment="1">
      <alignment vertical="center"/>
    </xf>
    <xf numFmtId="0" fontId="26" fillId="0" borderId="109" xfId="0" applyFont="1" applyFill="1" applyBorder="1" applyAlignment="1">
      <alignment vertical="center"/>
    </xf>
    <xf numFmtId="0" fontId="26" fillId="0" borderId="110" xfId="0" applyFont="1" applyFill="1" applyBorder="1" applyAlignment="1">
      <alignment vertical="center"/>
    </xf>
    <xf numFmtId="169" fontId="26" fillId="0" borderId="110" xfId="0" applyNumberFormat="1" applyFont="1" applyBorder="1" applyAlignment="1">
      <alignment vertical="center"/>
    </xf>
    <xf numFmtId="169" fontId="26" fillId="0" borderId="111" xfId="0" applyNumberFormat="1" applyFont="1" applyBorder="1" applyAlignment="1">
      <alignment vertical="center"/>
    </xf>
    <xf numFmtId="168" fontId="19" fillId="0" borderId="112" xfId="0" applyNumberFormat="1" applyFont="1" applyBorder="1" applyAlignment="1">
      <alignment vertical="center"/>
    </xf>
    <xf numFmtId="168" fontId="19" fillId="0" borderId="113" xfId="0" applyNumberFormat="1" applyFont="1" applyBorder="1" applyAlignment="1">
      <alignment vertical="center"/>
    </xf>
    <xf numFmtId="169" fontId="19" fillId="0" borderId="113" xfId="0" applyNumberFormat="1" applyFont="1" applyBorder="1" applyAlignment="1">
      <alignment vertical="center"/>
    </xf>
    <xf numFmtId="168" fontId="19" fillId="0" borderId="114" xfId="0" applyNumberFormat="1" applyFont="1" applyBorder="1" applyAlignment="1">
      <alignment vertical="center"/>
    </xf>
    <xf numFmtId="0" fontId="26" fillId="0" borderId="89" xfId="0" applyFont="1" applyBorder="1" applyAlignment="1">
      <alignment vertical="center"/>
    </xf>
    <xf numFmtId="0" fontId="26" fillId="0" borderId="90" xfId="0" applyFont="1" applyBorder="1" applyAlignment="1">
      <alignment vertical="center"/>
    </xf>
    <xf numFmtId="167" fontId="26" fillId="0" borderId="91" xfId="11" applyNumberFormat="1" applyFont="1" applyBorder="1" applyAlignment="1">
      <alignment vertical="center"/>
    </xf>
    <xf numFmtId="0" fontId="26" fillId="0" borderId="92" xfId="0" applyFont="1" applyBorder="1" applyAlignment="1">
      <alignment vertical="center"/>
    </xf>
    <xf numFmtId="0" fontId="26" fillId="0" borderId="87" xfId="0" applyFont="1" applyBorder="1" applyAlignment="1">
      <alignment vertical="center"/>
    </xf>
    <xf numFmtId="167" fontId="26" fillId="0" borderId="93" xfId="11" applyNumberFormat="1" applyFont="1" applyBorder="1" applyAlignment="1">
      <alignment vertical="center"/>
    </xf>
    <xf numFmtId="0" fontId="26" fillId="0" borderId="87" xfId="0" quotePrefix="1" applyFont="1" applyBorder="1" applyAlignment="1">
      <alignment vertical="center"/>
    </xf>
    <xf numFmtId="0" fontId="26" fillId="0" borderId="94" xfId="0" applyFont="1" applyBorder="1" applyAlignment="1">
      <alignment vertical="center"/>
    </xf>
    <xf numFmtId="0" fontId="26" fillId="0" borderId="95" xfId="0" applyFont="1" applyBorder="1" applyAlignment="1">
      <alignment vertical="center"/>
    </xf>
    <xf numFmtId="167" fontId="26" fillId="0" borderId="96" xfId="11" applyNumberFormat="1" applyFont="1" applyBorder="1" applyAlignment="1">
      <alignment vertical="center"/>
    </xf>
    <xf numFmtId="0" fontId="26" fillId="0" borderId="84" xfId="0" applyFont="1" applyBorder="1" applyAlignment="1">
      <alignment vertical="center"/>
    </xf>
    <xf numFmtId="167" fontId="26" fillId="0" borderId="84" xfId="0" applyNumberFormat="1" applyFont="1" applyBorder="1" applyAlignment="1">
      <alignment vertical="center"/>
    </xf>
    <xf numFmtId="9" fontId="0" fillId="0" borderId="0" xfId="0" applyNumberFormat="1"/>
    <xf numFmtId="43" fontId="0" fillId="0" borderId="0" xfId="0" applyNumberFormat="1"/>
    <xf numFmtId="170" fontId="0" fillId="0" borderId="0" xfId="0" applyNumberFormat="1"/>
    <xf numFmtId="0" fontId="1" fillId="0" borderId="0" xfId="3" applyFont="1" applyAlignment="1">
      <alignment horizontal="left" vertical="center" wrapText="1"/>
    </xf>
    <xf numFmtId="0" fontId="1" fillId="0" borderId="0" xfId="3" applyFont="1" applyAlignment="1">
      <alignment horizontal="left" vertical="top" wrapText="1"/>
    </xf>
    <xf numFmtId="3" fontId="5" fillId="0" borderId="28" xfId="3" applyNumberFormat="1" applyFont="1" applyBorder="1" applyAlignment="1">
      <alignment horizontal="center" vertical="center"/>
    </xf>
    <xf numFmtId="3" fontId="5" fillId="0" borderId="29" xfId="3" applyNumberFormat="1" applyFont="1" applyBorder="1" applyAlignment="1">
      <alignment horizontal="center" vertical="center"/>
    </xf>
    <xf numFmtId="3" fontId="5" fillId="0" borderId="53" xfId="3" applyNumberFormat="1" applyFont="1" applyBorder="1" applyAlignment="1">
      <alignment horizontal="center" vertical="center"/>
    </xf>
    <xf numFmtId="3" fontId="5" fillId="0" borderId="43" xfId="3" applyNumberFormat="1" applyFont="1" applyBorder="1" applyAlignment="1">
      <alignment horizontal="center" vertical="center"/>
    </xf>
    <xf numFmtId="165" fontId="5" fillId="0" borderId="21" xfId="3" applyNumberFormat="1" applyFont="1" applyBorder="1" applyAlignment="1">
      <alignment horizontal="center" vertical="center"/>
    </xf>
    <xf numFmtId="165" fontId="5" fillId="0" borderId="22" xfId="3" applyNumberFormat="1" applyFont="1" applyBorder="1" applyAlignment="1">
      <alignment horizontal="center" vertical="center"/>
    </xf>
    <xf numFmtId="0" fontId="1" fillId="0" borderId="0" xfId="0" applyFont="1" applyAlignment="1">
      <alignment horizontal="left"/>
    </xf>
    <xf numFmtId="0" fontId="5" fillId="0" borderId="70" xfId="0" applyFont="1" applyBorder="1" applyAlignment="1">
      <alignment horizontal="center" vertical="center"/>
    </xf>
    <xf numFmtId="165" fontId="7" fillId="0" borderId="62" xfId="0" applyNumberFormat="1" applyFont="1" applyBorder="1" applyAlignment="1">
      <alignment horizontal="center" vertical="center"/>
    </xf>
    <xf numFmtId="165" fontId="7" fillId="0" borderId="46" xfId="0" applyNumberFormat="1" applyFont="1" applyBorder="1" applyAlignment="1">
      <alignment horizontal="center" vertical="center"/>
    </xf>
    <xf numFmtId="165" fontId="7" fillId="0" borderId="47" xfId="0" applyNumberFormat="1" applyFont="1" applyBorder="1" applyAlignment="1">
      <alignment horizontal="center" vertical="center"/>
    </xf>
    <xf numFmtId="165" fontId="7" fillId="0" borderId="74" xfId="0" applyNumberFormat="1" applyFont="1" applyBorder="1" applyAlignment="1">
      <alignment horizontal="center" vertical="center"/>
    </xf>
    <xf numFmtId="165" fontId="7" fillId="0" borderId="52" xfId="0" applyNumberFormat="1" applyFont="1" applyBorder="1" applyAlignment="1">
      <alignment horizontal="center" vertical="center"/>
    </xf>
    <xf numFmtId="165" fontId="7" fillId="0" borderId="75" xfId="0" applyNumberFormat="1" applyFont="1" applyBorder="1" applyAlignment="1">
      <alignment horizontal="center" vertical="center"/>
    </xf>
    <xf numFmtId="165" fontId="7" fillId="0" borderId="52" xfId="0" applyNumberFormat="1" applyFont="1" applyBorder="1" applyAlignment="1">
      <alignment horizontal="center" vertical="center" wrapText="1"/>
    </xf>
    <xf numFmtId="165" fontId="7" fillId="0" borderId="75" xfId="0" applyNumberFormat="1" applyFont="1" applyBorder="1" applyAlignment="1">
      <alignment horizontal="center" vertical="center" wrapText="1"/>
    </xf>
    <xf numFmtId="165" fontId="7" fillId="0" borderId="71" xfId="0" applyNumberFormat="1" applyFont="1" applyBorder="1" applyAlignment="1">
      <alignment horizontal="center" vertical="center" wrapText="1"/>
    </xf>
    <xf numFmtId="165" fontId="7" fillId="0" borderId="72" xfId="0" applyNumberFormat="1" applyFont="1" applyBorder="1" applyAlignment="1">
      <alignment horizontal="center" vertical="center" wrapText="1"/>
    </xf>
    <xf numFmtId="165" fontId="7" fillId="0" borderId="73" xfId="0" applyNumberFormat="1" applyFont="1" applyBorder="1" applyAlignment="1">
      <alignment horizontal="center" vertical="center" wrapText="1"/>
    </xf>
    <xf numFmtId="165" fontId="7" fillId="0" borderId="71" xfId="0" applyNumberFormat="1" applyFont="1" applyFill="1" applyBorder="1" applyAlignment="1" applyProtection="1">
      <alignment horizontal="center" vertical="center" wrapText="1"/>
    </xf>
    <xf numFmtId="165" fontId="7" fillId="0" borderId="72" xfId="0" applyNumberFormat="1" applyFont="1" applyFill="1" applyBorder="1" applyAlignment="1" applyProtection="1">
      <alignment horizontal="center" vertical="center" wrapText="1"/>
    </xf>
    <xf numFmtId="165" fontId="7" fillId="0" borderId="73" xfId="0" applyNumberFormat="1" applyFont="1" applyFill="1" applyBorder="1" applyAlignment="1" applyProtection="1">
      <alignment horizontal="center" vertical="center" wrapText="1"/>
    </xf>
    <xf numFmtId="0" fontId="1" fillId="0" borderId="17" xfId="0" applyFont="1" applyBorder="1" applyAlignment="1" applyProtection="1">
      <alignment horizontal="center" vertical="top"/>
    </xf>
    <xf numFmtId="0" fontId="1" fillId="0" borderId="20" xfId="0" applyFont="1" applyBorder="1" applyAlignment="1" applyProtection="1">
      <alignment horizontal="center" vertical="top"/>
    </xf>
    <xf numFmtId="165" fontId="6" fillId="0" borderId="0" xfId="0" applyNumberFormat="1" applyFont="1" applyBorder="1" applyAlignment="1" applyProtection="1">
      <alignment horizontal="left"/>
    </xf>
    <xf numFmtId="165" fontId="0" fillId="0" borderId="0" xfId="0" applyNumberFormat="1" applyFont="1" applyBorder="1" applyAlignment="1" applyProtection="1">
      <alignment horizontal="left"/>
    </xf>
    <xf numFmtId="165" fontId="7" fillId="0" borderId="62" xfId="0" applyNumberFormat="1" applyFont="1" applyFill="1" applyBorder="1" applyAlignment="1" applyProtection="1">
      <alignment horizontal="center" vertical="center"/>
    </xf>
    <xf numFmtId="165" fontId="7" fillId="0" borderId="46" xfId="0" applyNumberFormat="1" applyFont="1" applyFill="1" applyBorder="1" applyAlignment="1" applyProtection="1">
      <alignment horizontal="center" vertical="center"/>
    </xf>
    <xf numFmtId="165" fontId="7" fillId="0" borderId="47" xfId="0" applyNumberFormat="1" applyFont="1" applyFill="1" applyBorder="1" applyAlignment="1" applyProtection="1">
      <alignment horizontal="center" vertical="center"/>
    </xf>
    <xf numFmtId="165" fontId="7" fillId="0" borderId="74" xfId="0" applyNumberFormat="1" applyFont="1" applyFill="1" applyBorder="1" applyAlignment="1" applyProtection="1">
      <alignment horizontal="center" vertical="center"/>
    </xf>
    <xf numFmtId="165" fontId="7" fillId="0" borderId="52" xfId="0" applyNumberFormat="1" applyFont="1" applyFill="1" applyBorder="1" applyAlignment="1" applyProtection="1">
      <alignment horizontal="center" vertical="center"/>
    </xf>
    <xf numFmtId="165" fontId="7" fillId="0" borderId="75" xfId="0" applyNumberFormat="1" applyFont="1" applyFill="1" applyBorder="1" applyAlignment="1" applyProtection="1">
      <alignment horizontal="center" vertical="center"/>
    </xf>
    <xf numFmtId="165" fontId="7" fillId="0" borderId="52" xfId="0" applyNumberFormat="1" applyFont="1" applyFill="1" applyBorder="1" applyAlignment="1" applyProtection="1">
      <alignment horizontal="center" vertical="center" wrapText="1"/>
    </xf>
    <xf numFmtId="165" fontId="7" fillId="0" borderId="75" xfId="0" applyNumberFormat="1" applyFont="1" applyFill="1" applyBorder="1" applyAlignment="1" applyProtection="1">
      <alignment horizontal="center" vertical="center" wrapText="1"/>
    </xf>
  </cellXfs>
  <cellStyles count="15">
    <cellStyle name="Comma" xfId="11" builtinId="3"/>
    <cellStyle name="Comma 2" xfId="1" xr:uid="{00000000-0005-0000-0000-000001000000}"/>
    <cellStyle name="Comma 2 2" xfId="13" xr:uid="{00000000-0005-0000-0000-000002000000}"/>
    <cellStyle name="Comma 3" xfId="2" xr:uid="{00000000-0005-0000-0000-000003000000}"/>
    <cellStyle name="Comma 4" xfId="10" xr:uid="{00000000-0005-0000-0000-000004000000}"/>
    <cellStyle name="Comma 5" xfId="14" xr:uid="{00000000-0005-0000-0000-000005000000}"/>
    <cellStyle name="Normal" xfId="0" builtinId="0"/>
    <cellStyle name="Normal 2" xfId="3" xr:uid="{00000000-0005-0000-0000-000007000000}"/>
    <cellStyle name="Normal 2 2" xfId="6" xr:uid="{00000000-0005-0000-0000-000008000000}"/>
    <cellStyle name="Normal 2 3" xfId="8" xr:uid="{00000000-0005-0000-0000-000009000000}"/>
    <cellStyle name="Normal 3" xfId="4" xr:uid="{00000000-0005-0000-0000-00000A000000}"/>
    <cellStyle name="Normal 4" xfId="7" xr:uid="{00000000-0005-0000-0000-00000B000000}"/>
    <cellStyle name="Normal 5" xfId="9" xr:uid="{00000000-0005-0000-0000-00000C000000}"/>
    <cellStyle name="Normal_Book1" xfId="12" xr:uid="{00000000-0005-0000-0000-00000D000000}"/>
    <cellStyle name="Percent 2" xfId="5" xr:uid="{00000000-0005-0000-0000-00000E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 val="Sheet2"/>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6"/>
  <sheetViews>
    <sheetView tabSelected="1" topLeftCell="A4" zoomScale="90" zoomScaleNormal="90" workbookViewId="0">
      <selection activeCell="E24" sqref="E24"/>
    </sheetView>
  </sheetViews>
  <sheetFormatPr defaultRowHeight="14.25" x14ac:dyDescent="0.2"/>
  <cols>
    <col min="1" max="1" width="49.625" bestFit="1" customWidth="1"/>
    <col min="2" max="2" width="15.875" bestFit="1" customWidth="1"/>
    <col min="3" max="4" width="14.875" bestFit="1" customWidth="1"/>
  </cols>
  <sheetData>
    <row r="2" spans="1:4" ht="20.25" x14ac:dyDescent="0.3">
      <c r="A2" s="686" t="s">
        <v>492</v>
      </c>
      <c r="B2" s="686"/>
      <c r="C2" s="686"/>
    </row>
    <row r="3" spans="1:4" ht="20.25" x14ac:dyDescent="0.3">
      <c r="A3" s="686" t="s">
        <v>495</v>
      </c>
      <c r="B3" s="686"/>
      <c r="C3" s="686"/>
    </row>
    <row r="4" spans="1:4" ht="21" thickBot="1" x14ac:dyDescent="0.35">
      <c r="A4" s="686"/>
      <c r="B4" s="686"/>
      <c r="C4" s="686"/>
    </row>
    <row r="5" spans="1:4" ht="34.9" customHeight="1" x14ac:dyDescent="0.2">
      <c r="A5" s="690" t="s">
        <v>83</v>
      </c>
      <c r="B5" s="691" t="s">
        <v>497</v>
      </c>
      <c r="C5" s="691" t="s">
        <v>496</v>
      </c>
      <c r="D5" s="692" t="s">
        <v>90</v>
      </c>
    </row>
    <row r="6" spans="1:4" ht="34.9" customHeight="1" x14ac:dyDescent="0.2">
      <c r="A6" s="693" t="s">
        <v>356</v>
      </c>
      <c r="B6" s="688">
        <v>0</v>
      </c>
      <c r="C6" s="687">
        <f>Summary!D55</f>
        <v>8615475</v>
      </c>
      <c r="D6" s="694">
        <f>Summary!D55</f>
        <v>8615475</v>
      </c>
    </row>
    <row r="7" spans="1:4" ht="34.9" customHeight="1" x14ac:dyDescent="0.2">
      <c r="A7" s="693" t="s">
        <v>460</v>
      </c>
      <c r="B7" s="688">
        <v>0</v>
      </c>
      <c r="C7" s="687">
        <f>'Summary FSS'!C32</f>
        <v>2653300</v>
      </c>
      <c r="D7" s="694">
        <f>'Summary FSS'!C32</f>
        <v>2653300</v>
      </c>
    </row>
    <row r="8" spans="1:4" ht="34.9" customHeight="1" x14ac:dyDescent="0.2">
      <c r="A8" s="693" t="s">
        <v>490</v>
      </c>
      <c r="B8" s="688">
        <v>0</v>
      </c>
      <c r="C8" s="687">
        <f>'Summary Plu'!C9</f>
        <v>827525</v>
      </c>
      <c r="D8" s="694">
        <f>'Summary Plu'!C9</f>
        <v>827525</v>
      </c>
    </row>
    <row r="9" spans="1:4" ht="34.9" customHeight="1" thickBot="1" x14ac:dyDescent="0.25">
      <c r="A9" s="695" t="s">
        <v>491</v>
      </c>
      <c r="B9" s="696">
        <v>0</v>
      </c>
      <c r="C9" s="697">
        <f>SUM(C6:C8)</f>
        <v>12096300</v>
      </c>
      <c r="D9" s="698">
        <f>SUM(D6:D8)</f>
        <v>12096300</v>
      </c>
    </row>
    <row r="10" spans="1:4" ht="9" customHeight="1" thickBot="1" x14ac:dyDescent="0.25">
      <c r="A10" s="689"/>
      <c r="B10" s="689"/>
      <c r="C10" s="689"/>
      <c r="D10" s="689"/>
    </row>
    <row r="11" spans="1:4" ht="34.9" customHeight="1" thickBot="1" x14ac:dyDescent="0.25">
      <c r="A11" s="699" t="s">
        <v>493</v>
      </c>
      <c r="B11" s="700"/>
      <c r="C11" s="701">
        <f>C9*0.11757</f>
        <v>1422161.9909999999</v>
      </c>
      <c r="D11" s="702">
        <f>D9*0.11757</f>
        <v>1422161.9909999999</v>
      </c>
    </row>
    <row r="12" spans="1:4" ht="8.4499999999999993" customHeight="1" x14ac:dyDescent="0.2">
      <c r="A12" s="689"/>
      <c r="B12" s="689"/>
      <c r="C12" s="689"/>
      <c r="D12" s="689"/>
    </row>
    <row r="13" spans="1:4" ht="34.9" customHeight="1" thickBot="1" x14ac:dyDescent="0.25">
      <c r="A13" s="703" t="s">
        <v>494</v>
      </c>
      <c r="B13" s="704"/>
      <c r="C13" s="705">
        <f>C9-C11</f>
        <v>10674138.009</v>
      </c>
      <c r="D13" s="706">
        <f>D9-D11</f>
        <v>10674138.009</v>
      </c>
    </row>
    <row r="14" spans="1:4" ht="10.9" customHeight="1" thickTop="1" x14ac:dyDescent="0.2"/>
    <row r="15" spans="1:4" ht="21.6" customHeight="1" thickBot="1" x14ac:dyDescent="0.25">
      <c r="A15" s="703" t="s">
        <v>498</v>
      </c>
      <c r="B15" s="704"/>
      <c r="C15" s="705">
        <f>C13*0.15</f>
        <v>1601120.70135</v>
      </c>
      <c r="D15" s="706">
        <f>C15</f>
        <v>1601120.70135</v>
      </c>
    </row>
    <row r="16" spans="1:4" ht="15" thickTop="1" x14ac:dyDescent="0.2"/>
    <row r="17" spans="1:4" ht="28.9" customHeight="1" thickBot="1" x14ac:dyDescent="0.25">
      <c r="A17" s="703" t="s">
        <v>499</v>
      </c>
      <c r="B17" s="704"/>
      <c r="C17" s="705">
        <f>C13+C15</f>
        <v>12275258.710349999</v>
      </c>
      <c r="D17" s="706">
        <f>C17</f>
        <v>12275258.710349999</v>
      </c>
    </row>
    <row r="18" spans="1:4" ht="15" thickTop="1" x14ac:dyDescent="0.2"/>
    <row r="22" spans="1:4" x14ac:dyDescent="0.2">
      <c r="B22" t="s">
        <v>500</v>
      </c>
      <c r="C22" s="719">
        <v>0.4</v>
      </c>
      <c r="D22" s="720">
        <f>D17*40%</f>
        <v>4910103.4841400003</v>
      </c>
    </row>
    <row r="24" spans="1:4" x14ac:dyDescent="0.2">
      <c r="B24" t="s">
        <v>501</v>
      </c>
      <c r="C24" s="721">
        <v>6.6087000000000007E-2</v>
      </c>
      <c r="D24" s="720">
        <f>D22*6.6087%</f>
        <v>324494.00895636017</v>
      </c>
    </row>
    <row r="26" spans="1:4" x14ac:dyDescent="0.2">
      <c r="D26" s="720">
        <f>D22-D24</f>
        <v>4585609.4751836397</v>
      </c>
    </row>
  </sheetData>
  <pageMargins left="1.2" right="0.7" top="1" bottom="0.75" header="0.3" footer="0.3"/>
  <pageSetup scale="8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55"/>
  <sheetViews>
    <sheetView view="pageBreakPreview" topLeftCell="A36" zoomScale="60" zoomScaleNormal="80" workbookViewId="0">
      <selection activeCell="D55" sqref="D55"/>
    </sheetView>
  </sheetViews>
  <sheetFormatPr defaultRowHeight="14.25" x14ac:dyDescent="0.2"/>
  <cols>
    <col min="1" max="1" width="8.875" bestFit="1" customWidth="1"/>
    <col min="2" max="2" width="83.375" hidden="1" customWidth="1"/>
    <col min="3" max="3" width="70" bestFit="1" customWidth="1"/>
    <col min="4" max="4" width="13.625" bestFit="1" customWidth="1"/>
  </cols>
  <sheetData>
    <row r="2" spans="1:4" x14ac:dyDescent="0.2">
      <c r="A2" s="660" t="s">
        <v>356</v>
      </c>
    </row>
    <row r="3" spans="1:4" ht="15" thickBot="1" x14ac:dyDescent="0.25"/>
    <row r="4" spans="1:4" ht="15" thickBot="1" x14ac:dyDescent="0.25">
      <c r="A4" s="662" t="s">
        <v>357</v>
      </c>
      <c r="B4" s="663" t="s">
        <v>83</v>
      </c>
      <c r="C4" s="664" t="s">
        <v>458</v>
      </c>
      <c r="D4" s="665" t="s">
        <v>90</v>
      </c>
    </row>
    <row r="5" spans="1:4" ht="25.15" customHeight="1" x14ac:dyDescent="0.2">
      <c r="A5" s="707">
        <v>1</v>
      </c>
      <c r="B5" s="708" t="s">
        <v>358</v>
      </c>
      <c r="C5" s="708" t="s">
        <v>405</v>
      </c>
      <c r="D5" s="709">
        <f>SUM(ACMV!J12)</f>
        <v>100000</v>
      </c>
    </row>
    <row r="6" spans="1:4" ht="25.15" customHeight="1" x14ac:dyDescent="0.2">
      <c r="A6" s="710">
        <f>A5+1</f>
        <v>2</v>
      </c>
      <c r="B6" s="711" t="s">
        <v>359</v>
      </c>
      <c r="C6" s="711" t="s">
        <v>408</v>
      </c>
      <c r="D6" s="712">
        <f>SUM(ACMV!J14)</f>
        <v>100000</v>
      </c>
    </row>
    <row r="7" spans="1:4" ht="25.15" customHeight="1" x14ac:dyDescent="0.2">
      <c r="A7" s="710">
        <f t="shared" ref="A7:A54" si="0">A6+1</f>
        <v>3</v>
      </c>
      <c r="B7" s="711" t="s">
        <v>360</v>
      </c>
      <c r="C7" s="711" t="s">
        <v>406</v>
      </c>
      <c r="D7" s="712">
        <f>SUM(ACMV!J15:J21)</f>
        <v>790000</v>
      </c>
    </row>
    <row r="8" spans="1:4" ht="25.15" customHeight="1" x14ac:dyDescent="0.2">
      <c r="A8" s="710">
        <f t="shared" si="0"/>
        <v>4</v>
      </c>
      <c r="B8" s="711" t="s">
        <v>361</v>
      </c>
      <c r="C8" s="711" t="s">
        <v>412</v>
      </c>
      <c r="D8" s="712">
        <f>SUM(ACMV!J23:J26)</f>
        <v>488000</v>
      </c>
    </row>
    <row r="9" spans="1:4" ht="25.15" customHeight="1" x14ac:dyDescent="0.2">
      <c r="A9" s="710">
        <f t="shared" si="0"/>
        <v>5</v>
      </c>
      <c r="B9" s="711" t="s">
        <v>362</v>
      </c>
      <c r="C9" s="711" t="s">
        <v>413</v>
      </c>
      <c r="D9" s="712">
        <f>SUM(ACMV!J29:J46)</f>
        <v>184000</v>
      </c>
    </row>
    <row r="10" spans="1:4" ht="25.15" customHeight="1" x14ac:dyDescent="0.2">
      <c r="A10" s="710">
        <f t="shared" si="0"/>
        <v>6</v>
      </c>
      <c r="B10" s="711" t="s">
        <v>363</v>
      </c>
      <c r="C10" s="711" t="s">
        <v>415</v>
      </c>
      <c r="D10" s="712">
        <f>SUM(ACMV!J49:J59)</f>
        <v>89000</v>
      </c>
    </row>
    <row r="11" spans="1:4" ht="25.15" customHeight="1" x14ac:dyDescent="0.2">
      <c r="A11" s="710">
        <f t="shared" si="0"/>
        <v>7</v>
      </c>
      <c r="B11" s="711" t="s">
        <v>364</v>
      </c>
      <c r="C11" s="711" t="s">
        <v>416</v>
      </c>
      <c r="D11" s="712">
        <f>SUM(ACMV!J62:J81)</f>
        <v>713100</v>
      </c>
    </row>
    <row r="12" spans="1:4" ht="25.15" customHeight="1" x14ac:dyDescent="0.2">
      <c r="A12" s="710">
        <f t="shared" si="0"/>
        <v>8</v>
      </c>
      <c r="B12" s="711" t="s">
        <v>365</v>
      </c>
      <c r="C12" s="711" t="s">
        <v>417</v>
      </c>
      <c r="D12" s="712">
        <f>SUM(ACMV!J83:J94)</f>
        <v>793000</v>
      </c>
    </row>
    <row r="13" spans="1:4" ht="25.15" customHeight="1" x14ac:dyDescent="0.2">
      <c r="A13" s="710">
        <f t="shared" si="0"/>
        <v>9</v>
      </c>
      <c r="B13" s="711" t="s">
        <v>366</v>
      </c>
      <c r="C13" s="711" t="s">
        <v>418</v>
      </c>
      <c r="D13" s="712">
        <f>SUM(ACMV!J97:J116)</f>
        <v>118000</v>
      </c>
    </row>
    <row r="14" spans="1:4" ht="25.15" customHeight="1" x14ac:dyDescent="0.2">
      <c r="A14" s="710">
        <f t="shared" si="0"/>
        <v>10</v>
      </c>
      <c r="B14" s="711" t="s">
        <v>367</v>
      </c>
      <c r="C14" s="711" t="s">
        <v>407</v>
      </c>
      <c r="D14" s="712">
        <f>SUM(ACMV!J118:J119)</f>
        <v>270000</v>
      </c>
    </row>
    <row r="15" spans="1:4" ht="25.15" customHeight="1" x14ac:dyDescent="0.2">
      <c r="A15" s="710">
        <f t="shared" si="0"/>
        <v>11</v>
      </c>
      <c r="B15" s="711" t="s">
        <v>368</v>
      </c>
      <c r="C15" s="711" t="s">
        <v>414</v>
      </c>
      <c r="D15" s="712">
        <f>SUM(ACMV!J122:J137)</f>
        <v>123000</v>
      </c>
    </row>
    <row r="16" spans="1:4" ht="25.15" customHeight="1" x14ac:dyDescent="0.2">
      <c r="A16" s="710">
        <f t="shared" si="0"/>
        <v>12</v>
      </c>
      <c r="B16" s="711" t="s">
        <v>369</v>
      </c>
      <c r="C16" s="711" t="s">
        <v>419</v>
      </c>
      <c r="D16" s="712">
        <f>SUM(ACMV!J139:J140)</f>
        <v>50000</v>
      </c>
    </row>
    <row r="17" spans="1:4" ht="25.15" customHeight="1" x14ac:dyDescent="0.2">
      <c r="A17" s="710">
        <f t="shared" si="0"/>
        <v>13</v>
      </c>
      <c r="B17" s="711" t="s">
        <v>370</v>
      </c>
      <c r="C17" s="711" t="s">
        <v>420</v>
      </c>
      <c r="D17" s="712">
        <f>SUM(ACMV!J143:J160)</f>
        <v>1613350</v>
      </c>
    </row>
    <row r="18" spans="1:4" ht="25.15" customHeight="1" x14ac:dyDescent="0.2">
      <c r="A18" s="710">
        <f t="shared" si="0"/>
        <v>14</v>
      </c>
      <c r="B18" s="711" t="s">
        <v>371</v>
      </c>
      <c r="C18" s="711" t="s">
        <v>421</v>
      </c>
      <c r="D18" s="712">
        <f>SUM(ACMV!J163:J174)</f>
        <v>506625</v>
      </c>
    </row>
    <row r="19" spans="1:4" ht="25.15" customHeight="1" x14ac:dyDescent="0.2">
      <c r="A19" s="710">
        <f t="shared" si="0"/>
        <v>15</v>
      </c>
      <c r="B19" s="711" t="s">
        <v>372</v>
      </c>
      <c r="C19" s="711" t="s">
        <v>422</v>
      </c>
      <c r="D19" s="712">
        <f>SUM(ACMV!J177:J182)</f>
        <v>39000</v>
      </c>
    </row>
    <row r="20" spans="1:4" ht="25.15" customHeight="1" x14ac:dyDescent="0.2">
      <c r="A20" s="710">
        <f t="shared" si="0"/>
        <v>16</v>
      </c>
      <c r="B20" s="711" t="s">
        <v>373</v>
      </c>
      <c r="C20" s="711" t="s">
        <v>423</v>
      </c>
      <c r="D20" s="712">
        <f>SUM(ACMV!J184:J189)</f>
        <v>34650</v>
      </c>
    </row>
    <row r="21" spans="1:4" ht="25.15" customHeight="1" x14ac:dyDescent="0.2">
      <c r="A21" s="710">
        <f t="shared" si="0"/>
        <v>17</v>
      </c>
      <c r="B21" s="713" t="s">
        <v>429</v>
      </c>
      <c r="C21" s="711" t="s">
        <v>409</v>
      </c>
      <c r="D21" s="712">
        <f>SUM(ACMV!J191)</f>
        <v>5000</v>
      </c>
    </row>
    <row r="22" spans="1:4" ht="25.15" customHeight="1" x14ac:dyDescent="0.2">
      <c r="A22" s="710">
        <f t="shared" si="0"/>
        <v>18</v>
      </c>
      <c r="B22" s="713" t="s">
        <v>430</v>
      </c>
      <c r="C22" s="711" t="s">
        <v>424</v>
      </c>
      <c r="D22" s="712">
        <f>SUM(ACMV!J193)</f>
        <v>6000</v>
      </c>
    </row>
    <row r="23" spans="1:4" ht="25.15" customHeight="1" x14ac:dyDescent="0.2">
      <c r="A23" s="710">
        <f t="shared" si="0"/>
        <v>19</v>
      </c>
      <c r="B23" s="713" t="s">
        <v>431</v>
      </c>
      <c r="C23" s="711" t="s">
        <v>425</v>
      </c>
      <c r="D23" s="712">
        <f>SUM(ACMV!J195:J196)</f>
        <v>9000</v>
      </c>
    </row>
    <row r="24" spans="1:4" ht="25.15" customHeight="1" x14ac:dyDescent="0.2">
      <c r="A24" s="710">
        <f t="shared" si="0"/>
        <v>20</v>
      </c>
      <c r="B24" s="711" t="s">
        <v>374</v>
      </c>
      <c r="C24" s="711" t="s">
        <v>432</v>
      </c>
      <c r="D24" s="712">
        <f>SUM(ACMV!J198:J204)</f>
        <v>35000</v>
      </c>
    </row>
    <row r="25" spans="1:4" ht="25.15" customHeight="1" x14ac:dyDescent="0.2">
      <c r="A25" s="710">
        <f t="shared" si="0"/>
        <v>21</v>
      </c>
      <c r="B25" s="711" t="s">
        <v>375</v>
      </c>
      <c r="C25" s="711" t="s">
        <v>410</v>
      </c>
      <c r="D25" s="712">
        <f>SUM(ACMV!J205)</f>
        <v>52800</v>
      </c>
    </row>
    <row r="26" spans="1:4" ht="25.15" customHeight="1" x14ac:dyDescent="0.2">
      <c r="A26" s="710">
        <f t="shared" si="0"/>
        <v>22</v>
      </c>
      <c r="B26" s="711" t="s">
        <v>376</v>
      </c>
      <c r="C26" s="711" t="s">
        <v>426</v>
      </c>
      <c r="D26" s="712">
        <f>SUM(ACMV!J206)</f>
        <v>43500</v>
      </c>
    </row>
    <row r="27" spans="1:4" ht="25.15" customHeight="1" x14ac:dyDescent="0.2">
      <c r="A27" s="710">
        <f t="shared" si="0"/>
        <v>23</v>
      </c>
      <c r="B27" s="711" t="s">
        <v>377</v>
      </c>
      <c r="C27" s="711" t="s">
        <v>427</v>
      </c>
      <c r="D27" s="712">
        <f>SUM(ACMV!J207)</f>
        <v>58000</v>
      </c>
    </row>
    <row r="28" spans="1:4" ht="25.15" customHeight="1" x14ac:dyDescent="0.2">
      <c r="A28" s="710">
        <f t="shared" si="0"/>
        <v>24</v>
      </c>
      <c r="B28" s="711" t="s">
        <v>378</v>
      </c>
      <c r="C28" s="711" t="s">
        <v>411</v>
      </c>
      <c r="D28" s="712">
        <f>SUM(ACMV!J208)</f>
        <v>0</v>
      </c>
    </row>
    <row r="29" spans="1:4" ht="25.15" customHeight="1" x14ac:dyDescent="0.2">
      <c r="A29" s="710">
        <f t="shared" si="0"/>
        <v>25</v>
      </c>
      <c r="B29" s="711" t="s">
        <v>379</v>
      </c>
      <c r="C29" s="711" t="s">
        <v>433</v>
      </c>
      <c r="D29" s="712">
        <f>SUM(ACMV!J209)</f>
        <v>29700</v>
      </c>
    </row>
    <row r="30" spans="1:4" ht="25.15" customHeight="1" x14ac:dyDescent="0.2">
      <c r="A30" s="710">
        <f t="shared" si="0"/>
        <v>26</v>
      </c>
      <c r="B30" s="711" t="s">
        <v>380</v>
      </c>
      <c r="C30" s="711" t="s">
        <v>434</v>
      </c>
      <c r="D30" s="712">
        <f>SUM(ACMV!J210)</f>
        <v>7500</v>
      </c>
    </row>
    <row r="31" spans="1:4" ht="25.15" customHeight="1" x14ac:dyDescent="0.2">
      <c r="A31" s="710">
        <f t="shared" si="0"/>
        <v>27</v>
      </c>
      <c r="B31" s="711" t="s">
        <v>381</v>
      </c>
      <c r="C31" s="711" t="s">
        <v>428</v>
      </c>
      <c r="D31" s="712">
        <f>SUM(ACMV!J211)</f>
        <v>12000</v>
      </c>
    </row>
    <row r="32" spans="1:4" ht="25.15" customHeight="1" x14ac:dyDescent="0.2">
      <c r="A32" s="710">
        <f t="shared" si="0"/>
        <v>28</v>
      </c>
      <c r="B32" s="713" t="s">
        <v>436</v>
      </c>
      <c r="C32" s="711" t="s">
        <v>435</v>
      </c>
      <c r="D32" s="712">
        <f>SUM(ACMV!J212)</f>
        <v>160000</v>
      </c>
    </row>
    <row r="33" spans="1:4" ht="25.15" customHeight="1" x14ac:dyDescent="0.2">
      <c r="A33" s="710">
        <f t="shared" si="0"/>
        <v>29</v>
      </c>
      <c r="B33" s="711" t="s">
        <v>382</v>
      </c>
      <c r="C33" s="711" t="s">
        <v>438</v>
      </c>
      <c r="D33" s="712">
        <f>SUM(ACMV!J213)</f>
        <v>22400</v>
      </c>
    </row>
    <row r="34" spans="1:4" ht="25.15" customHeight="1" x14ac:dyDescent="0.2">
      <c r="A34" s="710">
        <f t="shared" si="0"/>
        <v>30</v>
      </c>
      <c r="B34" s="713" t="s">
        <v>437</v>
      </c>
      <c r="C34" s="711" t="s">
        <v>439</v>
      </c>
      <c r="D34" s="712">
        <f>SUM(ACMV!J214:J221)</f>
        <v>174600</v>
      </c>
    </row>
    <row r="35" spans="1:4" ht="25.15" customHeight="1" x14ac:dyDescent="0.2">
      <c r="A35" s="710">
        <f t="shared" si="0"/>
        <v>31</v>
      </c>
      <c r="B35" s="711" t="s">
        <v>383</v>
      </c>
      <c r="C35" s="711" t="s">
        <v>440</v>
      </c>
      <c r="D35" s="712">
        <f>SUM(ACMV!J223)</f>
        <v>1000</v>
      </c>
    </row>
    <row r="36" spans="1:4" ht="25.15" customHeight="1" x14ac:dyDescent="0.2">
      <c r="A36" s="710">
        <f t="shared" si="0"/>
        <v>32</v>
      </c>
      <c r="B36" s="711" t="s">
        <v>384</v>
      </c>
      <c r="C36" s="711" t="s">
        <v>441</v>
      </c>
      <c r="D36" s="712">
        <f>SUM(ACMV!J225)</f>
        <v>1000</v>
      </c>
    </row>
    <row r="37" spans="1:4" ht="25.15" customHeight="1" x14ac:dyDescent="0.2">
      <c r="A37" s="710">
        <f t="shared" si="0"/>
        <v>33</v>
      </c>
      <c r="B37" s="711" t="s">
        <v>385</v>
      </c>
      <c r="C37" s="711" t="s">
        <v>442</v>
      </c>
      <c r="D37" s="712">
        <f>SUM(ACMV!J226)</f>
        <v>43500</v>
      </c>
    </row>
    <row r="38" spans="1:4" ht="25.15" customHeight="1" x14ac:dyDescent="0.2">
      <c r="A38" s="710">
        <f t="shared" si="0"/>
        <v>34</v>
      </c>
      <c r="B38" s="711" t="s">
        <v>386</v>
      </c>
      <c r="C38" s="711" t="s">
        <v>443</v>
      </c>
      <c r="D38" s="712">
        <f>SUM(ACMV!J228:J231)</f>
        <v>160750</v>
      </c>
    </row>
    <row r="39" spans="1:4" ht="25.15" customHeight="1" x14ac:dyDescent="0.2">
      <c r="A39" s="710">
        <f t="shared" si="0"/>
        <v>35</v>
      </c>
      <c r="B39" s="711" t="s">
        <v>387</v>
      </c>
      <c r="C39" s="711" t="s">
        <v>444</v>
      </c>
      <c r="D39" s="712">
        <f>SUM(ACMV!J232)</f>
        <v>50000</v>
      </c>
    </row>
    <row r="40" spans="1:4" ht="25.15" customHeight="1" x14ac:dyDescent="0.2">
      <c r="A40" s="710">
        <f t="shared" si="0"/>
        <v>36</v>
      </c>
      <c r="B40" s="711" t="s">
        <v>388</v>
      </c>
      <c r="C40" s="711" t="s">
        <v>445</v>
      </c>
      <c r="D40" s="712">
        <f>SUM(ACMV!J235:J238)</f>
        <v>27000</v>
      </c>
    </row>
    <row r="41" spans="1:4" ht="25.15" customHeight="1" x14ac:dyDescent="0.2">
      <c r="A41" s="710">
        <f t="shared" si="0"/>
        <v>37</v>
      </c>
      <c r="B41" s="711" t="s">
        <v>389</v>
      </c>
      <c r="C41" s="711" t="s">
        <v>446</v>
      </c>
      <c r="D41" s="712">
        <f>SUM(ACMV!J239)</f>
        <v>50000</v>
      </c>
    </row>
    <row r="42" spans="1:4" ht="25.15" customHeight="1" x14ac:dyDescent="0.2">
      <c r="A42" s="710">
        <f t="shared" si="0"/>
        <v>38</v>
      </c>
      <c r="B42" s="711" t="s">
        <v>390</v>
      </c>
      <c r="C42" s="711" t="s">
        <v>447</v>
      </c>
      <c r="D42" s="712">
        <f>SUM(ACMV!J240)</f>
        <v>5000</v>
      </c>
    </row>
    <row r="43" spans="1:4" ht="25.15" customHeight="1" x14ac:dyDescent="0.2">
      <c r="A43" s="710">
        <f t="shared" si="0"/>
        <v>39</v>
      </c>
      <c r="B43" s="711" t="s">
        <v>391</v>
      </c>
      <c r="C43" s="711" t="s">
        <v>448</v>
      </c>
      <c r="D43" s="712">
        <f>SUM(ACMV!J241)</f>
        <v>10000</v>
      </c>
    </row>
    <row r="44" spans="1:4" ht="25.15" customHeight="1" x14ac:dyDescent="0.2">
      <c r="A44" s="710">
        <f t="shared" si="0"/>
        <v>40</v>
      </c>
      <c r="B44" s="711" t="s">
        <v>392</v>
      </c>
      <c r="C44" s="711" t="s">
        <v>403</v>
      </c>
      <c r="D44" s="712">
        <f>SUM(ACMV!J242)</f>
        <v>0</v>
      </c>
    </row>
    <row r="45" spans="1:4" ht="25.15" customHeight="1" x14ac:dyDescent="0.2">
      <c r="A45" s="710">
        <f t="shared" si="0"/>
        <v>41</v>
      </c>
      <c r="B45" s="711" t="s">
        <v>393</v>
      </c>
      <c r="C45" s="711" t="s">
        <v>449</v>
      </c>
      <c r="D45" s="712">
        <f>SUM(ACMV!J243)</f>
        <v>50000</v>
      </c>
    </row>
    <row r="46" spans="1:4" ht="25.15" customHeight="1" x14ac:dyDescent="0.2">
      <c r="A46" s="710">
        <f t="shared" si="0"/>
        <v>42</v>
      </c>
      <c r="B46" s="711" t="s">
        <v>394</v>
      </c>
      <c r="C46" s="711" t="s">
        <v>450</v>
      </c>
      <c r="D46" s="712">
        <f>SUM(ACMV!J244)</f>
        <v>100000</v>
      </c>
    </row>
    <row r="47" spans="1:4" ht="25.15" customHeight="1" x14ac:dyDescent="0.2">
      <c r="A47" s="710">
        <f t="shared" si="0"/>
        <v>43</v>
      </c>
      <c r="B47" s="711" t="s">
        <v>395</v>
      </c>
      <c r="C47" s="711" t="s">
        <v>451</v>
      </c>
      <c r="D47" s="712">
        <f>SUM(ACMV!J245)</f>
        <v>450000</v>
      </c>
    </row>
    <row r="48" spans="1:4" ht="25.15" customHeight="1" x14ac:dyDescent="0.2">
      <c r="A48" s="710">
        <f t="shared" si="0"/>
        <v>44</v>
      </c>
      <c r="B48" s="711" t="s">
        <v>396</v>
      </c>
      <c r="C48" s="711" t="s">
        <v>452</v>
      </c>
      <c r="D48" s="712">
        <f>SUM(ACMV!J246)</f>
        <v>300000</v>
      </c>
    </row>
    <row r="49" spans="1:4" ht="25.15" customHeight="1" x14ac:dyDescent="0.2">
      <c r="A49" s="710">
        <f t="shared" si="0"/>
        <v>45</v>
      </c>
      <c r="B49" s="711" t="s">
        <v>397</v>
      </c>
      <c r="C49" s="711" t="s">
        <v>453</v>
      </c>
      <c r="D49" s="712">
        <f>SUM(ACMV!J247)</f>
        <v>200000</v>
      </c>
    </row>
    <row r="50" spans="1:4" ht="25.15" customHeight="1" x14ac:dyDescent="0.2">
      <c r="A50" s="710">
        <f t="shared" si="0"/>
        <v>46</v>
      </c>
      <c r="B50" s="711" t="s">
        <v>398</v>
      </c>
      <c r="C50" s="711" t="s">
        <v>404</v>
      </c>
      <c r="D50" s="712">
        <f>SUM(ACMV!J248)</f>
        <v>200000</v>
      </c>
    </row>
    <row r="51" spans="1:4" ht="25.15" customHeight="1" x14ac:dyDescent="0.2">
      <c r="A51" s="710">
        <f t="shared" si="0"/>
        <v>47</v>
      </c>
      <c r="B51" s="711" t="s">
        <v>399</v>
      </c>
      <c r="C51" s="711" t="s">
        <v>454</v>
      </c>
      <c r="D51" s="712">
        <f>SUM(ACMV!J249)</f>
        <v>150000</v>
      </c>
    </row>
    <row r="52" spans="1:4" ht="25.15" customHeight="1" x14ac:dyDescent="0.2">
      <c r="A52" s="710">
        <f t="shared" si="0"/>
        <v>48</v>
      </c>
      <c r="B52" s="711" t="s">
        <v>400</v>
      </c>
      <c r="C52" s="711" t="s">
        <v>455</v>
      </c>
      <c r="D52" s="712">
        <f>SUM(ACMV!J250)</f>
        <v>150000</v>
      </c>
    </row>
    <row r="53" spans="1:4" ht="25.15" customHeight="1" x14ac:dyDescent="0.2">
      <c r="A53" s="710">
        <f t="shared" si="0"/>
        <v>49</v>
      </c>
      <c r="B53" s="711" t="s">
        <v>401</v>
      </c>
      <c r="C53" s="711" t="s">
        <v>456</v>
      </c>
      <c r="D53" s="712">
        <f>SUM(ACMV!J251)</f>
        <v>20000</v>
      </c>
    </row>
    <row r="54" spans="1:4" ht="25.15" customHeight="1" thickBot="1" x14ac:dyDescent="0.25">
      <c r="A54" s="714">
        <f t="shared" si="0"/>
        <v>50</v>
      </c>
      <c r="B54" s="715" t="s">
        <v>402</v>
      </c>
      <c r="C54" s="715" t="s">
        <v>457</v>
      </c>
      <c r="D54" s="716">
        <f>SUM(ACMV!J252)</f>
        <v>20000</v>
      </c>
    </row>
    <row r="55" spans="1:4" ht="25.15" customHeight="1" x14ac:dyDescent="0.2">
      <c r="A55" s="717"/>
      <c r="B55" s="717"/>
      <c r="C55" s="717" t="s">
        <v>459</v>
      </c>
      <c r="D55" s="718">
        <f>SUM(D5:D54)</f>
        <v>8615475</v>
      </c>
    </row>
  </sheetData>
  <pageMargins left="0.7" right="0.7" top="0.75" bottom="0.75" header="0.3" footer="0.3"/>
  <pageSetup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K269"/>
  <sheetViews>
    <sheetView showGridLines="0" view="pageBreakPreview" zoomScale="80" zoomScaleNormal="70" zoomScaleSheetLayoutView="80" workbookViewId="0">
      <pane ySplit="8" topLeftCell="A9" activePane="bottomLeft" state="frozen"/>
      <selection activeCell="H18" sqref="H18"/>
      <selection pane="bottomLeft" activeCell="H69" sqref="H69"/>
    </sheetView>
  </sheetViews>
  <sheetFormatPr defaultColWidth="9" defaultRowHeight="14.25" x14ac:dyDescent="0.2"/>
  <cols>
    <col min="1" max="1" width="4.25" style="15" customWidth="1"/>
    <col min="2" max="2" width="6.625" style="161" customWidth="1"/>
    <col min="3" max="3" width="56.625" style="7" customWidth="1"/>
    <col min="4" max="4" width="5.25" style="15" customWidth="1"/>
    <col min="5" max="5" width="8.375" style="162" bestFit="1" customWidth="1"/>
    <col min="6" max="6" width="12.625" style="16" customWidth="1"/>
    <col min="7" max="7" width="14.625" style="16" customWidth="1"/>
    <col min="8" max="8" width="12.625" style="275" customWidth="1"/>
    <col min="9" max="9" width="14.625" style="16" customWidth="1"/>
    <col min="10" max="10" width="16.625" style="16" customWidth="1"/>
    <col min="11" max="16384" width="9" style="7"/>
  </cols>
  <sheetData>
    <row r="1" spans="1:10" s="2" customFormat="1" ht="18" customHeight="1" x14ac:dyDescent="0.2">
      <c r="A1" s="12" t="s">
        <v>182</v>
      </c>
      <c r="B1" s="22"/>
      <c r="C1" s="5"/>
      <c r="D1" s="23"/>
      <c r="E1" s="24"/>
      <c r="F1" s="11"/>
      <c r="G1" s="11"/>
      <c r="H1" s="250"/>
      <c r="I1" s="25"/>
      <c r="J1" s="25"/>
    </row>
    <row r="2" spans="1:10" s="2" customFormat="1" ht="18" customHeight="1" x14ac:dyDescent="0.2">
      <c r="A2" s="13" t="s">
        <v>157</v>
      </c>
      <c r="B2" s="22"/>
      <c r="C2" s="5"/>
      <c r="D2" s="23"/>
      <c r="E2" s="24"/>
      <c r="F2" s="11"/>
      <c r="G2" s="11"/>
      <c r="H2" s="250"/>
      <c r="I2" s="11"/>
      <c r="J2" s="10"/>
    </row>
    <row r="3" spans="1:10" s="6" customFormat="1" ht="3.95" customHeight="1" x14ac:dyDescent="0.2">
      <c r="A3" s="12"/>
      <c r="B3" s="22"/>
      <c r="C3" s="5"/>
      <c r="D3" s="23"/>
      <c r="E3" s="24"/>
      <c r="F3" s="11"/>
      <c r="G3" s="11"/>
      <c r="H3" s="250"/>
      <c r="I3" s="11"/>
      <c r="J3" s="11"/>
    </row>
    <row r="4" spans="1:10" s="6" customFormat="1" ht="18" customHeight="1" x14ac:dyDescent="0.2">
      <c r="A4" s="12" t="s">
        <v>153</v>
      </c>
      <c r="B4" s="22"/>
      <c r="D4" s="23"/>
      <c r="E4" s="24"/>
      <c r="F4" s="11"/>
      <c r="G4" s="11"/>
      <c r="H4" s="250"/>
      <c r="I4" s="11"/>
      <c r="J4" s="8" t="s">
        <v>132</v>
      </c>
    </row>
    <row r="5" spans="1:10" s="6" customFormat="1" ht="18" customHeight="1" x14ac:dyDescent="0.2">
      <c r="A5" s="13" t="s">
        <v>158</v>
      </c>
      <c r="B5" s="22"/>
      <c r="D5" s="23"/>
      <c r="E5" s="24"/>
      <c r="F5" s="11"/>
      <c r="G5" s="11"/>
      <c r="H5" s="250"/>
      <c r="I5" s="11"/>
      <c r="J5" s="8" t="s">
        <v>159</v>
      </c>
    </row>
    <row r="6" spans="1:10" s="6" customFormat="1" ht="3.95" customHeight="1" thickBot="1" x14ac:dyDescent="0.25">
      <c r="A6" s="13"/>
      <c r="B6" s="22"/>
      <c r="D6" s="23"/>
      <c r="E6" s="24"/>
      <c r="F6" s="11"/>
      <c r="G6" s="11"/>
      <c r="H6" s="250"/>
      <c r="I6" s="11"/>
      <c r="J6" s="8"/>
    </row>
    <row r="7" spans="1:10" s="6" customFormat="1" ht="18" customHeight="1" thickBot="1" x14ac:dyDescent="0.25">
      <c r="A7" s="12"/>
      <c r="B7" s="22"/>
      <c r="D7" s="23"/>
      <c r="E7" s="26"/>
      <c r="F7" s="724" t="s">
        <v>86</v>
      </c>
      <c r="G7" s="725"/>
      <c r="H7" s="726" t="s">
        <v>87</v>
      </c>
      <c r="I7" s="727"/>
      <c r="J7" s="27" t="s">
        <v>88</v>
      </c>
    </row>
    <row r="8" spans="1:10" s="14" customFormat="1" ht="18" customHeight="1" thickBot="1" x14ac:dyDescent="0.25">
      <c r="A8" s="728" t="s">
        <v>82</v>
      </c>
      <c r="B8" s="729"/>
      <c r="C8" s="28" t="s">
        <v>83</v>
      </c>
      <c r="D8" s="3" t="s">
        <v>84</v>
      </c>
      <c r="E8" s="29" t="s">
        <v>85</v>
      </c>
      <c r="F8" s="30" t="s">
        <v>89</v>
      </c>
      <c r="G8" s="31" t="s">
        <v>90</v>
      </c>
      <c r="H8" s="251" t="s">
        <v>89</v>
      </c>
      <c r="I8" s="31" t="s">
        <v>90</v>
      </c>
      <c r="J8" s="32" t="s">
        <v>91</v>
      </c>
    </row>
    <row r="9" spans="1:10" s="14" customFormat="1" ht="9" customHeight="1" thickTop="1" x14ac:dyDescent="0.2">
      <c r="A9" s="33"/>
      <c r="B9" s="34"/>
      <c r="C9" s="35"/>
      <c r="D9" s="17"/>
      <c r="E9" s="36"/>
      <c r="F9" s="37"/>
      <c r="G9" s="38"/>
      <c r="H9" s="252"/>
      <c r="I9" s="38"/>
      <c r="J9" s="39"/>
    </row>
    <row r="10" spans="1:10" s="1" customFormat="1" ht="30" customHeight="1" x14ac:dyDescent="0.2">
      <c r="A10" s="40"/>
      <c r="B10" s="41"/>
      <c r="C10" s="133" t="s">
        <v>160</v>
      </c>
      <c r="D10" s="42"/>
      <c r="E10" s="43"/>
      <c r="F10" s="44"/>
      <c r="G10" s="45"/>
      <c r="H10" s="253"/>
      <c r="I10" s="45"/>
      <c r="J10" s="46"/>
    </row>
    <row r="11" spans="1:10" s="1" customFormat="1" ht="76.5" x14ac:dyDescent="0.2">
      <c r="A11" s="47">
        <v>1</v>
      </c>
      <c r="B11" s="48"/>
      <c r="C11" s="49" t="s">
        <v>114</v>
      </c>
      <c r="D11" s="42"/>
      <c r="E11" s="43"/>
      <c r="F11" s="50"/>
      <c r="G11" s="51"/>
      <c r="H11" s="254"/>
      <c r="I11" s="51"/>
      <c r="J11" s="46"/>
    </row>
    <row r="12" spans="1:10" s="2" customFormat="1" ht="30" customHeight="1" x14ac:dyDescent="0.2">
      <c r="A12" s="52"/>
      <c r="B12" s="53">
        <f>A11+0.1</f>
        <v>1.1000000000000001</v>
      </c>
      <c r="C12" s="54" t="s">
        <v>103</v>
      </c>
      <c r="D12" s="55" t="s">
        <v>51</v>
      </c>
      <c r="E12" s="56">
        <v>2</v>
      </c>
      <c r="F12" s="237"/>
      <c r="G12" s="238">
        <f>F12*E12</f>
        <v>0</v>
      </c>
      <c r="H12" s="255">
        <v>50000</v>
      </c>
      <c r="I12" s="238">
        <f>H12*E12</f>
        <v>100000</v>
      </c>
      <c r="J12" s="239">
        <f>I12+G12</f>
        <v>100000</v>
      </c>
    </row>
    <row r="13" spans="1:10" s="1" customFormat="1" ht="78.75" customHeight="1" x14ac:dyDescent="0.2">
      <c r="A13" s="47">
        <f>A11+1</f>
        <v>2</v>
      </c>
      <c r="B13" s="48"/>
      <c r="C13" s="49" t="s">
        <v>98</v>
      </c>
      <c r="D13" s="42"/>
      <c r="E13" s="43"/>
      <c r="F13" s="50"/>
      <c r="G13" s="51"/>
      <c r="H13" s="254"/>
      <c r="I13" s="51"/>
      <c r="J13" s="46"/>
    </row>
    <row r="14" spans="1:10" s="2" customFormat="1" ht="30" customHeight="1" x14ac:dyDescent="0.2">
      <c r="A14" s="52"/>
      <c r="B14" s="53">
        <f>A13+0.1</f>
        <v>2.1</v>
      </c>
      <c r="C14" s="54" t="s">
        <v>104</v>
      </c>
      <c r="D14" s="55" t="s">
        <v>51</v>
      </c>
      <c r="E14" s="56">
        <v>2</v>
      </c>
      <c r="F14" s="237"/>
      <c r="G14" s="238">
        <f>F14*E14</f>
        <v>0</v>
      </c>
      <c r="H14" s="677">
        <v>50000</v>
      </c>
      <c r="I14" s="678">
        <f>H14*E14</f>
        <v>100000</v>
      </c>
      <c r="J14" s="679">
        <f>I14+G14</f>
        <v>100000</v>
      </c>
    </row>
    <row r="15" spans="1:10" s="2" customFormat="1" ht="104.25" customHeight="1" x14ac:dyDescent="0.2">
      <c r="A15" s="64">
        <f>A13+1</f>
        <v>3</v>
      </c>
      <c r="B15" s="65"/>
      <c r="C15" s="66" t="s">
        <v>133</v>
      </c>
      <c r="D15" s="67"/>
      <c r="E15" s="68"/>
      <c r="F15" s="69"/>
      <c r="G15" s="70"/>
      <c r="H15" s="256"/>
      <c r="I15" s="70"/>
      <c r="J15" s="71"/>
    </row>
    <row r="16" spans="1:10" s="2" customFormat="1" ht="30" customHeight="1" x14ac:dyDescent="0.2">
      <c r="A16" s="72"/>
      <c r="B16" s="53">
        <f>A15+0.1</f>
        <v>3.1</v>
      </c>
      <c r="C16" s="73" t="s">
        <v>170</v>
      </c>
      <c r="D16" s="55" t="str">
        <f t="shared" ref="D16:D21" si="0">IF(C16="","",IF(E16="","",IF(E16&gt;1,"Nos.","No.")))</f>
        <v>Nos.</v>
      </c>
      <c r="E16" s="56">
        <v>3</v>
      </c>
      <c r="F16" s="237"/>
      <c r="G16" s="238">
        <f>F16*E16</f>
        <v>0</v>
      </c>
      <c r="H16" s="255">
        <v>35000</v>
      </c>
      <c r="I16" s="238">
        <f>H16*E16</f>
        <v>105000</v>
      </c>
      <c r="J16" s="239">
        <f>I16+G16</f>
        <v>105000</v>
      </c>
    </row>
    <row r="17" spans="1:10" s="2" customFormat="1" ht="30" customHeight="1" x14ac:dyDescent="0.2">
      <c r="A17" s="72"/>
      <c r="B17" s="53">
        <f t="shared" ref="B17:B21" si="1">B16+0.1</f>
        <v>3.2</v>
      </c>
      <c r="C17" s="73" t="s">
        <v>171</v>
      </c>
      <c r="D17" s="55" t="str">
        <f t="shared" si="0"/>
        <v>Nos.</v>
      </c>
      <c r="E17" s="56">
        <v>2</v>
      </c>
      <c r="F17" s="237"/>
      <c r="G17" s="238">
        <f t="shared" ref="G17:G21" si="2">F17*E17</f>
        <v>0</v>
      </c>
      <c r="H17" s="255">
        <v>35000</v>
      </c>
      <c r="I17" s="238">
        <f t="shared" ref="I17:I21" si="3">H17*E17</f>
        <v>70000</v>
      </c>
      <c r="J17" s="239">
        <f t="shared" ref="J17:J21" si="4">I17+G17</f>
        <v>70000</v>
      </c>
    </row>
    <row r="18" spans="1:10" s="2" customFormat="1" ht="30" customHeight="1" x14ac:dyDescent="0.2">
      <c r="A18" s="72"/>
      <c r="B18" s="53">
        <f t="shared" si="1"/>
        <v>3.3000000000000003</v>
      </c>
      <c r="C18" s="73" t="s">
        <v>172</v>
      </c>
      <c r="D18" s="55" t="str">
        <f t="shared" si="0"/>
        <v>Nos.</v>
      </c>
      <c r="E18" s="56">
        <v>7</v>
      </c>
      <c r="F18" s="237"/>
      <c r="G18" s="238">
        <f t="shared" si="2"/>
        <v>0</v>
      </c>
      <c r="H18" s="255">
        <v>35000</v>
      </c>
      <c r="I18" s="238">
        <f t="shared" si="3"/>
        <v>245000</v>
      </c>
      <c r="J18" s="239">
        <f t="shared" si="4"/>
        <v>245000</v>
      </c>
    </row>
    <row r="19" spans="1:10" s="2" customFormat="1" ht="30" customHeight="1" x14ac:dyDescent="0.2">
      <c r="A19" s="72"/>
      <c r="B19" s="53">
        <f t="shared" si="1"/>
        <v>3.4000000000000004</v>
      </c>
      <c r="C19" s="73" t="s">
        <v>173</v>
      </c>
      <c r="D19" s="55" t="str">
        <f t="shared" si="0"/>
        <v>Nos.</v>
      </c>
      <c r="E19" s="56">
        <v>2</v>
      </c>
      <c r="F19" s="237"/>
      <c r="G19" s="238">
        <f t="shared" si="2"/>
        <v>0</v>
      </c>
      <c r="H19" s="255">
        <v>35000</v>
      </c>
      <c r="I19" s="238">
        <f t="shared" si="3"/>
        <v>70000</v>
      </c>
      <c r="J19" s="239">
        <f t="shared" si="4"/>
        <v>70000</v>
      </c>
    </row>
    <row r="20" spans="1:10" s="2" customFormat="1" ht="30" customHeight="1" x14ac:dyDescent="0.2">
      <c r="A20" s="72"/>
      <c r="B20" s="53">
        <f t="shared" si="1"/>
        <v>3.5000000000000004</v>
      </c>
      <c r="C20" s="73" t="s">
        <v>174</v>
      </c>
      <c r="D20" s="55" t="str">
        <f t="shared" si="0"/>
        <v>Nos.</v>
      </c>
      <c r="E20" s="56">
        <v>5</v>
      </c>
      <c r="F20" s="237"/>
      <c r="G20" s="238">
        <f t="shared" si="2"/>
        <v>0</v>
      </c>
      <c r="H20" s="255">
        <v>35000</v>
      </c>
      <c r="I20" s="238">
        <f t="shared" si="3"/>
        <v>175000</v>
      </c>
      <c r="J20" s="239">
        <f t="shared" si="4"/>
        <v>175000</v>
      </c>
    </row>
    <row r="21" spans="1:10" s="634" customFormat="1" ht="30" customHeight="1" thickBot="1" x14ac:dyDescent="0.25">
      <c r="A21" s="625"/>
      <c r="B21" s="626">
        <f t="shared" si="1"/>
        <v>3.6000000000000005</v>
      </c>
      <c r="C21" s="627" t="s">
        <v>164</v>
      </c>
      <c r="D21" s="628" t="str">
        <f t="shared" si="0"/>
        <v>Nos.</v>
      </c>
      <c r="E21" s="629">
        <v>5</v>
      </c>
      <c r="F21" s="630"/>
      <c r="G21" s="631">
        <f t="shared" si="2"/>
        <v>0</v>
      </c>
      <c r="H21" s="632">
        <v>25000</v>
      </c>
      <c r="I21" s="631">
        <f t="shared" si="3"/>
        <v>125000</v>
      </c>
      <c r="J21" s="633">
        <f t="shared" si="4"/>
        <v>125000</v>
      </c>
    </row>
    <row r="22" spans="1:10" s="2" customFormat="1" ht="102" x14ac:dyDescent="0.2">
      <c r="A22" s="174">
        <f>A15+1</f>
        <v>4</v>
      </c>
      <c r="B22" s="175"/>
      <c r="C22" s="164" t="s">
        <v>161</v>
      </c>
      <c r="D22" s="74"/>
      <c r="E22" s="75"/>
      <c r="F22" s="76"/>
      <c r="G22" s="77"/>
      <c r="H22" s="257"/>
      <c r="I22" s="77"/>
      <c r="J22" s="78"/>
    </row>
    <row r="23" spans="1:10" s="2" customFormat="1" ht="26.1" customHeight="1" x14ac:dyDescent="0.2">
      <c r="A23" s="72"/>
      <c r="B23" s="53">
        <f>A22+0.1</f>
        <v>4.0999999999999996</v>
      </c>
      <c r="C23" s="73" t="s">
        <v>178</v>
      </c>
      <c r="D23" s="55" t="str">
        <f>IF(C23="","",IF(E23="","",IF(E23&gt;1,"Nos.","No.")))</f>
        <v>Nos.</v>
      </c>
      <c r="E23" s="56">
        <v>7</v>
      </c>
      <c r="F23" s="237"/>
      <c r="G23" s="238">
        <f t="shared" ref="G23:G26" si="5">F23*E23</f>
        <v>0</v>
      </c>
      <c r="H23" s="255">
        <v>8000</v>
      </c>
      <c r="I23" s="238">
        <f t="shared" ref="I23:I26" si="6">H23*E23</f>
        <v>56000</v>
      </c>
      <c r="J23" s="239">
        <f t="shared" ref="J23:J26" si="7">I23+G23</f>
        <v>56000</v>
      </c>
    </row>
    <row r="24" spans="1:10" s="2" customFormat="1" ht="26.1" customHeight="1" x14ac:dyDescent="0.2">
      <c r="A24" s="72"/>
      <c r="B24" s="53">
        <f>B23+0.1</f>
        <v>4.1999999999999993</v>
      </c>
      <c r="C24" s="73" t="s">
        <v>175</v>
      </c>
      <c r="D24" s="60" t="str">
        <f>IF(C24="","",IF(E24="","",IF(E24&gt;1,"Nos.","No.")))</f>
        <v>Nos.</v>
      </c>
      <c r="E24" s="61">
        <v>5</v>
      </c>
      <c r="F24" s="237"/>
      <c r="G24" s="238">
        <f t="shared" si="5"/>
        <v>0</v>
      </c>
      <c r="H24" s="255">
        <v>8000</v>
      </c>
      <c r="I24" s="238">
        <f t="shared" si="6"/>
        <v>40000</v>
      </c>
      <c r="J24" s="239">
        <f t="shared" si="7"/>
        <v>40000</v>
      </c>
    </row>
    <row r="25" spans="1:10" s="2" customFormat="1" ht="26.1" customHeight="1" x14ac:dyDescent="0.2">
      <c r="A25" s="72"/>
      <c r="B25" s="53">
        <f>B24+0.1</f>
        <v>4.2999999999999989</v>
      </c>
      <c r="C25" s="73" t="s">
        <v>176</v>
      </c>
      <c r="D25" s="60" t="str">
        <f>IF(C25="","",IF(E25="","",IF(E25&gt;1,"Nos.","No.")))</f>
        <v>Nos.</v>
      </c>
      <c r="E25" s="61">
        <v>31</v>
      </c>
      <c r="F25" s="237"/>
      <c r="G25" s="238">
        <f t="shared" si="5"/>
        <v>0</v>
      </c>
      <c r="H25" s="255">
        <v>8000</v>
      </c>
      <c r="I25" s="238">
        <f t="shared" si="6"/>
        <v>248000</v>
      </c>
      <c r="J25" s="239">
        <f t="shared" si="7"/>
        <v>248000</v>
      </c>
    </row>
    <row r="26" spans="1:10" s="2" customFormat="1" ht="26.1" customHeight="1" x14ac:dyDescent="0.2">
      <c r="A26" s="72"/>
      <c r="B26" s="53">
        <f>B25+0.1</f>
        <v>4.3999999999999986</v>
      </c>
      <c r="C26" s="73" t="s">
        <v>177</v>
      </c>
      <c r="D26" s="60" t="str">
        <f>IF(C26="","",IF(E26="","",IF(E26&gt;1,"Nos.","No.")))</f>
        <v>Nos.</v>
      </c>
      <c r="E26" s="61">
        <v>18</v>
      </c>
      <c r="F26" s="237"/>
      <c r="G26" s="238">
        <f t="shared" si="5"/>
        <v>0</v>
      </c>
      <c r="H26" s="255">
        <v>8000</v>
      </c>
      <c r="I26" s="238">
        <f t="shared" si="6"/>
        <v>144000</v>
      </c>
      <c r="J26" s="239">
        <f t="shared" si="7"/>
        <v>144000</v>
      </c>
    </row>
    <row r="27" spans="1:10" s="2" customFormat="1" ht="38.25" x14ac:dyDescent="0.2">
      <c r="A27" s="97">
        <f>A22+1</f>
        <v>5</v>
      </c>
      <c r="B27" s="98"/>
      <c r="C27" s="49" t="s">
        <v>56</v>
      </c>
      <c r="D27" s="42"/>
      <c r="E27" s="43"/>
      <c r="F27" s="44"/>
      <c r="G27" s="45"/>
      <c r="H27" s="253"/>
      <c r="I27" s="45"/>
      <c r="J27" s="71"/>
    </row>
    <row r="28" spans="1:10" s="2" customFormat="1" ht="26.1" customHeight="1" x14ac:dyDescent="0.2">
      <c r="A28" s="52"/>
      <c r="B28" s="80">
        <f>A27+0.1</f>
        <v>5.0999999999999996</v>
      </c>
      <c r="C28" s="81" t="s">
        <v>8</v>
      </c>
      <c r="D28" s="67"/>
      <c r="E28" s="68"/>
      <c r="F28" s="69"/>
      <c r="G28" s="70"/>
      <c r="H28" s="256"/>
      <c r="I28" s="70"/>
      <c r="J28" s="71"/>
    </row>
    <row r="29" spans="1:10" s="2" customFormat="1" ht="26.1" customHeight="1" x14ac:dyDescent="0.2">
      <c r="A29" s="52"/>
      <c r="B29" s="53" t="s">
        <v>41</v>
      </c>
      <c r="C29" s="73" t="s">
        <v>100</v>
      </c>
      <c r="D29" s="55" t="str">
        <f>IF(C29="","",IF(E29="","",IF(E29&gt;1,"Nos.","No.")))</f>
        <v>Nos.</v>
      </c>
      <c r="E29" s="56">
        <v>4</v>
      </c>
      <c r="F29" s="237"/>
      <c r="G29" s="238">
        <f t="shared" ref="G29:G30" si="8">F29*E29</f>
        <v>0</v>
      </c>
      <c r="H29" s="255">
        <v>5000</v>
      </c>
      <c r="I29" s="238">
        <f t="shared" ref="I29:I30" si="9">H29*E29</f>
        <v>20000</v>
      </c>
      <c r="J29" s="239">
        <f t="shared" ref="J29:J30" si="10">I29+G29</f>
        <v>20000</v>
      </c>
    </row>
    <row r="30" spans="1:10" s="2" customFormat="1" ht="26.1" customHeight="1" x14ac:dyDescent="0.2">
      <c r="A30" s="52"/>
      <c r="B30" s="53" t="s">
        <v>42</v>
      </c>
      <c r="C30" s="73" t="s">
        <v>30</v>
      </c>
      <c r="D30" s="55" t="str">
        <f>IF(C30="","",IF(E30="","",IF(E30&gt;1,"Nos.","No.")))</f>
        <v>Nos.</v>
      </c>
      <c r="E30" s="56">
        <v>4</v>
      </c>
      <c r="F30" s="237"/>
      <c r="G30" s="238">
        <f t="shared" si="8"/>
        <v>0</v>
      </c>
      <c r="H30" s="255">
        <v>6000</v>
      </c>
      <c r="I30" s="238">
        <f t="shared" si="9"/>
        <v>24000</v>
      </c>
      <c r="J30" s="239">
        <f t="shared" si="10"/>
        <v>24000</v>
      </c>
    </row>
    <row r="31" spans="1:10" s="2" customFormat="1" ht="26.1" customHeight="1" x14ac:dyDescent="0.2">
      <c r="A31" s="52"/>
      <c r="B31" s="80">
        <f>B28+0.1</f>
        <v>5.1999999999999993</v>
      </c>
      <c r="C31" s="81" t="s">
        <v>99</v>
      </c>
      <c r="D31" s="67"/>
      <c r="E31" s="68"/>
      <c r="F31" s="69"/>
      <c r="G31" s="70"/>
      <c r="H31" s="256"/>
      <c r="I31" s="70"/>
      <c r="J31" s="71"/>
    </row>
    <row r="32" spans="1:10" s="2" customFormat="1" ht="26.1" customHeight="1" x14ac:dyDescent="0.2">
      <c r="A32" s="52"/>
      <c r="B32" s="53" t="s">
        <v>41</v>
      </c>
      <c r="C32" s="73" t="str">
        <f>C29</f>
        <v xml:space="preserve">5" dia </v>
      </c>
      <c r="D32" s="55" t="str">
        <f>IF(C32="","",IF(E32="","",IF(E32&gt;1,"Nos.","No.")))</f>
        <v>Nos.</v>
      </c>
      <c r="E32" s="56">
        <v>4</v>
      </c>
      <c r="F32" s="237"/>
      <c r="G32" s="238">
        <f t="shared" ref="G32:G33" si="11">F32*E32</f>
        <v>0</v>
      </c>
      <c r="H32" s="255">
        <v>5000</v>
      </c>
      <c r="I32" s="238">
        <f t="shared" ref="I32:I33" si="12">H32*E32</f>
        <v>20000</v>
      </c>
      <c r="J32" s="239">
        <f t="shared" ref="J32:J33" si="13">I32+G32</f>
        <v>20000</v>
      </c>
    </row>
    <row r="33" spans="1:10" s="2" customFormat="1" ht="26.1" customHeight="1" x14ac:dyDescent="0.2">
      <c r="A33" s="52"/>
      <c r="B33" s="53" t="s">
        <v>42</v>
      </c>
      <c r="C33" s="79" t="str">
        <f>C30</f>
        <v xml:space="preserve">6" dia </v>
      </c>
      <c r="D33" s="60" t="str">
        <f>IF(C33="","",IF(E33="","",IF(E33&gt;1,"Nos.","No.")))</f>
        <v>Nos.</v>
      </c>
      <c r="E33" s="61">
        <v>4</v>
      </c>
      <c r="F33" s="237"/>
      <c r="G33" s="238">
        <f t="shared" si="11"/>
        <v>0</v>
      </c>
      <c r="H33" s="255">
        <v>6000</v>
      </c>
      <c r="I33" s="238">
        <f t="shared" si="12"/>
        <v>24000</v>
      </c>
      <c r="J33" s="239">
        <f t="shared" si="13"/>
        <v>24000</v>
      </c>
    </row>
    <row r="34" spans="1:10" s="2" customFormat="1" ht="26.1" customHeight="1" x14ac:dyDescent="0.2">
      <c r="A34" s="52"/>
      <c r="B34" s="80">
        <f>B31+0.1</f>
        <v>5.2999999999999989</v>
      </c>
      <c r="C34" s="82" t="s">
        <v>9</v>
      </c>
      <c r="D34" s="83"/>
      <c r="E34" s="84"/>
      <c r="F34" s="85"/>
      <c r="G34" s="86"/>
      <c r="H34" s="258"/>
      <c r="I34" s="86"/>
      <c r="J34" s="87"/>
    </row>
    <row r="35" spans="1:10" s="2" customFormat="1" ht="26.1" customHeight="1" x14ac:dyDescent="0.2">
      <c r="A35" s="52"/>
      <c r="B35" s="53" t="s">
        <v>41</v>
      </c>
      <c r="C35" s="73" t="str">
        <f>C32</f>
        <v xml:space="preserve">5" dia </v>
      </c>
      <c r="D35" s="55" t="str">
        <f>IF(C35="","",IF(E35="","",IF(E35&gt;1,"Nos.","No.")))</f>
        <v>Nos.</v>
      </c>
      <c r="E35" s="56">
        <v>2</v>
      </c>
      <c r="F35" s="237"/>
      <c r="G35" s="238">
        <f t="shared" ref="G35:G36" si="14">F35*E35</f>
        <v>0</v>
      </c>
      <c r="H35" s="255">
        <v>5000</v>
      </c>
      <c r="I35" s="238">
        <f t="shared" ref="I35:I36" si="15">H35*E35</f>
        <v>10000</v>
      </c>
      <c r="J35" s="239">
        <f t="shared" ref="J35:J36" si="16">I35+G35</f>
        <v>10000</v>
      </c>
    </row>
    <row r="36" spans="1:10" s="2" customFormat="1" ht="26.1" customHeight="1" x14ac:dyDescent="0.2">
      <c r="A36" s="52"/>
      <c r="B36" s="53" t="s">
        <v>42</v>
      </c>
      <c r="C36" s="79" t="str">
        <f>C33</f>
        <v xml:space="preserve">6" dia </v>
      </c>
      <c r="D36" s="60" t="str">
        <f>IF(C36="","",IF(E36="","",IF(E36&gt;1,"Nos.","No.")))</f>
        <v>Nos.</v>
      </c>
      <c r="E36" s="61">
        <v>2</v>
      </c>
      <c r="F36" s="237"/>
      <c r="G36" s="238">
        <f t="shared" si="14"/>
        <v>0</v>
      </c>
      <c r="H36" s="255">
        <v>6000</v>
      </c>
      <c r="I36" s="238">
        <f t="shared" si="15"/>
        <v>12000</v>
      </c>
      <c r="J36" s="239">
        <f t="shared" si="16"/>
        <v>12000</v>
      </c>
    </row>
    <row r="37" spans="1:10" s="2" customFormat="1" ht="26.1" customHeight="1" x14ac:dyDescent="0.2">
      <c r="A37" s="52"/>
      <c r="B37" s="80">
        <f>B34+0.1</f>
        <v>5.3999999999999986</v>
      </c>
      <c r="C37" s="103" t="s">
        <v>10</v>
      </c>
      <c r="D37" s="67"/>
      <c r="E37" s="68"/>
      <c r="F37" s="69"/>
      <c r="G37" s="70"/>
      <c r="H37" s="256"/>
      <c r="I37" s="70"/>
      <c r="J37" s="71"/>
    </row>
    <row r="38" spans="1:10" s="2" customFormat="1" ht="26.1" customHeight="1" x14ac:dyDescent="0.2">
      <c r="A38" s="52"/>
      <c r="B38" s="53" t="s">
        <v>41</v>
      </c>
      <c r="C38" s="73" t="str">
        <f>C35</f>
        <v xml:space="preserve">5" dia </v>
      </c>
      <c r="D38" s="55" t="str">
        <f>IF(C38="","",IF(E38="","",IF(E38&gt;1,"Nos.","No.")))</f>
        <v>Nos.</v>
      </c>
      <c r="E38" s="56">
        <v>2</v>
      </c>
      <c r="F38" s="237"/>
      <c r="G38" s="238">
        <f t="shared" ref="G38:G39" si="17">F38*E38</f>
        <v>0</v>
      </c>
      <c r="H38" s="255">
        <v>5000</v>
      </c>
      <c r="I38" s="238">
        <f t="shared" ref="I38:I39" si="18">H38*E38</f>
        <v>10000</v>
      </c>
      <c r="J38" s="239">
        <f t="shared" ref="J38:J39" si="19">I38+G38</f>
        <v>10000</v>
      </c>
    </row>
    <row r="39" spans="1:10" s="2" customFormat="1" ht="26.1" customHeight="1" thickBot="1" x14ac:dyDescent="0.25">
      <c r="A39" s="176"/>
      <c r="B39" s="170" t="s">
        <v>42</v>
      </c>
      <c r="C39" s="177" t="str">
        <f>C36</f>
        <v xml:space="preserve">6" dia </v>
      </c>
      <c r="D39" s="178" t="str">
        <f>IF(C39="","",IF(E39="","",IF(E39&gt;1,"Nos.","No.")))</f>
        <v>Nos.</v>
      </c>
      <c r="E39" s="179">
        <v>2</v>
      </c>
      <c r="F39" s="237"/>
      <c r="G39" s="238">
        <f t="shared" si="17"/>
        <v>0</v>
      </c>
      <c r="H39" s="255">
        <v>6000</v>
      </c>
      <c r="I39" s="238">
        <f t="shared" si="18"/>
        <v>12000</v>
      </c>
      <c r="J39" s="239">
        <f t="shared" si="19"/>
        <v>12000</v>
      </c>
    </row>
    <row r="40" spans="1:10" s="2" customFormat="1" ht="26.1" customHeight="1" x14ac:dyDescent="0.2">
      <c r="A40" s="180"/>
      <c r="B40" s="181">
        <f>B37+0.1</f>
        <v>5.4999999999999982</v>
      </c>
      <c r="C40" s="182" t="s">
        <v>58</v>
      </c>
      <c r="D40" s="74"/>
      <c r="E40" s="75"/>
      <c r="F40" s="76"/>
      <c r="G40" s="77"/>
      <c r="H40" s="257"/>
      <c r="I40" s="77"/>
      <c r="J40" s="78"/>
    </row>
    <row r="41" spans="1:10" s="2" customFormat="1" ht="26.1" customHeight="1" x14ac:dyDescent="0.2">
      <c r="A41" s="52"/>
      <c r="B41" s="53" t="s">
        <v>41</v>
      </c>
      <c r="C41" s="73" t="str">
        <f>C38</f>
        <v xml:space="preserve">5" dia </v>
      </c>
      <c r="D41" s="55" t="str">
        <f t="shared" ref="D41:D46" si="20">IF(C41="","",IF(E41="","",IF(E41&gt;1,"Nos.","No.")))</f>
        <v>Nos.</v>
      </c>
      <c r="E41" s="56">
        <v>2</v>
      </c>
      <c r="F41" s="237"/>
      <c r="G41" s="238">
        <f t="shared" ref="G41:G46" si="21">F41*E41</f>
        <v>0</v>
      </c>
      <c r="H41" s="255">
        <v>5000</v>
      </c>
      <c r="I41" s="238">
        <f t="shared" ref="I41:I46" si="22">H41*E41</f>
        <v>10000</v>
      </c>
      <c r="J41" s="239">
        <f t="shared" ref="J41:J46" si="23">I41+G41</f>
        <v>10000</v>
      </c>
    </row>
    <row r="42" spans="1:10" s="2" customFormat="1" ht="26.1" customHeight="1" x14ac:dyDescent="0.2">
      <c r="A42" s="52"/>
      <c r="B42" s="53" t="s">
        <v>42</v>
      </c>
      <c r="C42" s="73" t="str">
        <f>C39</f>
        <v xml:space="preserve">6" dia </v>
      </c>
      <c r="D42" s="55" t="str">
        <f t="shared" si="20"/>
        <v>Nos.</v>
      </c>
      <c r="E42" s="56">
        <v>2</v>
      </c>
      <c r="F42" s="237"/>
      <c r="G42" s="238">
        <f t="shared" si="21"/>
        <v>0</v>
      </c>
      <c r="H42" s="255">
        <v>6000</v>
      </c>
      <c r="I42" s="238">
        <f t="shared" si="22"/>
        <v>12000</v>
      </c>
      <c r="J42" s="239">
        <f t="shared" si="23"/>
        <v>12000</v>
      </c>
    </row>
    <row r="43" spans="1:10" s="2" customFormat="1" ht="26.1" customHeight="1" x14ac:dyDescent="0.2">
      <c r="A43" s="52"/>
      <c r="B43" s="89">
        <f>B40+0.1</f>
        <v>5.5999999999999979</v>
      </c>
      <c r="C43" s="59" t="s">
        <v>45</v>
      </c>
      <c r="D43" s="60" t="str">
        <f t="shared" si="20"/>
        <v>Nos.</v>
      </c>
      <c r="E43" s="61">
        <v>8</v>
      </c>
      <c r="F43" s="237"/>
      <c r="G43" s="238">
        <f t="shared" si="21"/>
        <v>0</v>
      </c>
      <c r="H43" s="255">
        <v>1500</v>
      </c>
      <c r="I43" s="238">
        <f t="shared" si="22"/>
        <v>12000</v>
      </c>
      <c r="J43" s="239">
        <f t="shared" si="23"/>
        <v>12000</v>
      </c>
    </row>
    <row r="44" spans="1:10" s="2" customFormat="1" ht="25.5" x14ac:dyDescent="0.2">
      <c r="A44" s="52"/>
      <c r="B44" s="89">
        <f>B43+0.1</f>
        <v>5.6999999999999975</v>
      </c>
      <c r="C44" s="90" t="s">
        <v>57</v>
      </c>
      <c r="D44" s="91" t="str">
        <f t="shared" si="20"/>
        <v>Nos.</v>
      </c>
      <c r="E44" s="92">
        <v>8</v>
      </c>
      <c r="F44" s="237"/>
      <c r="G44" s="238">
        <f t="shared" si="21"/>
        <v>0</v>
      </c>
      <c r="H44" s="255">
        <v>1500</v>
      </c>
      <c r="I44" s="238">
        <f t="shared" si="22"/>
        <v>12000</v>
      </c>
      <c r="J44" s="239">
        <f t="shared" si="23"/>
        <v>12000</v>
      </c>
    </row>
    <row r="45" spans="1:10" s="2" customFormat="1" ht="26.1" customHeight="1" x14ac:dyDescent="0.2">
      <c r="A45" s="52"/>
      <c r="B45" s="80">
        <f>B44+0.1</f>
        <v>5.7999999999999972</v>
      </c>
      <c r="C45" s="59" t="s">
        <v>44</v>
      </c>
      <c r="D45" s="60" t="str">
        <f t="shared" si="20"/>
        <v>Nos.</v>
      </c>
      <c r="E45" s="61">
        <v>2</v>
      </c>
      <c r="F45" s="237"/>
      <c r="G45" s="238">
        <f t="shared" si="21"/>
        <v>0</v>
      </c>
      <c r="H45" s="255">
        <v>1000</v>
      </c>
      <c r="I45" s="238">
        <f t="shared" si="22"/>
        <v>2000</v>
      </c>
      <c r="J45" s="239">
        <f t="shared" si="23"/>
        <v>2000</v>
      </c>
    </row>
    <row r="46" spans="1:10" s="2" customFormat="1" ht="26.1" customHeight="1" x14ac:dyDescent="0.2">
      <c r="A46" s="52"/>
      <c r="B46" s="80">
        <f>B45+0.1</f>
        <v>5.8999999999999968</v>
      </c>
      <c r="C46" s="59" t="s">
        <v>11</v>
      </c>
      <c r="D46" s="60" t="str">
        <f t="shared" si="20"/>
        <v>Nos.</v>
      </c>
      <c r="E46" s="61">
        <v>4</v>
      </c>
      <c r="F46" s="237"/>
      <c r="G46" s="238">
        <f t="shared" si="21"/>
        <v>0</v>
      </c>
      <c r="H46" s="255">
        <v>1000</v>
      </c>
      <c r="I46" s="238">
        <f t="shared" si="22"/>
        <v>4000</v>
      </c>
      <c r="J46" s="239">
        <f t="shared" si="23"/>
        <v>4000</v>
      </c>
    </row>
    <row r="47" spans="1:10" s="2" customFormat="1" ht="51" x14ac:dyDescent="0.2">
      <c r="A47" s="97">
        <f>A27+1</f>
        <v>6</v>
      </c>
      <c r="B47" s="98"/>
      <c r="C47" s="99" t="s">
        <v>69</v>
      </c>
      <c r="D47" s="100"/>
      <c r="E47" s="101"/>
      <c r="F47" s="102"/>
      <c r="G47" s="95"/>
      <c r="H47" s="259"/>
      <c r="I47" s="95"/>
      <c r="J47" s="87"/>
    </row>
    <row r="48" spans="1:10" s="2" customFormat="1" ht="26.1" customHeight="1" x14ac:dyDescent="0.2">
      <c r="A48" s="52"/>
      <c r="B48" s="80">
        <f>A47+0.1</f>
        <v>6.1</v>
      </c>
      <c r="C48" s="81" t="s">
        <v>8</v>
      </c>
      <c r="D48" s="67"/>
      <c r="E48" s="68"/>
      <c r="F48" s="69"/>
      <c r="G48" s="70"/>
      <c r="H48" s="256"/>
      <c r="I48" s="70"/>
      <c r="J48" s="71"/>
    </row>
    <row r="49" spans="1:10" s="2" customFormat="1" ht="26.1" customHeight="1" x14ac:dyDescent="0.2">
      <c r="A49" s="52"/>
      <c r="B49" s="53" t="s">
        <v>41</v>
      </c>
      <c r="C49" s="73" t="s">
        <v>31</v>
      </c>
      <c r="D49" s="55" t="str">
        <f>IF(C49="","",IF(E49="","",IF(E49&gt;1,"Nos.","No.")))</f>
        <v>Nos.</v>
      </c>
      <c r="E49" s="56" t="s">
        <v>77</v>
      </c>
      <c r="F49" s="57"/>
      <c r="G49" s="58"/>
      <c r="H49" s="260">
        <v>4000</v>
      </c>
      <c r="I49" s="58"/>
      <c r="J49" s="4"/>
    </row>
    <row r="50" spans="1:10" s="2" customFormat="1" ht="26.1" customHeight="1" x14ac:dyDescent="0.2">
      <c r="A50" s="52"/>
      <c r="B50" s="53" t="s">
        <v>42</v>
      </c>
      <c r="C50" s="79" t="s">
        <v>100</v>
      </c>
      <c r="D50" s="60" t="str">
        <f>IF(C50="","",IF(E50="","",IF(E50&gt;1,"Nos.","No.")))</f>
        <v>Nos.</v>
      </c>
      <c r="E50" s="61">
        <v>6</v>
      </c>
      <c r="F50" s="237"/>
      <c r="G50" s="238">
        <f t="shared" ref="G50:G52" si="24">F50*E50</f>
        <v>0</v>
      </c>
      <c r="H50" s="255">
        <v>6000</v>
      </c>
      <c r="I50" s="238">
        <f t="shared" ref="I50:I52" si="25">H50*E50</f>
        <v>36000</v>
      </c>
      <c r="J50" s="239">
        <f t="shared" ref="J50:J52" si="26">I50+G50</f>
        <v>36000</v>
      </c>
    </row>
    <row r="51" spans="1:10" s="2" customFormat="1" ht="26.1" customHeight="1" x14ac:dyDescent="0.2">
      <c r="A51" s="52"/>
      <c r="B51" s="53" t="s">
        <v>43</v>
      </c>
      <c r="C51" s="73" t="s">
        <v>30</v>
      </c>
      <c r="D51" s="55" t="str">
        <f>IF(C51="","",IF(E51="","",IF(E51&gt;1,"Nos.","No.")))</f>
        <v>Nos.</v>
      </c>
      <c r="E51" s="56">
        <v>2</v>
      </c>
      <c r="F51" s="237"/>
      <c r="G51" s="238">
        <f t="shared" si="24"/>
        <v>0</v>
      </c>
      <c r="H51" s="255">
        <v>6000</v>
      </c>
      <c r="I51" s="238">
        <f t="shared" si="25"/>
        <v>12000</v>
      </c>
      <c r="J51" s="239">
        <f t="shared" si="26"/>
        <v>12000</v>
      </c>
    </row>
    <row r="52" spans="1:10" s="2" customFormat="1" ht="26.1" customHeight="1" x14ac:dyDescent="0.2">
      <c r="A52" s="52"/>
      <c r="B52" s="53" t="s">
        <v>73</v>
      </c>
      <c r="C52" s="73" t="s">
        <v>55</v>
      </c>
      <c r="D52" s="55" t="str">
        <f>IF(C52="","",IF(E52="","",IF(E52&gt;1,"Nos.","No.")))</f>
        <v>Nos.</v>
      </c>
      <c r="E52" s="56">
        <v>2</v>
      </c>
      <c r="F52" s="237"/>
      <c r="G52" s="238">
        <f t="shared" si="24"/>
        <v>0</v>
      </c>
      <c r="H52" s="255">
        <v>8000</v>
      </c>
      <c r="I52" s="238">
        <f t="shared" si="25"/>
        <v>16000</v>
      </c>
      <c r="J52" s="239">
        <f t="shared" si="26"/>
        <v>16000</v>
      </c>
    </row>
    <row r="53" spans="1:10" s="2" customFormat="1" ht="26.1" customHeight="1" x14ac:dyDescent="0.2">
      <c r="A53" s="52"/>
      <c r="B53" s="80">
        <f>B48+0.1</f>
        <v>6.1999999999999993</v>
      </c>
      <c r="C53" s="81" t="s">
        <v>58</v>
      </c>
      <c r="D53" s="67"/>
      <c r="E53" s="68"/>
      <c r="F53" s="69"/>
      <c r="G53" s="70"/>
      <c r="H53" s="256"/>
      <c r="I53" s="70"/>
      <c r="J53" s="71"/>
    </row>
    <row r="54" spans="1:10" s="2" customFormat="1" ht="26.1" customHeight="1" x14ac:dyDescent="0.2">
      <c r="A54" s="52"/>
      <c r="B54" s="53" t="s">
        <v>41</v>
      </c>
      <c r="C54" s="73" t="s">
        <v>55</v>
      </c>
      <c r="D54" s="55" t="str">
        <f>IF(C54="","",IF(E54="","",IF(E54&gt;1,"Nos.","No.")))</f>
        <v>No.</v>
      </c>
      <c r="E54" s="56">
        <v>1</v>
      </c>
      <c r="F54" s="237"/>
      <c r="G54" s="238">
        <f t="shared" ref="G54:G55" si="27">F54*E54</f>
        <v>0</v>
      </c>
      <c r="H54" s="255">
        <v>8000</v>
      </c>
      <c r="I54" s="238">
        <f t="shared" ref="I54:I55" si="28">H54*E54</f>
        <v>8000</v>
      </c>
      <c r="J54" s="239">
        <f t="shared" ref="J54:J55" si="29">I54+G54</f>
        <v>8000</v>
      </c>
    </row>
    <row r="55" spans="1:10" s="2" customFormat="1" ht="26.1" customHeight="1" x14ac:dyDescent="0.2">
      <c r="A55" s="52"/>
      <c r="B55" s="80">
        <f>B53+0.1</f>
        <v>6.2999999999999989</v>
      </c>
      <c r="C55" s="59" t="s">
        <v>44</v>
      </c>
      <c r="D55" s="60" t="str">
        <f>IF(C55="","",IF(E55="","",IF(E55&gt;1,"Nos.","No.")))</f>
        <v>Nos.</v>
      </c>
      <c r="E55" s="61">
        <v>2</v>
      </c>
      <c r="F55" s="237"/>
      <c r="G55" s="238">
        <f t="shared" si="27"/>
        <v>0</v>
      </c>
      <c r="H55" s="255">
        <v>1000</v>
      </c>
      <c r="I55" s="238">
        <f t="shared" si="28"/>
        <v>2000</v>
      </c>
      <c r="J55" s="239">
        <f t="shared" si="29"/>
        <v>2000</v>
      </c>
    </row>
    <row r="56" spans="1:10" s="2" customFormat="1" ht="26.1" customHeight="1" x14ac:dyDescent="0.2">
      <c r="A56" s="52"/>
      <c r="B56" s="80">
        <f>B55+0.1</f>
        <v>6.3999999999999986</v>
      </c>
      <c r="C56" s="81" t="s">
        <v>13</v>
      </c>
      <c r="D56" s="67"/>
      <c r="E56" s="68"/>
      <c r="F56" s="69"/>
      <c r="G56" s="70"/>
      <c r="H56" s="256"/>
      <c r="I56" s="70"/>
      <c r="J56" s="71"/>
    </row>
    <row r="57" spans="1:10" s="2" customFormat="1" ht="26.1" customHeight="1" x14ac:dyDescent="0.2">
      <c r="A57" s="52"/>
      <c r="B57" s="53" t="s">
        <v>41</v>
      </c>
      <c r="C57" s="73" t="s">
        <v>105</v>
      </c>
      <c r="D57" s="55" t="str">
        <f>IF(C57="","",IF(E57="","",IF(E57&gt;1,"Nos.","No.")))</f>
        <v>Nos.</v>
      </c>
      <c r="E57" s="56">
        <v>2</v>
      </c>
      <c r="F57" s="237"/>
      <c r="G57" s="238">
        <f t="shared" ref="G57" si="30">F57*E57</f>
        <v>0</v>
      </c>
      <c r="H57" s="255">
        <v>1500</v>
      </c>
      <c r="I57" s="238">
        <f t="shared" ref="I57" si="31">H57*E57</f>
        <v>3000</v>
      </c>
      <c r="J57" s="239">
        <f t="shared" ref="J57" si="32">I57+G57</f>
        <v>3000</v>
      </c>
    </row>
    <row r="58" spans="1:10" s="2" customFormat="1" ht="26.1" customHeight="1" x14ac:dyDescent="0.2">
      <c r="A58" s="52"/>
      <c r="B58" s="53" t="s">
        <v>42</v>
      </c>
      <c r="C58" s="73" t="s">
        <v>33</v>
      </c>
      <c r="D58" s="55" t="str">
        <f>IF(C58="","",IF(E58="","",IF(E58&gt;1,"Nos.","No.")))</f>
        <v>Nos.</v>
      </c>
      <c r="E58" s="56" t="s">
        <v>77</v>
      </c>
      <c r="F58" s="57"/>
      <c r="G58" s="58"/>
      <c r="H58" s="255">
        <v>1500</v>
      </c>
      <c r="I58" s="58"/>
      <c r="J58" s="4"/>
    </row>
    <row r="59" spans="1:10" s="2" customFormat="1" ht="26.1" customHeight="1" thickBot="1" x14ac:dyDescent="0.25">
      <c r="A59" s="176"/>
      <c r="B59" s="170" t="s">
        <v>43</v>
      </c>
      <c r="C59" s="177" t="s">
        <v>106</v>
      </c>
      <c r="D59" s="178" t="str">
        <f>IF(C59="","",IF(E59="","",IF(E59&gt;1,"Nos.","No.")))</f>
        <v>Nos.</v>
      </c>
      <c r="E59" s="179">
        <v>6</v>
      </c>
      <c r="F59" s="237"/>
      <c r="G59" s="238">
        <f t="shared" ref="G59" si="33">F59*E59</f>
        <v>0</v>
      </c>
      <c r="H59" s="255">
        <v>2000</v>
      </c>
      <c r="I59" s="238">
        <f t="shared" ref="I59" si="34">H59*E59</f>
        <v>12000</v>
      </c>
      <c r="J59" s="239">
        <f t="shared" ref="J59" si="35">I59+G59</f>
        <v>12000</v>
      </c>
    </row>
    <row r="60" spans="1:10" s="1" customFormat="1" ht="51" x14ac:dyDescent="0.2">
      <c r="A60" s="231">
        <f>A47+1</f>
        <v>7</v>
      </c>
      <c r="B60" s="175"/>
      <c r="C60" s="164" t="s">
        <v>135</v>
      </c>
      <c r="D60" s="189"/>
      <c r="E60" s="190"/>
      <c r="F60" s="191"/>
      <c r="G60" s="192"/>
      <c r="H60" s="261"/>
      <c r="I60" s="192"/>
      <c r="J60" s="193"/>
    </row>
    <row r="61" spans="1:10" s="2" customFormat="1" ht="26.1" customHeight="1" x14ac:dyDescent="0.2">
      <c r="A61" s="52"/>
      <c r="B61" s="53">
        <f>A60+0.1</f>
        <v>7.1</v>
      </c>
      <c r="C61" s="103" t="s">
        <v>13</v>
      </c>
      <c r="D61" s="67"/>
      <c r="E61" s="68"/>
      <c r="F61" s="69"/>
      <c r="G61" s="70"/>
      <c r="H61" s="256"/>
      <c r="I61" s="70"/>
      <c r="J61" s="71"/>
    </row>
    <row r="62" spans="1:10" s="2" customFormat="1" ht="26.1" customHeight="1" x14ac:dyDescent="0.2">
      <c r="A62" s="52"/>
      <c r="B62" s="53" t="s">
        <v>41</v>
      </c>
      <c r="C62" s="73" t="s">
        <v>32</v>
      </c>
      <c r="D62" s="55" t="str">
        <f>IF(C62="","",IF(E62="","",IF(E62&gt;1,"Nos.","No.")))</f>
        <v>Nos.</v>
      </c>
      <c r="E62" s="56">
        <v>36</v>
      </c>
      <c r="F62" s="237"/>
      <c r="G62" s="238">
        <f t="shared" ref="G62:G64" si="36">F62*E62</f>
        <v>0</v>
      </c>
      <c r="H62" s="677">
        <v>1200</v>
      </c>
      <c r="I62" s="678">
        <f t="shared" ref="I62:I64" si="37">H62*E62</f>
        <v>43200</v>
      </c>
      <c r="J62" s="679">
        <f t="shared" ref="J62:J64" si="38">I62+G62</f>
        <v>43200</v>
      </c>
    </row>
    <row r="63" spans="1:10" s="634" customFormat="1" ht="26.1" customHeight="1" x14ac:dyDescent="0.2">
      <c r="A63" s="635"/>
      <c r="B63" s="636" t="s">
        <v>42</v>
      </c>
      <c r="C63" s="637" t="s">
        <v>33</v>
      </c>
      <c r="D63" s="638" t="str">
        <f>IF(C63="","",IF(E63="","",IF(E63&gt;1,"Nos.","No.")))</f>
        <v>Nos.</v>
      </c>
      <c r="E63" s="639">
        <v>28</v>
      </c>
      <c r="F63" s="630"/>
      <c r="G63" s="631">
        <f t="shared" si="36"/>
        <v>0</v>
      </c>
      <c r="H63" s="640">
        <v>1500</v>
      </c>
      <c r="I63" s="631">
        <f t="shared" si="37"/>
        <v>42000</v>
      </c>
      <c r="J63" s="633">
        <f t="shared" si="38"/>
        <v>42000</v>
      </c>
    </row>
    <row r="64" spans="1:10" s="2" customFormat="1" ht="26.1" customHeight="1" x14ac:dyDescent="0.2">
      <c r="A64" s="52"/>
      <c r="B64" s="53" t="s">
        <v>43</v>
      </c>
      <c r="C64" s="79" t="s">
        <v>134</v>
      </c>
      <c r="D64" s="60" t="str">
        <f>IF(C64="","",IF(E64="","",IF(E64&gt;1,"Nos.","No.")))</f>
        <v>Nos.</v>
      </c>
      <c r="E64" s="56">
        <v>32</v>
      </c>
      <c r="F64" s="237"/>
      <c r="G64" s="238">
        <f t="shared" si="36"/>
        <v>0</v>
      </c>
      <c r="H64" s="262">
        <v>2000</v>
      </c>
      <c r="I64" s="238">
        <f t="shared" si="37"/>
        <v>64000</v>
      </c>
      <c r="J64" s="239">
        <f t="shared" si="38"/>
        <v>64000</v>
      </c>
    </row>
    <row r="65" spans="1:10" s="2" customFormat="1" ht="26.1" customHeight="1" x14ac:dyDescent="0.2">
      <c r="A65" s="52"/>
      <c r="B65" s="53">
        <f>B61+0.1</f>
        <v>7.1999999999999993</v>
      </c>
      <c r="C65" s="88" t="s">
        <v>14</v>
      </c>
      <c r="D65" s="83"/>
      <c r="E65" s="84"/>
      <c r="F65" s="85"/>
      <c r="G65" s="86"/>
      <c r="H65" s="258"/>
      <c r="I65" s="86"/>
      <c r="J65" s="87"/>
    </row>
    <row r="66" spans="1:10" s="2" customFormat="1" ht="26.1" customHeight="1" x14ac:dyDescent="0.2">
      <c r="A66" s="52"/>
      <c r="B66" s="53" t="s">
        <v>41</v>
      </c>
      <c r="C66" s="73" t="str">
        <f>C62</f>
        <v xml:space="preserve">1.25" dia </v>
      </c>
      <c r="D66" s="55" t="str">
        <f>IF(C66="","",IF(E66="","",IF(E66&gt;1,"Nos.","No.")))</f>
        <v>Nos.</v>
      </c>
      <c r="E66" s="56">
        <v>9</v>
      </c>
      <c r="F66" s="237"/>
      <c r="G66" s="238">
        <f t="shared" ref="G66:G68" si="39">F66*E66</f>
        <v>0</v>
      </c>
      <c r="H66" s="677">
        <v>1200</v>
      </c>
      <c r="I66" s="678">
        <f t="shared" ref="I66:I68" si="40">H66*E66</f>
        <v>10800</v>
      </c>
      <c r="J66" s="679">
        <f t="shared" ref="J66:J68" si="41">I66+G66</f>
        <v>10800</v>
      </c>
    </row>
    <row r="67" spans="1:10" s="634" customFormat="1" ht="26.1" customHeight="1" x14ac:dyDescent="0.2">
      <c r="A67" s="635"/>
      <c r="B67" s="636" t="s">
        <v>42</v>
      </c>
      <c r="C67" s="641" t="str">
        <f>C63</f>
        <v xml:space="preserve">1.5" dia </v>
      </c>
      <c r="D67" s="642" t="str">
        <f>IF(C67="","",IF(E67="","",IF(E67&gt;1,"Nos.","No.")))</f>
        <v>Nos.</v>
      </c>
      <c r="E67" s="639">
        <v>7</v>
      </c>
      <c r="F67" s="630"/>
      <c r="G67" s="631">
        <f t="shared" si="39"/>
        <v>0</v>
      </c>
      <c r="H67" s="643">
        <v>1500</v>
      </c>
      <c r="I67" s="631">
        <f t="shared" si="40"/>
        <v>10500</v>
      </c>
      <c r="J67" s="633">
        <f t="shared" si="41"/>
        <v>10500</v>
      </c>
    </row>
    <row r="68" spans="1:10" s="2" customFormat="1" ht="26.1" customHeight="1" x14ac:dyDescent="0.2">
      <c r="A68" s="52"/>
      <c r="B68" s="53" t="s">
        <v>43</v>
      </c>
      <c r="C68" s="73" t="s">
        <v>134</v>
      </c>
      <c r="D68" s="55" t="str">
        <f>IF(C68="","",IF(E68="","",IF(E68&gt;1,"Nos.","No.")))</f>
        <v>Nos.</v>
      </c>
      <c r="E68" s="56">
        <v>8</v>
      </c>
      <c r="F68" s="237"/>
      <c r="G68" s="238">
        <f t="shared" si="39"/>
        <v>0</v>
      </c>
      <c r="H68" s="263">
        <v>2000</v>
      </c>
      <c r="I68" s="238">
        <f t="shared" si="40"/>
        <v>16000</v>
      </c>
      <c r="J68" s="239">
        <f t="shared" si="41"/>
        <v>16000</v>
      </c>
    </row>
    <row r="69" spans="1:10" s="2" customFormat="1" ht="26.1" customHeight="1" x14ac:dyDescent="0.2">
      <c r="A69" s="52"/>
      <c r="B69" s="53">
        <f>B65+0.1</f>
        <v>7.2999999999999989</v>
      </c>
      <c r="C69" s="88" t="s">
        <v>10</v>
      </c>
      <c r="D69" s="83"/>
      <c r="E69" s="84"/>
      <c r="F69" s="85"/>
      <c r="G69" s="86"/>
      <c r="H69" s="258"/>
      <c r="I69" s="86"/>
      <c r="J69" s="87"/>
    </row>
    <row r="70" spans="1:10" s="2" customFormat="1" ht="26.1" customHeight="1" x14ac:dyDescent="0.2">
      <c r="A70" s="52"/>
      <c r="B70" s="53" t="s">
        <v>41</v>
      </c>
      <c r="C70" s="73" t="str">
        <f>C66</f>
        <v xml:space="preserve">1.25" dia </v>
      </c>
      <c r="D70" s="55" t="str">
        <f>IF(C70="","",IF(E70="","",IF(E70&gt;1,"Nos.","No.")))</f>
        <v>Nos.</v>
      </c>
      <c r="E70" s="56">
        <v>9</v>
      </c>
      <c r="F70" s="237"/>
      <c r="G70" s="238">
        <f t="shared" ref="G70:G74" si="42">F70*E70</f>
        <v>0</v>
      </c>
      <c r="H70" s="677">
        <v>1200</v>
      </c>
      <c r="I70" s="678">
        <f t="shared" ref="I70:I74" si="43">H70*E70</f>
        <v>10800</v>
      </c>
      <c r="J70" s="679">
        <f t="shared" ref="J70:J74" si="44">I70+G70</f>
        <v>10800</v>
      </c>
    </row>
    <row r="71" spans="1:10" s="634" customFormat="1" ht="26.1" customHeight="1" x14ac:dyDescent="0.2">
      <c r="A71" s="635"/>
      <c r="B71" s="636" t="s">
        <v>42</v>
      </c>
      <c r="C71" s="637" t="str">
        <f>C67</f>
        <v xml:space="preserve">1.5" dia </v>
      </c>
      <c r="D71" s="638" t="str">
        <f>IF(C71="","",IF(E71="","",IF(E71&gt;1,"Nos.","No.")))</f>
        <v>Nos.</v>
      </c>
      <c r="E71" s="644">
        <v>7</v>
      </c>
      <c r="F71" s="630"/>
      <c r="G71" s="631">
        <f t="shared" si="42"/>
        <v>0</v>
      </c>
      <c r="H71" s="643">
        <v>1500</v>
      </c>
      <c r="I71" s="631">
        <f t="shared" si="43"/>
        <v>10500</v>
      </c>
      <c r="J71" s="633">
        <f t="shared" si="44"/>
        <v>10500</v>
      </c>
    </row>
    <row r="72" spans="1:10" s="2" customFormat="1" ht="26.1" customHeight="1" x14ac:dyDescent="0.2">
      <c r="A72" s="52"/>
      <c r="B72" s="53" t="s">
        <v>43</v>
      </c>
      <c r="C72" s="73" t="s">
        <v>134</v>
      </c>
      <c r="D72" s="55" t="str">
        <f>IF(C72="","",IF(E72="","",IF(E72&gt;1,"Nos.","No.")))</f>
        <v>Nos.</v>
      </c>
      <c r="E72" s="56">
        <v>8</v>
      </c>
      <c r="F72" s="237"/>
      <c r="G72" s="238">
        <f t="shared" si="42"/>
        <v>0</v>
      </c>
      <c r="H72" s="263">
        <v>2000</v>
      </c>
      <c r="I72" s="238">
        <f t="shared" si="43"/>
        <v>16000</v>
      </c>
      <c r="J72" s="239">
        <f t="shared" si="44"/>
        <v>16000</v>
      </c>
    </row>
    <row r="73" spans="1:10" s="2" customFormat="1" ht="26.1" customHeight="1" x14ac:dyDescent="0.2">
      <c r="A73" s="52"/>
      <c r="B73" s="53">
        <f>B69+0.1</f>
        <v>7.3999999999999986</v>
      </c>
      <c r="C73" s="54" t="s">
        <v>47</v>
      </c>
      <c r="D73" s="55" t="str">
        <f>IF(C73="","",IF(E73="","",IF(E73&gt;1,"Nos.","No.")))</f>
        <v>Nos.</v>
      </c>
      <c r="E73" s="56">
        <v>48</v>
      </c>
      <c r="F73" s="237"/>
      <c r="G73" s="238">
        <f t="shared" si="42"/>
        <v>0</v>
      </c>
      <c r="H73" s="255">
        <v>1500</v>
      </c>
      <c r="I73" s="238">
        <f t="shared" si="43"/>
        <v>72000</v>
      </c>
      <c r="J73" s="239">
        <f t="shared" si="44"/>
        <v>72000</v>
      </c>
    </row>
    <row r="74" spans="1:10" s="2" customFormat="1" ht="32.25" customHeight="1" x14ac:dyDescent="0.2">
      <c r="A74" s="52"/>
      <c r="B74" s="65">
        <f>B73+0.1</f>
        <v>7.4999999999999982</v>
      </c>
      <c r="C74" s="90" t="s">
        <v>57</v>
      </c>
      <c r="D74" s="91" t="str">
        <f>IF(C74="","",IF(E74="","",IF(E74&gt;1,"Nos.","No.")))</f>
        <v>Nos.</v>
      </c>
      <c r="E74" s="92">
        <v>48</v>
      </c>
      <c r="F74" s="237"/>
      <c r="G74" s="238">
        <f t="shared" si="42"/>
        <v>0</v>
      </c>
      <c r="H74" s="255">
        <v>1000</v>
      </c>
      <c r="I74" s="238">
        <f t="shared" si="43"/>
        <v>48000</v>
      </c>
      <c r="J74" s="239">
        <f t="shared" si="44"/>
        <v>48000</v>
      </c>
    </row>
    <row r="75" spans="1:10" s="2" customFormat="1" ht="26.1" customHeight="1" x14ac:dyDescent="0.2">
      <c r="A75" s="104"/>
      <c r="B75" s="53">
        <f>B74+0.1</f>
        <v>7.5999999999999979</v>
      </c>
      <c r="C75" s="103" t="s">
        <v>46</v>
      </c>
      <c r="D75" s="107"/>
      <c r="E75" s="68"/>
      <c r="F75" s="69"/>
      <c r="G75" s="70"/>
      <c r="H75" s="256"/>
      <c r="I75" s="70"/>
      <c r="J75" s="71"/>
    </row>
    <row r="76" spans="1:10" s="2" customFormat="1" ht="26.1" customHeight="1" x14ac:dyDescent="0.2">
      <c r="A76" s="52"/>
      <c r="B76" s="53" t="s">
        <v>41</v>
      </c>
      <c r="C76" s="73" t="s">
        <v>34</v>
      </c>
      <c r="D76" s="55" t="str">
        <f>IF(C76="","",IF(E76="","",IF(E76&gt;1,"Nos.","No.")))</f>
        <v>Nos.</v>
      </c>
      <c r="E76" s="56">
        <v>9</v>
      </c>
      <c r="F76" s="237"/>
      <c r="G76" s="238">
        <f t="shared" ref="G76:G81" si="45">F76*E76</f>
        <v>0</v>
      </c>
      <c r="H76" s="677">
        <v>1200</v>
      </c>
      <c r="I76" s="678">
        <f t="shared" ref="I76:I81" si="46">H76*E76</f>
        <v>10800</v>
      </c>
      <c r="J76" s="679">
        <f t="shared" ref="J76:J81" si="47">I76+G76</f>
        <v>10800</v>
      </c>
    </row>
    <row r="77" spans="1:10" s="2" customFormat="1" ht="26.1" customHeight="1" x14ac:dyDescent="0.2">
      <c r="A77" s="52"/>
      <c r="B77" s="53" t="s">
        <v>42</v>
      </c>
      <c r="C77" s="79" t="s">
        <v>32</v>
      </c>
      <c r="D77" s="60" t="str">
        <f>IF(C77="","",IF(E77="","",IF(E77&gt;1,"Nos.","No.")))</f>
        <v>Nos.</v>
      </c>
      <c r="E77" s="56">
        <v>7</v>
      </c>
      <c r="F77" s="237"/>
      <c r="G77" s="238">
        <f t="shared" si="45"/>
        <v>0</v>
      </c>
      <c r="H77" s="255">
        <v>1500</v>
      </c>
      <c r="I77" s="238">
        <f t="shared" si="46"/>
        <v>10500</v>
      </c>
      <c r="J77" s="239">
        <f t="shared" si="47"/>
        <v>10500</v>
      </c>
    </row>
    <row r="78" spans="1:10" s="2" customFormat="1" ht="26.1" customHeight="1" x14ac:dyDescent="0.2">
      <c r="A78" s="52"/>
      <c r="B78" s="53" t="s">
        <v>43</v>
      </c>
      <c r="C78" s="73" t="s">
        <v>33</v>
      </c>
      <c r="D78" s="55" t="str">
        <f>IF(C78="","",IF(E78="","",IF(E78&gt;1,"Nos.","No.")))</f>
        <v>Nos.</v>
      </c>
      <c r="E78" s="56">
        <v>8</v>
      </c>
      <c r="F78" s="237"/>
      <c r="G78" s="238">
        <f t="shared" si="45"/>
        <v>0</v>
      </c>
      <c r="H78" s="263">
        <v>1500</v>
      </c>
      <c r="I78" s="238">
        <f t="shared" si="46"/>
        <v>12000</v>
      </c>
      <c r="J78" s="239">
        <f t="shared" si="47"/>
        <v>12000</v>
      </c>
    </row>
    <row r="79" spans="1:10" s="2" customFormat="1" ht="26.25" thickBot="1" x14ac:dyDescent="0.25">
      <c r="A79" s="232"/>
      <c r="B79" s="233">
        <f>B75+0.1</f>
        <v>7.6999999999999975</v>
      </c>
      <c r="C79" s="234" t="s">
        <v>59</v>
      </c>
      <c r="D79" s="178" t="str">
        <f>IF(C79="","",IF(E79="","",IF(E79&gt;1,"Nos.","No.")))</f>
        <v>Nos.</v>
      </c>
      <c r="E79" s="179">
        <v>24</v>
      </c>
      <c r="F79" s="237"/>
      <c r="G79" s="238">
        <f t="shared" si="45"/>
        <v>0</v>
      </c>
      <c r="H79" s="263">
        <v>1500</v>
      </c>
      <c r="I79" s="238">
        <f t="shared" si="46"/>
        <v>36000</v>
      </c>
      <c r="J79" s="239">
        <f t="shared" si="47"/>
        <v>36000</v>
      </c>
    </row>
    <row r="80" spans="1:10" s="2" customFormat="1" ht="25.5" x14ac:dyDescent="0.2">
      <c r="A80" s="235"/>
      <c r="B80" s="175">
        <f>B79+0.1</f>
        <v>7.7999999999999972</v>
      </c>
      <c r="C80" s="236" t="s">
        <v>142</v>
      </c>
      <c r="D80" s="215" t="str">
        <f>IF(C80="","",IF(E80="","",IF(E80&gt;1,"Nos.","No.")))</f>
        <v>Nos.</v>
      </c>
      <c r="E80" s="216">
        <v>24</v>
      </c>
      <c r="F80" s="237"/>
      <c r="G80" s="238">
        <f t="shared" si="45"/>
        <v>0</v>
      </c>
      <c r="H80" s="255">
        <v>5000</v>
      </c>
      <c r="I80" s="238">
        <f t="shared" si="46"/>
        <v>120000</v>
      </c>
      <c r="J80" s="239">
        <f t="shared" si="47"/>
        <v>120000</v>
      </c>
    </row>
    <row r="81" spans="1:10" s="2" customFormat="1" ht="27" customHeight="1" x14ac:dyDescent="0.2">
      <c r="A81" s="104"/>
      <c r="B81" s="65">
        <f>B80+0.1</f>
        <v>7.8999999999999968</v>
      </c>
      <c r="C81" s="106" t="s">
        <v>18</v>
      </c>
      <c r="D81" s="91" t="s">
        <v>60</v>
      </c>
      <c r="E81" s="92">
        <v>24</v>
      </c>
      <c r="F81" s="237"/>
      <c r="G81" s="238">
        <f t="shared" si="45"/>
        <v>0</v>
      </c>
      <c r="H81" s="255">
        <v>7500</v>
      </c>
      <c r="I81" s="238">
        <f t="shared" si="46"/>
        <v>180000</v>
      </c>
      <c r="J81" s="239">
        <f t="shared" si="47"/>
        <v>180000</v>
      </c>
    </row>
    <row r="82" spans="1:10" s="1" customFormat="1" ht="38.25" x14ac:dyDescent="0.2">
      <c r="A82" s="64">
        <f>A60+1</f>
        <v>8</v>
      </c>
      <c r="B82" s="65"/>
      <c r="C82" s="99" t="s">
        <v>179</v>
      </c>
      <c r="D82" s="100"/>
      <c r="E82" s="101" t="s">
        <v>72</v>
      </c>
      <c r="F82" s="102"/>
      <c r="G82" s="95"/>
      <c r="H82" s="259"/>
      <c r="I82" s="95"/>
      <c r="J82" s="96"/>
    </row>
    <row r="83" spans="1:10" s="2" customFormat="1" ht="26.1" customHeight="1" x14ac:dyDescent="0.2">
      <c r="A83" s="52"/>
      <c r="B83" s="53">
        <f>A82+0.1</f>
        <v>8.1</v>
      </c>
      <c r="C83" s="103" t="s">
        <v>17</v>
      </c>
      <c r="D83" s="67"/>
      <c r="E83" s="68" t="s">
        <v>72</v>
      </c>
      <c r="F83" s="69"/>
      <c r="G83" s="70"/>
      <c r="H83" s="256"/>
      <c r="I83" s="70"/>
      <c r="J83" s="71"/>
    </row>
    <row r="84" spans="1:10" s="2" customFormat="1" ht="26.1" customHeight="1" x14ac:dyDescent="0.2">
      <c r="A84" s="52"/>
      <c r="B84" s="53" t="s">
        <v>41</v>
      </c>
      <c r="C84" s="73" t="s">
        <v>34</v>
      </c>
      <c r="D84" s="55" t="str">
        <f>IF(C84="","",IF(E84="","",IF(E84&gt;1,"Nos.","No.")))</f>
        <v>Nos.</v>
      </c>
      <c r="E84" s="56">
        <v>244</v>
      </c>
      <c r="F84" s="237"/>
      <c r="G84" s="238">
        <f t="shared" ref="G84" si="48">F84*E84</f>
        <v>0</v>
      </c>
      <c r="H84" s="255">
        <v>1000</v>
      </c>
      <c r="I84" s="238">
        <f t="shared" ref="I84" si="49">H84*E84</f>
        <v>244000</v>
      </c>
      <c r="J84" s="239">
        <f t="shared" ref="J84" si="50">I84+G84</f>
        <v>244000</v>
      </c>
    </row>
    <row r="85" spans="1:10" s="2" customFormat="1" ht="26.1" customHeight="1" x14ac:dyDescent="0.2">
      <c r="A85" s="52"/>
      <c r="B85" s="53">
        <f>B83+0.1</f>
        <v>8.1999999999999993</v>
      </c>
      <c r="C85" s="88" t="s">
        <v>14</v>
      </c>
      <c r="D85" s="83"/>
      <c r="E85" s="84"/>
      <c r="F85" s="85"/>
      <c r="G85" s="86"/>
      <c r="H85" s="258"/>
      <c r="I85" s="86"/>
      <c r="J85" s="87"/>
    </row>
    <row r="86" spans="1:10" s="2" customFormat="1" ht="26.1" customHeight="1" x14ac:dyDescent="0.2">
      <c r="A86" s="52"/>
      <c r="B86" s="53" t="s">
        <v>41</v>
      </c>
      <c r="C86" s="73" t="str">
        <f>C84</f>
        <v xml:space="preserve">1" dia </v>
      </c>
      <c r="D86" s="55" t="str">
        <f>IF(C86="","",IF(E86="","",IF(E86&gt;1,"Nos.","No.")))</f>
        <v>Nos.</v>
      </c>
      <c r="E86" s="56">
        <v>61</v>
      </c>
      <c r="F86" s="237"/>
      <c r="G86" s="238">
        <f t="shared" ref="G86" si="51">F86*E86</f>
        <v>0</v>
      </c>
      <c r="H86" s="255">
        <v>1000</v>
      </c>
      <c r="I86" s="238">
        <f t="shared" ref="I86" si="52">H86*E86</f>
        <v>61000</v>
      </c>
      <c r="J86" s="239">
        <f t="shared" ref="J86" si="53">I86+G86</f>
        <v>61000</v>
      </c>
    </row>
    <row r="87" spans="1:10" s="2" customFormat="1" ht="26.1" customHeight="1" x14ac:dyDescent="0.2">
      <c r="A87" s="52"/>
      <c r="B87" s="53">
        <f>B85+0.1</f>
        <v>8.2999999999999989</v>
      </c>
      <c r="C87" s="103" t="s">
        <v>10</v>
      </c>
      <c r="D87" s="67"/>
      <c r="E87" s="68"/>
      <c r="F87" s="69"/>
      <c r="G87" s="70"/>
      <c r="H87" s="256"/>
      <c r="I87" s="70"/>
      <c r="J87" s="71"/>
    </row>
    <row r="88" spans="1:10" s="2" customFormat="1" ht="26.1" customHeight="1" x14ac:dyDescent="0.2">
      <c r="A88" s="52"/>
      <c r="B88" s="53" t="s">
        <v>41</v>
      </c>
      <c r="C88" s="73" t="str">
        <f>C86</f>
        <v xml:space="preserve">1" dia </v>
      </c>
      <c r="D88" s="55" t="str">
        <f>IF(C88="","",IF(E88="","",IF(E88&gt;1,"Nos.","No.")))</f>
        <v>Nos.</v>
      </c>
      <c r="E88" s="56">
        <v>61</v>
      </c>
      <c r="F88" s="237"/>
      <c r="G88" s="238">
        <f t="shared" ref="G88" si="54">F88*E88</f>
        <v>0</v>
      </c>
      <c r="H88" s="255">
        <v>1000</v>
      </c>
      <c r="I88" s="238">
        <f t="shared" ref="I88" si="55">H88*E88</f>
        <v>61000</v>
      </c>
      <c r="J88" s="239">
        <f t="shared" ref="J88" si="56">I88+G88</f>
        <v>61000</v>
      </c>
    </row>
    <row r="89" spans="1:10" s="2" customFormat="1" ht="26.1" customHeight="1" x14ac:dyDescent="0.2">
      <c r="A89" s="52"/>
      <c r="B89" s="53">
        <f>B87+0.1</f>
        <v>8.3999999999999986</v>
      </c>
      <c r="C89" s="59" t="s">
        <v>47</v>
      </c>
      <c r="D89" s="60" t="str">
        <f>IF(C89="","",IF(E89="","",IF(E89&gt;1,"Nos.","No.")))</f>
        <v>Nos.</v>
      </c>
      <c r="E89" s="61" t="s">
        <v>77</v>
      </c>
      <c r="F89" s="62"/>
      <c r="G89" s="63"/>
      <c r="H89" s="255">
        <v>1500</v>
      </c>
      <c r="I89" s="63"/>
      <c r="J89" s="9"/>
    </row>
    <row r="90" spans="1:10" s="2" customFormat="1" ht="30" customHeight="1" x14ac:dyDescent="0.2">
      <c r="A90" s="52"/>
      <c r="B90" s="65">
        <f>B89+0.1</f>
        <v>8.4999999999999982</v>
      </c>
      <c r="C90" s="90" t="s">
        <v>57</v>
      </c>
      <c r="D90" s="91" t="str">
        <f>IF(C90="","",IF(E90="","",IF(E90&gt;1,"Nos.","No.")))</f>
        <v>Nos.</v>
      </c>
      <c r="E90" s="92" t="s">
        <v>77</v>
      </c>
      <c r="F90" s="93"/>
      <c r="G90" s="94"/>
      <c r="H90" s="255">
        <v>1000</v>
      </c>
      <c r="I90" s="94"/>
      <c r="J90" s="105"/>
    </row>
    <row r="91" spans="1:10" s="2" customFormat="1" ht="26.1" customHeight="1" x14ac:dyDescent="0.2">
      <c r="A91" s="104"/>
      <c r="B91" s="53">
        <f>B90+0.1</f>
        <v>8.5999999999999979</v>
      </c>
      <c r="C91" s="88" t="s">
        <v>46</v>
      </c>
      <c r="D91" s="107"/>
      <c r="E91" s="68"/>
      <c r="F91" s="69"/>
      <c r="G91" s="70"/>
      <c r="H91" s="256"/>
      <c r="I91" s="70"/>
      <c r="J91" s="71"/>
    </row>
    <row r="92" spans="1:10" s="2" customFormat="1" ht="26.1" customHeight="1" x14ac:dyDescent="0.2">
      <c r="A92" s="52"/>
      <c r="B92" s="53" t="s">
        <v>41</v>
      </c>
      <c r="C92" s="73" t="s">
        <v>34</v>
      </c>
      <c r="D92" s="55" t="str">
        <f>IF(C92="","",IF(E92="","",IF(E92&gt;1,"Nos.","No.")))</f>
        <v>Nos.</v>
      </c>
      <c r="E92" s="56">
        <v>61</v>
      </c>
      <c r="F92" s="237"/>
      <c r="G92" s="238">
        <f t="shared" ref="G92:G94" si="57">F92*E92</f>
        <v>0</v>
      </c>
      <c r="H92" s="255">
        <v>1000</v>
      </c>
      <c r="I92" s="238">
        <f t="shared" ref="I92:I94" si="58">H92*E92</f>
        <v>61000</v>
      </c>
      <c r="J92" s="239">
        <f t="shared" ref="J92:J94" si="59">I92+G92</f>
        <v>61000</v>
      </c>
    </row>
    <row r="93" spans="1:10" s="2" customFormat="1" ht="25.5" x14ac:dyDescent="0.2">
      <c r="A93" s="104"/>
      <c r="B93" s="53">
        <f>B91+0.1</f>
        <v>8.6999999999999975</v>
      </c>
      <c r="C93" s="108" t="s">
        <v>61</v>
      </c>
      <c r="D93" s="55" t="str">
        <f>IF(C93="","",IF(E93="","",IF(E93&gt;1,"Nos.","No.")))</f>
        <v>Nos.</v>
      </c>
      <c r="E93" s="56">
        <v>61</v>
      </c>
      <c r="F93" s="237"/>
      <c r="G93" s="238">
        <f t="shared" si="57"/>
        <v>0</v>
      </c>
      <c r="H93" s="255">
        <v>1000</v>
      </c>
      <c r="I93" s="238">
        <f t="shared" si="58"/>
        <v>61000</v>
      </c>
      <c r="J93" s="239">
        <f t="shared" si="59"/>
        <v>61000</v>
      </c>
    </row>
    <row r="94" spans="1:10" s="2" customFormat="1" ht="27" customHeight="1" x14ac:dyDescent="0.2">
      <c r="A94" s="104"/>
      <c r="B94" s="89">
        <f>B93+0.1</f>
        <v>8.7999999999999972</v>
      </c>
      <c r="C94" s="106" t="s">
        <v>94</v>
      </c>
      <c r="D94" s="91" t="s">
        <v>60</v>
      </c>
      <c r="E94" s="92">
        <v>61</v>
      </c>
      <c r="F94" s="237"/>
      <c r="G94" s="238">
        <f t="shared" si="57"/>
        <v>0</v>
      </c>
      <c r="H94" s="255">
        <v>5000</v>
      </c>
      <c r="I94" s="238">
        <f t="shared" si="58"/>
        <v>305000</v>
      </c>
      <c r="J94" s="239">
        <f t="shared" si="59"/>
        <v>305000</v>
      </c>
    </row>
    <row r="95" spans="1:10" s="2" customFormat="1" ht="51" x14ac:dyDescent="0.2">
      <c r="A95" s="64">
        <f>A82+1</f>
        <v>9</v>
      </c>
      <c r="B95" s="65"/>
      <c r="C95" s="49" t="s">
        <v>62</v>
      </c>
      <c r="D95" s="42"/>
      <c r="E95" s="43"/>
      <c r="F95" s="44"/>
      <c r="G95" s="45"/>
      <c r="H95" s="253"/>
      <c r="I95" s="45"/>
      <c r="J95" s="71"/>
    </row>
    <row r="96" spans="1:10" s="2" customFormat="1" ht="21.95" customHeight="1" x14ac:dyDescent="0.2">
      <c r="A96" s="52"/>
      <c r="B96" s="53">
        <f>A95+0.1</f>
        <v>9.1</v>
      </c>
      <c r="C96" s="81" t="s">
        <v>8</v>
      </c>
      <c r="D96" s="67"/>
      <c r="E96" s="68"/>
      <c r="F96" s="69"/>
      <c r="G96" s="70"/>
      <c r="H96" s="256"/>
      <c r="I96" s="70"/>
      <c r="J96" s="71"/>
    </row>
    <row r="97" spans="1:10" s="634" customFormat="1" ht="21.95" customHeight="1" x14ac:dyDescent="0.2">
      <c r="A97" s="635"/>
      <c r="B97" s="636" t="s">
        <v>41</v>
      </c>
      <c r="C97" s="641" t="s">
        <v>19</v>
      </c>
      <c r="D97" s="642" t="str">
        <f>IF(C97="","",IF(E97="","",IF(E97&gt;1,"Nos.","No.")))</f>
        <v>Nos.</v>
      </c>
      <c r="E97" s="639">
        <v>4</v>
      </c>
      <c r="F97" s="630"/>
      <c r="G97" s="631">
        <f t="shared" ref="G97:G99" si="60">F97*E97</f>
        <v>0</v>
      </c>
      <c r="H97" s="632">
        <v>3000</v>
      </c>
      <c r="I97" s="631">
        <f t="shared" ref="I97:I99" si="61">H97*E97</f>
        <v>12000</v>
      </c>
      <c r="J97" s="633">
        <f t="shared" ref="J97:J99" si="62">I97+G97</f>
        <v>12000</v>
      </c>
    </row>
    <row r="98" spans="1:10" s="2" customFormat="1" ht="21.95" customHeight="1" x14ac:dyDescent="0.2">
      <c r="A98" s="52"/>
      <c r="B98" s="53" t="s">
        <v>42</v>
      </c>
      <c r="C98" s="73" t="s">
        <v>95</v>
      </c>
      <c r="D98" s="55" t="str">
        <f>IF(C98="","",IF(E98="","",IF(E98&gt;1,"Nos.","No.")))</f>
        <v>Nos.</v>
      </c>
      <c r="E98" s="56">
        <v>4</v>
      </c>
      <c r="F98" s="237"/>
      <c r="G98" s="238">
        <f t="shared" si="60"/>
        <v>0</v>
      </c>
      <c r="H98" s="677">
        <v>4000</v>
      </c>
      <c r="I98" s="678">
        <f t="shared" si="61"/>
        <v>16000</v>
      </c>
      <c r="J98" s="679">
        <f t="shared" si="62"/>
        <v>16000</v>
      </c>
    </row>
    <row r="99" spans="1:10" s="2" customFormat="1" ht="21.95" customHeight="1" thickBot="1" x14ac:dyDescent="0.25">
      <c r="A99" s="176"/>
      <c r="B99" s="170" t="s">
        <v>43</v>
      </c>
      <c r="C99" s="171" t="s">
        <v>70</v>
      </c>
      <c r="D99" s="172" t="str">
        <f>IF(C99="","",IF(E99="","",IF(E99&gt;1,"Nos.","No.")))</f>
        <v>Nos.</v>
      </c>
      <c r="E99" s="173">
        <v>4</v>
      </c>
      <c r="F99" s="237"/>
      <c r="G99" s="238">
        <f t="shared" si="60"/>
        <v>0</v>
      </c>
      <c r="H99" s="255">
        <v>6000</v>
      </c>
      <c r="I99" s="238">
        <f t="shared" si="61"/>
        <v>24000</v>
      </c>
      <c r="J99" s="239">
        <f t="shared" si="62"/>
        <v>24000</v>
      </c>
    </row>
    <row r="100" spans="1:10" s="2" customFormat="1" ht="24" customHeight="1" x14ac:dyDescent="0.2">
      <c r="A100" s="180"/>
      <c r="B100" s="183">
        <f>B96+0.1</f>
        <v>9.1999999999999993</v>
      </c>
      <c r="C100" s="182" t="s">
        <v>10</v>
      </c>
      <c r="D100" s="74"/>
      <c r="E100" s="75"/>
      <c r="F100" s="76"/>
      <c r="G100" s="77"/>
      <c r="H100" s="257"/>
      <c r="I100" s="77"/>
      <c r="J100" s="78"/>
    </row>
    <row r="101" spans="1:10" s="634" customFormat="1" ht="24" customHeight="1" x14ac:dyDescent="0.2">
      <c r="A101" s="635"/>
      <c r="B101" s="636" t="s">
        <v>41</v>
      </c>
      <c r="C101" s="641" t="str">
        <f>C97</f>
        <v>4" dia</v>
      </c>
      <c r="D101" s="642" t="str">
        <f>IF(C101="","",IF(E101="","",IF(E101&gt;1,"Nos.","No.")))</f>
        <v>No.</v>
      </c>
      <c r="E101" s="639">
        <v>1</v>
      </c>
      <c r="F101" s="630"/>
      <c r="G101" s="631">
        <f t="shared" ref="G101:G103" si="63">F101*E101</f>
        <v>0</v>
      </c>
      <c r="H101" s="632">
        <v>3000</v>
      </c>
      <c r="I101" s="631">
        <f t="shared" ref="I101:I103" si="64">H101*E101</f>
        <v>3000</v>
      </c>
      <c r="J101" s="633">
        <f t="shared" ref="J101:J103" si="65">I101+G101</f>
        <v>3000</v>
      </c>
    </row>
    <row r="102" spans="1:10" s="2" customFormat="1" ht="24" customHeight="1" x14ac:dyDescent="0.2">
      <c r="A102" s="52"/>
      <c r="B102" s="53" t="s">
        <v>42</v>
      </c>
      <c r="C102" s="73" t="str">
        <f>C98</f>
        <v>5" dia</v>
      </c>
      <c r="D102" s="55" t="str">
        <f>IF(C102="","",IF(E102="","",IF(E102&gt;1,"Nos.","No.")))</f>
        <v>No.</v>
      </c>
      <c r="E102" s="56">
        <v>1</v>
      </c>
      <c r="F102" s="237"/>
      <c r="G102" s="238">
        <f t="shared" si="63"/>
        <v>0</v>
      </c>
      <c r="H102" s="677">
        <v>4000</v>
      </c>
      <c r="I102" s="678">
        <f t="shared" si="64"/>
        <v>4000</v>
      </c>
      <c r="J102" s="679">
        <f t="shared" si="65"/>
        <v>4000</v>
      </c>
    </row>
    <row r="103" spans="1:10" s="2" customFormat="1" ht="24" customHeight="1" x14ac:dyDescent="0.2">
      <c r="A103" s="52"/>
      <c r="B103" s="53" t="s">
        <v>43</v>
      </c>
      <c r="C103" s="73" t="str">
        <f>C99</f>
        <v>8" dia</v>
      </c>
      <c r="D103" s="55" t="str">
        <f>IF(C103="","",IF(E103="","",IF(E103&gt;1,"Nos.","No.")))</f>
        <v>No.</v>
      </c>
      <c r="E103" s="56">
        <v>1</v>
      </c>
      <c r="F103" s="237"/>
      <c r="G103" s="238">
        <f t="shared" si="63"/>
        <v>0</v>
      </c>
      <c r="H103" s="255">
        <v>6000</v>
      </c>
      <c r="I103" s="238">
        <f t="shared" si="64"/>
        <v>6000</v>
      </c>
      <c r="J103" s="239">
        <f t="shared" si="65"/>
        <v>6000</v>
      </c>
    </row>
    <row r="104" spans="1:10" s="2" customFormat="1" ht="24" customHeight="1" x14ac:dyDescent="0.2">
      <c r="A104" s="52"/>
      <c r="B104" s="53">
        <f>B100+0.1</f>
        <v>9.2999999999999989</v>
      </c>
      <c r="C104" s="88" t="s">
        <v>14</v>
      </c>
      <c r="D104" s="83"/>
      <c r="E104" s="84"/>
      <c r="F104" s="85"/>
      <c r="G104" s="86"/>
      <c r="H104" s="258"/>
      <c r="I104" s="86"/>
      <c r="J104" s="87"/>
    </row>
    <row r="105" spans="1:10" s="634" customFormat="1" ht="24" customHeight="1" x14ac:dyDescent="0.2">
      <c r="A105" s="635"/>
      <c r="B105" s="636" t="s">
        <v>41</v>
      </c>
      <c r="C105" s="645" t="str">
        <f>C101</f>
        <v>4" dia</v>
      </c>
      <c r="D105" s="646" t="str">
        <f>IF(C105="","",IF(E105="","",IF(E105&gt;1,"Nos.","No.")))</f>
        <v>No.</v>
      </c>
      <c r="E105" s="647">
        <v>1</v>
      </c>
      <c r="F105" s="630"/>
      <c r="G105" s="631">
        <f t="shared" ref="G105:G107" si="66">F105*E105</f>
        <v>0</v>
      </c>
      <c r="H105" s="632">
        <v>3000</v>
      </c>
      <c r="I105" s="631">
        <f t="shared" ref="I105:I107" si="67">H105*E105</f>
        <v>3000</v>
      </c>
      <c r="J105" s="633">
        <f t="shared" ref="J105:J107" si="68">I105+G105</f>
        <v>3000</v>
      </c>
    </row>
    <row r="106" spans="1:10" s="2" customFormat="1" ht="24" customHeight="1" x14ac:dyDescent="0.2">
      <c r="A106" s="52"/>
      <c r="B106" s="53" t="s">
        <v>42</v>
      </c>
      <c r="C106" s="73" t="str">
        <f>C102</f>
        <v>5" dia</v>
      </c>
      <c r="D106" s="55" t="str">
        <f>IF(C106="","",IF(E106="","",IF(E106&gt;1,"Nos.","No.")))</f>
        <v>No.</v>
      </c>
      <c r="E106" s="56">
        <v>1</v>
      </c>
      <c r="F106" s="237"/>
      <c r="G106" s="238">
        <f t="shared" si="66"/>
        <v>0</v>
      </c>
      <c r="H106" s="677">
        <v>4000</v>
      </c>
      <c r="I106" s="678">
        <f t="shared" si="67"/>
        <v>4000</v>
      </c>
      <c r="J106" s="679">
        <f t="shared" si="68"/>
        <v>4000</v>
      </c>
    </row>
    <row r="107" spans="1:10" s="2" customFormat="1" ht="24" customHeight="1" x14ac:dyDescent="0.2">
      <c r="A107" s="52"/>
      <c r="B107" s="53" t="s">
        <v>43</v>
      </c>
      <c r="C107" s="73" t="str">
        <f>C103</f>
        <v>8" dia</v>
      </c>
      <c r="D107" s="55" t="str">
        <f>IF(C107="","",IF(E107="","",IF(E107&gt;1,"Nos.","No.")))</f>
        <v>No.</v>
      </c>
      <c r="E107" s="56">
        <v>1</v>
      </c>
      <c r="F107" s="237"/>
      <c r="G107" s="238">
        <f t="shared" si="66"/>
        <v>0</v>
      </c>
      <c r="H107" s="255">
        <v>6000</v>
      </c>
      <c r="I107" s="238">
        <f t="shared" si="67"/>
        <v>6000</v>
      </c>
      <c r="J107" s="239">
        <f t="shared" si="68"/>
        <v>6000</v>
      </c>
    </row>
    <row r="108" spans="1:10" s="2" customFormat="1" ht="24" customHeight="1" x14ac:dyDescent="0.2">
      <c r="A108" s="52"/>
      <c r="B108" s="53">
        <f>B104+0.1</f>
        <v>9.3999999999999986</v>
      </c>
      <c r="C108" s="103" t="s">
        <v>9</v>
      </c>
      <c r="D108" s="67"/>
      <c r="E108" s="68"/>
      <c r="F108" s="69"/>
      <c r="G108" s="70"/>
      <c r="H108" s="256"/>
      <c r="I108" s="70"/>
      <c r="J108" s="71"/>
    </row>
    <row r="109" spans="1:10" s="634" customFormat="1" ht="24" customHeight="1" x14ac:dyDescent="0.2">
      <c r="A109" s="635"/>
      <c r="B109" s="636" t="s">
        <v>41</v>
      </c>
      <c r="C109" s="641" t="str">
        <f>C105</f>
        <v>4" dia</v>
      </c>
      <c r="D109" s="642" t="str">
        <f>IF(C109="","",IF(E109="","",IF(E109&gt;1,"Nos.","No.")))</f>
        <v>No.</v>
      </c>
      <c r="E109" s="639">
        <v>1</v>
      </c>
      <c r="F109" s="630"/>
      <c r="G109" s="631">
        <f t="shared" ref="G109:G111" si="69">F109*E109</f>
        <v>0</v>
      </c>
      <c r="H109" s="632">
        <v>3000</v>
      </c>
      <c r="I109" s="631">
        <f t="shared" ref="I109:I111" si="70">H109*E109</f>
        <v>3000</v>
      </c>
      <c r="J109" s="633">
        <f t="shared" ref="J109:J111" si="71">I109+G109</f>
        <v>3000</v>
      </c>
    </row>
    <row r="110" spans="1:10" s="2" customFormat="1" ht="24" customHeight="1" x14ac:dyDescent="0.2">
      <c r="A110" s="52"/>
      <c r="B110" s="53" t="s">
        <v>42</v>
      </c>
      <c r="C110" s="73" t="str">
        <f>C106</f>
        <v>5" dia</v>
      </c>
      <c r="D110" s="55" t="str">
        <f>IF(C110="","",IF(E110="","",IF(E110&gt;1,"Nos.","No.")))</f>
        <v>No.</v>
      </c>
      <c r="E110" s="56">
        <v>1</v>
      </c>
      <c r="F110" s="237"/>
      <c r="G110" s="238">
        <f t="shared" si="69"/>
        <v>0</v>
      </c>
      <c r="H110" s="677">
        <v>4000</v>
      </c>
      <c r="I110" s="678">
        <f t="shared" si="70"/>
        <v>4000</v>
      </c>
      <c r="J110" s="679">
        <f t="shared" si="71"/>
        <v>4000</v>
      </c>
    </row>
    <row r="111" spans="1:10" s="2" customFormat="1" ht="24" customHeight="1" x14ac:dyDescent="0.2">
      <c r="A111" s="52"/>
      <c r="B111" s="53" t="s">
        <v>43</v>
      </c>
      <c r="C111" s="73" t="str">
        <f>C107</f>
        <v>8" dia</v>
      </c>
      <c r="D111" s="55" t="str">
        <f>IF(C111="","",IF(E111="","",IF(E111&gt;1,"Nos.","No.")))</f>
        <v>No.</v>
      </c>
      <c r="E111" s="56">
        <v>1</v>
      </c>
      <c r="F111" s="237"/>
      <c r="G111" s="238">
        <f t="shared" si="69"/>
        <v>0</v>
      </c>
      <c r="H111" s="255">
        <v>6000</v>
      </c>
      <c r="I111" s="238">
        <f t="shared" si="70"/>
        <v>6000</v>
      </c>
      <c r="J111" s="239">
        <f t="shared" si="71"/>
        <v>6000</v>
      </c>
    </row>
    <row r="112" spans="1:10" s="2" customFormat="1" ht="24" customHeight="1" x14ac:dyDescent="0.2">
      <c r="A112" s="52"/>
      <c r="B112" s="53">
        <f>B108+0.1</f>
        <v>9.4999999999999982</v>
      </c>
      <c r="C112" s="103" t="s">
        <v>15</v>
      </c>
      <c r="D112" s="67"/>
      <c r="E112" s="68"/>
      <c r="F112" s="69"/>
      <c r="G112" s="70"/>
      <c r="H112" s="256"/>
      <c r="I112" s="70"/>
      <c r="J112" s="71"/>
    </row>
    <row r="113" spans="1:10" s="634" customFormat="1" ht="24" customHeight="1" x14ac:dyDescent="0.2">
      <c r="A113" s="635"/>
      <c r="B113" s="636" t="s">
        <v>41</v>
      </c>
      <c r="C113" s="641" t="s">
        <v>24</v>
      </c>
      <c r="D113" s="642" t="str">
        <f>IF(C113="","",IF(E113="","",IF(E113&gt;1,"Nos.","No.")))</f>
        <v>Nos.</v>
      </c>
      <c r="E113" s="639">
        <v>6</v>
      </c>
      <c r="F113" s="630"/>
      <c r="G113" s="631">
        <f t="shared" ref="G113:G116" si="72">F113*E113</f>
        <v>0</v>
      </c>
      <c r="H113" s="632">
        <v>1500</v>
      </c>
      <c r="I113" s="631">
        <f t="shared" ref="I113:I116" si="73">H113*E113</f>
        <v>9000</v>
      </c>
      <c r="J113" s="633">
        <f t="shared" ref="J113:J116" si="74">I113+G113</f>
        <v>9000</v>
      </c>
    </row>
    <row r="114" spans="1:10" s="2" customFormat="1" ht="24" customHeight="1" x14ac:dyDescent="0.2">
      <c r="A114" s="52"/>
      <c r="B114" s="53">
        <f>B112+0.1</f>
        <v>9.5999999999999979</v>
      </c>
      <c r="C114" s="79" t="s">
        <v>16</v>
      </c>
      <c r="D114" s="60" t="str">
        <f>IF(C114="","",IF(E114="","",IF(E114&gt;1,"Nos.","No.")))</f>
        <v>Nos.</v>
      </c>
      <c r="E114" s="61">
        <v>6</v>
      </c>
      <c r="F114" s="237"/>
      <c r="G114" s="238">
        <f t="shared" si="72"/>
        <v>0</v>
      </c>
      <c r="H114" s="255">
        <v>1000</v>
      </c>
      <c r="I114" s="238">
        <f t="shared" si="73"/>
        <v>6000</v>
      </c>
      <c r="J114" s="239">
        <f t="shared" si="74"/>
        <v>6000</v>
      </c>
    </row>
    <row r="115" spans="1:10" s="2" customFormat="1" ht="24" customHeight="1" x14ac:dyDescent="0.2">
      <c r="A115" s="52"/>
      <c r="B115" s="53">
        <f>B114+0.1</f>
        <v>9.6999999999999975</v>
      </c>
      <c r="C115" s="59" t="s">
        <v>47</v>
      </c>
      <c r="D115" s="60" t="str">
        <f>IF(C115="","",IF(E115="","",IF(E115&gt;1,"Nos.","No.")))</f>
        <v>Nos.</v>
      </c>
      <c r="E115" s="61">
        <v>6</v>
      </c>
      <c r="F115" s="237"/>
      <c r="G115" s="238">
        <f t="shared" si="72"/>
        <v>0</v>
      </c>
      <c r="H115" s="255">
        <v>1000</v>
      </c>
      <c r="I115" s="238">
        <f t="shared" si="73"/>
        <v>6000</v>
      </c>
      <c r="J115" s="239">
        <f t="shared" si="74"/>
        <v>6000</v>
      </c>
    </row>
    <row r="116" spans="1:10" s="2" customFormat="1" ht="25.5" x14ac:dyDescent="0.2">
      <c r="A116" s="52"/>
      <c r="B116" s="65">
        <f>B115+0.1</f>
        <v>9.7999999999999972</v>
      </c>
      <c r="C116" s="90" t="s">
        <v>101</v>
      </c>
      <c r="D116" s="91" t="str">
        <f>IF(C116="","",IF(E116="","",IF(E116&gt;1,"Nos.","No.")))</f>
        <v>Nos.</v>
      </c>
      <c r="E116" s="92">
        <v>6</v>
      </c>
      <c r="F116" s="237"/>
      <c r="G116" s="238">
        <f t="shared" si="72"/>
        <v>0</v>
      </c>
      <c r="H116" s="255">
        <v>1000</v>
      </c>
      <c r="I116" s="238">
        <f t="shared" si="73"/>
        <v>6000</v>
      </c>
      <c r="J116" s="239">
        <f t="shared" si="74"/>
        <v>6000</v>
      </c>
    </row>
    <row r="117" spans="1:10" s="1" customFormat="1" ht="102" x14ac:dyDescent="0.2">
      <c r="A117" s="110">
        <f>A95+1</f>
        <v>10</v>
      </c>
      <c r="B117" s="48"/>
      <c r="C117" s="49" t="s">
        <v>63</v>
      </c>
      <c r="D117" s="42"/>
      <c r="E117" s="43"/>
      <c r="F117" s="44"/>
      <c r="G117" s="45"/>
      <c r="H117" s="253"/>
      <c r="I117" s="45"/>
      <c r="J117" s="46"/>
    </row>
    <row r="118" spans="1:10" s="2" customFormat="1" ht="21.95" customHeight="1" x14ac:dyDescent="0.2">
      <c r="A118" s="52"/>
      <c r="B118" s="80">
        <f>A117+0.1</f>
        <v>10.1</v>
      </c>
      <c r="C118" s="73" t="s">
        <v>107</v>
      </c>
      <c r="D118" s="55" t="str">
        <f>IF(C118="","",IF(E118="","",IF(E118&gt;1,"Nos.","No.")))</f>
        <v>Nos.</v>
      </c>
      <c r="E118" s="56">
        <v>3</v>
      </c>
      <c r="F118" s="237"/>
      <c r="G118" s="238">
        <f t="shared" ref="G118:G119" si="75">F118*E118</f>
        <v>0</v>
      </c>
      <c r="H118" s="255">
        <v>50000</v>
      </c>
      <c r="I118" s="238">
        <f t="shared" ref="I118:I119" si="76">H118*E118</f>
        <v>150000</v>
      </c>
      <c r="J118" s="239">
        <f t="shared" ref="J118:J119" si="77">I118+G118</f>
        <v>150000</v>
      </c>
    </row>
    <row r="119" spans="1:10" s="2" customFormat="1" ht="21.95" customHeight="1" thickBot="1" x14ac:dyDescent="0.25">
      <c r="A119" s="176"/>
      <c r="B119" s="170">
        <f t="shared" ref="B119" si="78">B118+0.1</f>
        <v>10.199999999999999</v>
      </c>
      <c r="C119" s="177" t="s">
        <v>108</v>
      </c>
      <c r="D119" s="178" t="str">
        <f>IF(C119="","",IF(E119="","",IF(E119&gt;1,"Nos.","No.")))</f>
        <v>Nos.</v>
      </c>
      <c r="E119" s="179">
        <v>3</v>
      </c>
      <c r="F119" s="237"/>
      <c r="G119" s="238">
        <f t="shared" si="75"/>
        <v>0</v>
      </c>
      <c r="H119" s="255">
        <v>40000</v>
      </c>
      <c r="I119" s="238">
        <f t="shared" si="76"/>
        <v>120000</v>
      </c>
      <c r="J119" s="239">
        <f t="shared" si="77"/>
        <v>120000</v>
      </c>
    </row>
    <row r="120" spans="1:10" s="1" customFormat="1" ht="51" x14ac:dyDescent="0.2">
      <c r="A120" s="231">
        <f>A117+1</f>
        <v>11</v>
      </c>
      <c r="B120" s="175"/>
      <c r="C120" s="164" t="s">
        <v>64</v>
      </c>
      <c r="D120" s="189"/>
      <c r="E120" s="190"/>
      <c r="F120" s="191"/>
      <c r="G120" s="192"/>
      <c r="H120" s="261"/>
      <c r="I120" s="192"/>
      <c r="J120" s="193"/>
    </row>
    <row r="121" spans="1:10" s="2" customFormat="1" ht="24" customHeight="1" x14ac:dyDescent="0.2">
      <c r="A121" s="52"/>
      <c r="B121" s="53">
        <f>A120+0.1</f>
        <v>11.1</v>
      </c>
      <c r="C121" s="81" t="s">
        <v>180</v>
      </c>
      <c r="D121" s="67"/>
      <c r="E121" s="68"/>
      <c r="F121" s="69"/>
      <c r="G121" s="70"/>
      <c r="H121" s="256"/>
      <c r="I121" s="70"/>
      <c r="J121" s="71"/>
    </row>
    <row r="122" spans="1:10" s="2" customFormat="1" ht="24" customHeight="1" x14ac:dyDescent="0.2">
      <c r="A122" s="52"/>
      <c r="B122" s="53" t="s">
        <v>41</v>
      </c>
      <c r="C122" s="73" t="s">
        <v>95</v>
      </c>
      <c r="D122" s="55" t="str">
        <f>IF(C122="","",IF(E122="","",IF(E122&gt;1,"Nos.","No.")))</f>
        <v>Nos.</v>
      </c>
      <c r="E122" s="56">
        <v>3</v>
      </c>
      <c r="F122" s="237"/>
      <c r="G122" s="238">
        <f t="shared" ref="G122:G123" si="79">F122*E122</f>
        <v>0</v>
      </c>
      <c r="H122" s="677">
        <v>2000</v>
      </c>
      <c r="I122" s="678">
        <f t="shared" ref="I122:I123" si="80">H122*E122</f>
        <v>6000</v>
      </c>
      <c r="J122" s="679">
        <f t="shared" ref="J122:J123" si="81">I122+G122</f>
        <v>6000</v>
      </c>
    </row>
    <row r="123" spans="1:10" s="2" customFormat="1" ht="24" customHeight="1" x14ac:dyDescent="0.2">
      <c r="A123" s="52"/>
      <c r="B123" s="53" t="s">
        <v>42</v>
      </c>
      <c r="C123" s="79" t="s">
        <v>20</v>
      </c>
      <c r="D123" s="60" t="str">
        <f>IF(C123="","",IF(E123="","",IF(E123&gt;1,"Nos.","No.")))</f>
        <v>Nos.</v>
      </c>
      <c r="E123" s="61">
        <v>3</v>
      </c>
      <c r="F123" s="237"/>
      <c r="G123" s="238">
        <f t="shared" si="79"/>
        <v>0</v>
      </c>
      <c r="H123" s="255">
        <v>3000</v>
      </c>
      <c r="I123" s="238">
        <f t="shared" si="80"/>
        <v>9000</v>
      </c>
      <c r="J123" s="239">
        <f t="shared" si="81"/>
        <v>9000</v>
      </c>
    </row>
    <row r="124" spans="1:10" s="2" customFormat="1" ht="26.1" customHeight="1" x14ac:dyDescent="0.2">
      <c r="A124" s="52"/>
      <c r="B124" s="53">
        <f>B121+0.1</f>
        <v>11.2</v>
      </c>
      <c r="C124" s="81" t="s">
        <v>181</v>
      </c>
      <c r="D124" s="67"/>
      <c r="E124" s="68"/>
      <c r="F124" s="69"/>
      <c r="G124" s="70"/>
      <c r="H124" s="256"/>
      <c r="I124" s="70"/>
      <c r="J124" s="71"/>
    </row>
    <row r="125" spans="1:10" s="2" customFormat="1" ht="26.1" customHeight="1" x14ac:dyDescent="0.2">
      <c r="A125" s="52"/>
      <c r="B125" s="53" t="s">
        <v>41</v>
      </c>
      <c r="C125" s="73" t="str">
        <f>C122</f>
        <v>5" dia</v>
      </c>
      <c r="D125" s="55" t="str">
        <f>IF(C125="","",IF(E125="","",IF(E125&gt;1,"Nos.","No.")))</f>
        <v>Nos.</v>
      </c>
      <c r="E125" s="56">
        <v>3</v>
      </c>
      <c r="F125" s="237"/>
      <c r="G125" s="238">
        <f t="shared" ref="G125:G126" si="82">F125*E125</f>
        <v>0</v>
      </c>
      <c r="H125" s="677">
        <v>2000</v>
      </c>
      <c r="I125" s="678">
        <f t="shared" ref="I125:I126" si="83">H125*E125</f>
        <v>6000</v>
      </c>
      <c r="J125" s="679">
        <f t="shared" ref="J125:J126" si="84">I125+G125</f>
        <v>6000</v>
      </c>
    </row>
    <row r="126" spans="1:10" s="2" customFormat="1" ht="26.1" customHeight="1" x14ac:dyDescent="0.2">
      <c r="A126" s="52"/>
      <c r="B126" s="53" t="s">
        <v>42</v>
      </c>
      <c r="C126" s="73" t="str">
        <f>C123</f>
        <v>6" dia</v>
      </c>
      <c r="D126" s="55" t="str">
        <f>IF(C126="","",IF(E126="","",IF(E126&gt;1,"Nos.","No.")))</f>
        <v>Nos.</v>
      </c>
      <c r="E126" s="56">
        <v>3</v>
      </c>
      <c r="F126" s="237"/>
      <c r="G126" s="238">
        <f t="shared" si="82"/>
        <v>0</v>
      </c>
      <c r="H126" s="255">
        <v>3000</v>
      </c>
      <c r="I126" s="238">
        <f t="shared" si="83"/>
        <v>9000</v>
      </c>
      <c r="J126" s="239">
        <f t="shared" si="84"/>
        <v>9000</v>
      </c>
    </row>
    <row r="127" spans="1:10" s="2" customFormat="1" ht="26.1" customHeight="1" x14ac:dyDescent="0.2">
      <c r="A127" s="52"/>
      <c r="B127" s="53">
        <f>B124+0.1</f>
        <v>11.299999999999999</v>
      </c>
      <c r="C127" s="81" t="s">
        <v>8</v>
      </c>
      <c r="D127" s="67"/>
      <c r="E127" s="68"/>
      <c r="F127" s="69"/>
      <c r="G127" s="70"/>
      <c r="H127" s="256"/>
      <c r="I127" s="70"/>
      <c r="J127" s="71"/>
    </row>
    <row r="128" spans="1:10" s="2" customFormat="1" ht="26.1" customHeight="1" x14ac:dyDescent="0.2">
      <c r="A128" s="52"/>
      <c r="B128" s="53" t="s">
        <v>41</v>
      </c>
      <c r="C128" s="73" t="str">
        <f>C125</f>
        <v>5" dia</v>
      </c>
      <c r="D128" s="55" t="str">
        <f>IF(C128="","",IF(E128="","",IF(E128&gt;1,"Nos.","No.")))</f>
        <v>Nos.</v>
      </c>
      <c r="E128" s="56">
        <v>6</v>
      </c>
      <c r="F128" s="237"/>
      <c r="G128" s="238">
        <f t="shared" ref="G128:G130" si="85">F128*E128</f>
        <v>0</v>
      </c>
      <c r="H128" s="255">
        <v>4000</v>
      </c>
      <c r="I128" s="238">
        <f t="shared" ref="I128:I130" si="86">H128*E128</f>
        <v>24000</v>
      </c>
      <c r="J128" s="239">
        <f t="shared" ref="J128:J130" si="87">I128+G128</f>
        <v>24000</v>
      </c>
    </row>
    <row r="129" spans="1:10" s="2" customFormat="1" ht="26.1" customHeight="1" x14ac:dyDescent="0.2">
      <c r="A129" s="52"/>
      <c r="B129" s="53" t="s">
        <v>42</v>
      </c>
      <c r="C129" s="73" t="str">
        <f>C126</f>
        <v>6" dia</v>
      </c>
      <c r="D129" s="55" t="str">
        <f>IF(C129="","",IF(E129="","",IF(E129&gt;1,"Nos.","No.")))</f>
        <v>Nos.</v>
      </c>
      <c r="E129" s="56">
        <v>6</v>
      </c>
      <c r="F129" s="237"/>
      <c r="G129" s="238">
        <f t="shared" si="85"/>
        <v>0</v>
      </c>
      <c r="H129" s="255">
        <v>4000</v>
      </c>
      <c r="I129" s="238">
        <f t="shared" si="86"/>
        <v>24000</v>
      </c>
      <c r="J129" s="239">
        <f t="shared" si="87"/>
        <v>24000</v>
      </c>
    </row>
    <row r="130" spans="1:10" s="2" customFormat="1" ht="26.1" customHeight="1" x14ac:dyDescent="0.2">
      <c r="A130" s="52"/>
      <c r="B130" s="53" t="s">
        <v>43</v>
      </c>
      <c r="C130" s="79" t="s">
        <v>162</v>
      </c>
      <c r="D130" s="60" t="str">
        <f>IF(C130="","",IF(E130="","",IF(E130&gt;1,"Nos.","No.")))</f>
        <v>No.</v>
      </c>
      <c r="E130" s="61">
        <v>1</v>
      </c>
      <c r="F130" s="237"/>
      <c r="G130" s="238">
        <f t="shared" si="85"/>
        <v>0</v>
      </c>
      <c r="H130" s="255">
        <v>5000</v>
      </c>
      <c r="I130" s="238">
        <f t="shared" si="86"/>
        <v>5000</v>
      </c>
      <c r="J130" s="239">
        <f t="shared" si="87"/>
        <v>5000</v>
      </c>
    </row>
    <row r="131" spans="1:10" s="2" customFormat="1" ht="26.1" customHeight="1" x14ac:dyDescent="0.2">
      <c r="A131" s="52"/>
      <c r="B131" s="53">
        <f>B127+0.1</f>
        <v>11.399999999999999</v>
      </c>
      <c r="C131" s="81" t="s">
        <v>9</v>
      </c>
      <c r="D131" s="67"/>
      <c r="E131" s="68"/>
      <c r="F131" s="69"/>
      <c r="G131" s="70"/>
      <c r="H131" s="256"/>
      <c r="I131" s="70"/>
      <c r="J131" s="71"/>
    </row>
    <row r="132" spans="1:10" s="2" customFormat="1" ht="26.1" customHeight="1" x14ac:dyDescent="0.2">
      <c r="A132" s="52"/>
      <c r="B132" s="53" t="s">
        <v>41</v>
      </c>
      <c r="C132" s="73" t="str">
        <f>C128</f>
        <v>5" dia</v>
      </c>
      <c r="D132" s="55" t="str">
        <f>IF(C132="","",IF(E132="","",IF(E132&gt;1,"Nos.","No.")))</f>
        <v>Nos.</v>
      </c>
      <c r="E132" s="56">
        <v>3</v>
      </c>
      <c r="F132" s="237"/>
      <c r="G132" s="238">
        <f t="shared" ref="G132:G134" si="88">F132*E132</f>
        <v>0</v>
      </c>
      <c r="H132" s="255">
        <v>4000</v>
      </c>
      <c r="I132" s="238">
        <f t="shared" ref="I132:I134" si="89">H132*E132</f>
        <v>12000</v>
      </c>
      <c r="J132" s="239">
        <f t="shared" ref="J132:J134" si="90">I132+G132</f>
        <v>12000</v>
      </c>
    </row>
    <row r="133" spans="1:10" s="2" customFormat="1" ht="26.1" customHeight="1" x14ac:dyDescent="0.2">
      <c r="A133" s="52"/>
      <c r="B133" s="53" t="s">
        <v>42</v>
      </c>
      <c r="C133" s="73" t="str">
        <f>C129</f>
        <v>6" dia</v>
      </c>
      <c r="D133" s="55" t="str">
        <f>IF(C133="","",IF(E133="","",IF(E133&gt;1,"Nos.","No.")))</f>
        <v>Nos.</v>
      </c>
      <c r="E133" s="56">
        <v>3</v>
      </c>
      <c r="F133" s="237"/>
      <c r="G133" s="238">
        <f t="shared" si="88"/>
        <v>0</v>
      </c>
      <c r="H133" s="255">
        <v>4000</v>
      </c>
      <c r="I133" s="238">
        <f t="shared" si="89"/>
        <v>12000</v>
      </c>
      <c r="J133" s="239">
        <f t="shared" si="90"/>
        <v>12000</v>
      </c>
    </row>
    <row r="134" spans="1:10" s="2" customFormat="1" ht="26.1" customHeight="1" x14ac:dyDescent="0.2">
      <c r="A134" s="52"/>
      <c r="B134" s="53">
        <f>B131+0.1</f>
        <v>11.499999999999998</v>
      </c>
      <c r="C134" s="59" t="s">
        <v>12</v>
      </c>
      <c r="D134" s="60" t="str">
        <f>IF(C134="","",IF(E134="","",IF(E134&gt;1,"Nos.","No.")))</f>
        <v>Nos.</v>
      </c>
      <c r="E134" s="61">
        <v>4</v>
      </c>
      <c r="F134" s="237"/>
      <c r="G134" s="238">
        <f t="shared" si="88"/>
        <v>0</v>
      </c>
      <c r="H134" s="255">
        <v>1000</v>
      </c>
      <c r="I134" s="238">
        <f t="shared" si="89"/>
        <v>4000</v>
      </c>
      <c r="J134" s="239">
        <f t="shared" si="90"/>
        <v>4000</v>
      </c>
    </row>
    <row r="135" spans="1:10" s="2" customFormat="1" ht="26.1" customHeight="1" x14ac:dyDescent="0.2">
      <c r="A135" s="52"/>
      <c r="B135" s="53">
        <f>B134+0.1</f>
        <v>11.599999999999998</v>
      </c>
      <c r="C135" s="109" t="s">
        <v>65</v>
      </c>
      <c r="D135" s="83"/>
      <c r="E135" s="84"/>
      <c r="F135" s="85"/>
      <c r="G135" s="86"/>
      <c r="H135" s="258"/>
      <c r="I135" s="86"/>
      <c r="J135" s="87"/>
    </row>
    <row r="136" spans="1:10" s="2" customFormat="1" ht="26.1" customHeight="1" x14ac:dyDescent="0.2">
      <c r="A136" s="52"/>
      <c r="B136" s="53" t="s">
        <v>41</v>
      </c>
      <c r="C136" s="73" t="s">
        <v>66</v>
      </c>
      <c r="D136" s="55" t="str">
        <f>IF(C136="","",IF(E136="","",IF(E136&gt;1,"Nos.","No.")))</f>
        <v>Nos.</v>
      </c>
      <c r="E136" s="56">
        <v>6</v>
      </c>
      <c r="F136" s="237"/>
      <c r="G136" s="238">
        <f t="shared" ref="G136:G137" si="91">F136*E136</f>
        <v>0</v>
      </c>
      <c r="H136" s="255">
        <v>1000</v>
      </c>
      <c r="I136" s="238">
        <f t="shared" ref="I136:I137" si="92">H136*E136</f>
        <v>6000</v>
      </c>
      <c r="J136" s="239">
        <f t="shared" ref="J136:J137" si="93">I136+G136</f>
        <v>6000</v>
      </c>
    </row>
    <row r="137" spans="1:10" s="2" customFormat="1" ht="26.1" customHeight="1" thickBot="1" x14ac:dyDescent="0.25">
      <c r="A137" s="176"/>
      <c r="B137" s="170" t="s">
        <v>42</v>
      </c>
      <c r="C137" s="177" t="s">
        <v>67</v>
      </c>
      <c r="D137" s="178" t="str">
        <f>IF(C137="","",IF(E137="","",IF(E137&gt;1,"Nos.","No.")))</f>
        <v>Nos.</v>
      </c>
      <c r="E137" s="179">
        <v>6</v>
      </c>
      <c r="F137" s="237"/>
      <c r="G137" s="238">
        <f t="shared" si="91"/>
        <v>0</v>
      </c>
      <c r="H137" s="255">
        <v>1000</v>
      </c>
      <c r="I137" s="238">
        <f t="shared" si="92"/>
        <v>6000</v>
      </c>
      <c r="J137" s="239">
        <f t="shared" si="93"/>
        <v>6000</v>
      </c>
    </row>
    <row r="138" spans="1:10" s="2" customFormat="1" ht="51" x14ac:dyDescent="0.2">
      <c r="A138" s="174">
        <f>A120+1</f>
        <v>12</v>
      </c>
      <c r="B138" s="175"/>
      <c r="C138" s="164" t="s">
        <v>163</v>
      </c>
      <c r="D138" s="74"/>
      <c r="E138" s="75"/>
      <c r="F138" s="76"/>
      <c r="G138" s="77"/>
      <c r="H138" s="257"/>
      <c r="I138" s="77"/>
      <c r="J138" s="78"/>
    </row>
    <row r="139" spans="1:10" s="2" customFormat="1" ht="26.1" customHeight="1" x14ac:dyDescent="0.2">
      <c r="A139" s="165"/>
      <c r="B139" s="53">
        <f>A138+0.1</f>
        <v>12.1</v>
      </c>
      <c r="C139" s="54" t="s">
        <v>136</v>
      </c>
      <c r="D139" s="55" t="str">
        <f>IF(C139="","",IF(E139="","",IF(E139&gt;1,"Nos.","No.")))</f>
        <v>Nos.</v>
      </c>
      <c r="E139" s="56">
        <v>3</v>
      </c>
      <c r="F139" s="237"/>
      <c r="G139" s="238">
        <f t="shared" ref="G139:G140" si="94">F139*E139</f>
        <v>0</v>
      </c>
      <c r="H139" s="255">
        <v>10000</v>
      </c>
      <c r="I139" s="238">
        <f t="shared" ref="I139:I140" si="95">H139*E139</f>
        <v>30000</v>
      </c>
      <c r="J139" s="239">
        <f t="shared" ref="J139:J140" si="96">I139+G139</f>
        <v>30000</v>
      </c>
    </row>
    <row r="140" spans="1:10" s="2" customFormat="1" ht="26.1" customHeight="1" x14ac:dyDescent="0.2">
      <c r="A140" s="165"/>
      <c r="B140" s="53">
        <f>B139+0.1</f>
        <v>12.2</v>
      </c>
      <c r="C140" s="59" t="s">
        <v>136</v>
      </c>
      <c r="D140" s="60" t="str">
        <f>IF(C140="","",IF(E140="","",IF(E140&gt;1,"Nos.","No.")))</f>
        <v>Nos.</v>
      </c>
      <c r="E140" s="61">
        <v>2</v>
      </c>
      <c r="F140" s="237"/>
      <c r="G140" s="238">
        <f t="shared" si="94"/>
        <v>0</v>
      </c>
      <c r="H140" s="255">
        <v>10000</v>
      </c>
      <c r="I140" s="238">
        <f t="shared" si="95"/>
        <v>20000</v>
      </c>
      <c r="J140" s="239">
        <f t="shared" si="96"/>
        <v>20000</v>
      </c>
    </row>
    <row r="141" spans="1:10" s="1" customFormat="1" ht="89.25" x14ac:dyDescent="0.2">
      <c r="A141" s="110">
        <f>A138+1</f>
        <v>13</v>
      </c>
      <c r="B141" s="48"/>
      <c r="C141" s="49" t="s">
        <v>81</v>
      </c>
      <c r="D141" s="42"/>
      <c r="E141" s="43"/>
      <c r="F141" s="44"/>
      <c r="G141" s="45"/>
      <c r="H141" s="253"/>
      <c r="I141" s="45"/>
      <c r="J141" s="46"/>
    </row>
    <row r="142" spans="1:10" s="2" customFormat="1" ht="26.1" customHeight="1" x14ac:dyDescent="0.2">
      <c r="A142" s="123"/>
      <c r="B142" s="167" t="s">
        <v>75</v>
      </c>
      <c r="C142" s="168" t="s">
        <v>80</v>
      </c>
      <c r="D142" s="67"/>
      <c r="E142" s="68"/>
      <c r="F142" s="69"/>
      <c r="G142" s="70"/>
      <c r="H142" s="256"/>
      <c r="I142" s="70"/>
      <c r="J142" s="71"/>
    </row>
    <row r="143" spans="1:10" s="115" customFormat="1" ht="26.1" customHeight="1" x14ac:dyDescent="0.2">
      <c r="A143" s="111"/>
      <c r="B143" s="112">
        <f>A141+0.1</f>
        <v>13.1</v>
      </c>
      <c r="C143" s="73" t="s">
        <v>19</v>
      </c>
      <c r="D143" s="55" t="s">
        <v>6</v>
      </c>
      <c r="E143" s="56">
        <v>20</v>
      </c>
      <c r="F143" s="237"/>
      <c r="G143" s="238">
        <f t="shared" ref="G143:G147" si="97">F143*E143</f>
        <v>0</v>
      </c>
      <c r="H143" s="264">
        <v>400</v>
      </c>
      <c r="I143" s="238">
        <f t="shared" ref="I143:I147" si="98">H143*E143</f>
        <v>8000</v>
      </c>
      <c r="J143" s="239">
        <f t="shared" ref="J143:J147" si="99">I143+G143</f>
        <v>8000</v>
      </c>
    </row>
    <row r="144" spans="1:10" s="115" customFormat="1" ht="26.1" customHeight="1" x14ac:dyDescent="0.2">
      <c r="A144" s="111"/>
      <c r="B144" s="112">
        <f>B143+0.1</f>
        <v>13.2</v>
      </c>
      <c r="C144" s="73" t="s">
        <v>95</v>
      </c>
      <c r="D144" s="55" t="s">
        <v>6</v>
      </c>
      <c r="E144" s="56">
        <v>45</v>
      </c>
      <c r="F144" s="237"/>
      <c r="G144" s="238">
        <f t="shared" si="97"/>
        <v>0</v>
      </c>
      <c r="H144" s="264">
        <v>500</v>
      </c>
      <c r="I144" s="238">
        <f t="shared" si="98"/>
        <v>22500</v>
      </c>
      <c r="J144" s="239">
        <f t="shared" si="99"/>
        <v>22500</v>
      </c>
    </row>
    <row r="145" spans="1:10" s="115" customFormat="1" ht="26.1" customHeight="1" x14ac:dyDescent="0.2">
      <c r="A145" s="111"/>
      <c r="B145" s="112">
        <f t="shared" ref="B145:B147" si="100">B144+0.1</f>
        <v>13.299999999999999</v>
      </c>
      <c r="C145" s="79" t="s">
        <v>20</v>
      </c>
      <c r="D145" s="60" t="s">
        <v>6</v>
      </c>
      <c r="E145" s="61">
        <v>155</v>
      </c>
      <c r="F145" s="237"/>
      <c r="G145" s="238">
        <f t="shared" si="97"/>
        <v>0</v>
      </c>
      <c r="H145" s="255">
        <v>600</v>
      </c>
      <c r="I145" s="238">
        <f t="shared" si="98"/>
        <v>93000</v>
      </c>
      <c r="J145" s="239">
        <f t="shared" si="99"/>
        <v>93000</v>
      </c>
    </row>
    <row r="146" spans="1:10" s="115" customFormat="1" ht="26.1" customHeight="1" x14ac:dyDescent="0.2">
      <c r="A146" s="111"/>
      <c r="B146" s="112">
        <f t="shared" si="100"/>
        <v>13.399999999999999</v>
      </c>
      <c r="C146" s="79" t="s">
        <v>70</v>
      </c>
      <c r="D146" s="60" t="s">
        <v>6</v>
      </c>
      <c r="E146" s="61">
        <v>125</v>
      </c>
      <c r="F146" s="237"/>
      <c r="G146" s="238">
        <f t="shared" si="97"/>
        <v>0</v>
      </c>
      <c r="H146" s="255">
        <v>700</v>
      </c>
      <c r="I146" s="238">
        <f t="shared" si="98"/>
        <v>87500</v>
      </c>
      <c r="J146" s="239">
        <f t="shared" si="99"/>
        <v>87500</v>
      </c>
    </row>
    <row r="147" spans="1:10" s="115" customFormat="1" ht="26.1" customHeight="1" x14ac:dyDescent="0.2">
      <c r="A147" s="111"/>
      <c r="B147" s="112">
        <f t="shared" si="100"/>
        <v>13.499999999999998</v>
      </c>
      <c r="C147" s="79" t="s">
        <v>28</v>
      </c>
      <c r="D147" s="60" t="s">
        <v>6</v>
      </c>
      <c r="E147" s="61">
        <v>60</v>
      </c>
      <c r="F147" s="237"/>
      <c r="G147" s="238">
        <f t="shared" si="97"/>
        <v>0</v>
      </c>
      <c r="H147" s="255">
        <v>800</v>
      </c>
      <c r="I147" s="238">
        <f t="shared" si="98"/>
        <v>48000</v>
      </c>
      <c r="J147" s="239">
        <f t="shared" si="99"/>
        <v>48000</v>
      </c>
    </row>
    <row r="148" spans="1:10" s="2" customFormat="1" ht="26.1" customHeight="1" x14ac:dyDescent="0.2">
      <c r="A148" s="123"/>
      <c r="B148" s="167" t="s">
        <v>76</v>
      </c>
      <c r="C148" s="168" t="s">
        <v>79</v>
      </c>
      <c r="D148" s="67"/>
      <c r="E148" s="68"/>
      <c r="F148" s="69"/>
      <c r="G148" s="70"/>
      <c r="H148" s="256"/>
      <c r="I148" s="70"/>
      <c r="J148" s="71"/>
    </row>
    <row r="149" spans="1:10" s="115" customFormat="1" ht="26.1" customHeight="1" x14ac:dyDescent="0.2">
      <c r="A149" s="111"/>
      <c r="B149" s="117">
        <f>B146+0.1</f>
        <v>13.499999999999998</v>
      </c>
      <c r="C149" s="73" t="s">
        <v>21</v>
      </c>
      <c r="D149" s="55" t="s">
        <v>6</v>
      </c>
      <c r="E149" s="56">
        <v>1045</v>
      </c>
      <c r="F149" s="237"/>
      <c r="G149" s="238">
        <f t="shared" ref="G149:G159" si="101">F149*E149</f>
        <v>0</v>
      </c>
      <c r="H149" s="255">
        <v>180</v>
      </c>
      <c r="I149" s="238">
        <f t="shared" ref="I149:I159" si="102">H149*E149</f>
        <v>188100</v>
      </c>
      <c r="J149" s="239">
        <f t="shared" ref="J149:J159" si="103">I149+G149</f>
        <v>188100</v>
      </c>
    </row>
    <row r="150" spans="1:10" s="115" customFormat="1" ht="26.1" customHeight="1" x14ac:dyDescent="0.2">
      <c r="A150" s="111"/>
      <c r="B150" s="117">
        <f>B149+0.1</f>
        <v>13.599999999999998</v>
      </c>
      <c r="C150" s="79" t="s">
        <v>22</v>
      </c>
      <c r="D150" s="60" t="s">
        <v>6</v>
      </c>
      <c r="E150" s="61">
        <v>255</v>
      </c>
      <c r="F150" s="237"/>
      <c r="G150" s="238">
        <f t="shared" si="101"/>
        <v>0</v>
      </c>
      <c r="H150" s="255">
        <v>200</v>
      </c>
      <c r="I150" s="238">
        <f t="shared" si="102"/>
        <v>51000</v>
      </c>
      <c r="J150" s="239">
        <f t="shared" si="103"/>
        <v>51000</v>
      </c>
    </row>
    <row r="151" spans="1:10" s="115" customFormat="1" ht="26.1" customHeight="1" x14ac:dyDescent="0.2">
      <c r="A151" s="111"/>
      <c r="B151" s="117">
        <f t="shared" ref="B151:B153" si="104">B150+0.1</f>
        <v>13.699999999999998</v>
      </c>
      <c r="C151" s="73" t="s">
        <v>23</v>
      </c>
      <c r="D151" s="55" t="s">
        <v>6</v>
      </c>
      <c r="E151" s="56">
        <v>315</v>
      </c>
      <c r="F151" s="237"/>
      <c r="G151" s="238">
        <f t="shared" si="101"/>
        <v>0</v>
      </c>
      <c r="H151" s="255">
        <v>225</v>
      </c>
      <c r="I151" s="238">
        <f t="shared" si="102"/>
        <v>70875</v>
      </c>
      <c r="J151" s="239">
        <f t="shared" si="103"/>
        <v>70875</v>
      </c>
    </row>
    <row r="152" spans="1:10" s="115" customFormat="1" ht="26.1" customHeight="1" x14ac:dyDescent="0.2">
      <c r="A152" s="111"/>
      <c r="B152" s="117">
        <f t="shared" si="104"/>
        <v>13.799999999999997</v>
      </c>
      <c r="C152" s="79" t="s">
        <v>24</v>
      </c>
      <c r="D152" s="60" t="s">
        <v>6</v>
      </c>
      <c r="E152" s="56">
        <v>210</v>
      </c>
      <c r="F152" s="237"/>
      <c r="G152" s="238">
        <f t="shared" si="101"/>
        <v>0</v>
      </c>
      <c r="H152" s="255">
        <v>250</v>
      </c>
      <c r="I152" s="238">
        <f t="shared" si="102"/>
        <v>52500</v>
      </c>
      <c r="J152" s="239">
        <f t="shared" si="103"/>
        <v>52500</v>
      </c>
    </row>
    <row r="153" spans="1:10" s="115" customFormat="1" ht="26.1" customHeight="1" x14ac:dyDescent="0.2">
      <c r="A153" s="111"/>
      <c r="B153" s="117">
        <f t="shared" si="104"/>
        <v>13.899999999999997</v>
      </c>
      <c r="C153" s="79" t="s">
        <v>25</v>
      </c>
      <c r="D153" s="60" t="s">
        <v>6</v>
      </c>
      <c r="E153" s="56">
        <v>385</v>
      </c>
      <c r="F153" s="237"/>
      <c r="G153" s="238">
        <f t="shared" si="101"/>
        <v>0</v>
      </c>
      <c r="H153" s="255">
        <v>300</v>
      </c>
      <c r="I153" s="238">
        <f t="shared" si="102"/>
        <v>115500</v>
      </c>
      <c r="J153" s="239">
        <f t="shared" si="103"/>
        <v>115500</v>
      </c>
    </row>
    <row r="154" spans="1:10" s="115" customFormat="1" ht="26.1" customHeight="1" x14ac:dyDescent="0.2">
      <c r="A154" s="111"/>
      <c r="B154" s="119">
        <f>B153-0.8</f>
        <v>13.099999999999996</v>
      </c>
      <c r="C154" s="73" t="s">
        <v>26</v>
      </c>
      <c r="D154" s="55" t="s">
        <v>6</v>
      </c>
      <c r="E154" s="56">
        <v>615</v>
      </c>
      <c r="F154" s="237"/>
      <c r="G154" s="238">
        <f t="shared" si="101"/>
        <v>0</v>
      </c>
      <c r="H154" s="255">
        <v>325</v>
      </c>
      <c r="I154" s="238">
        <f t="shared" si="102"/>
        <v>199875</v>
      </c>
      <c r="J154" s="239">
        <f t="shared" si="103"/>
        <v>199875</v>
      </c>
    </row>
    <row r="155" spans="1:10" s="115" customFormat="1" ht="26.1" customHeight="1" thickBot="1" x14ac:dyDescent="0.25">
      <c r="A155" s="194"/>
      <c r="B155" s="195">
        <f>B154+0.01</f>
        <v>13.109999999999996</v>
      </c>
      <c r="C155" s="177" t="s">
        <v>19</v>
      </c>
      <c r="D155" s="178" t="s">
        <v>6</v>
      </c>
      <c r="E155" s="173">
        <v>495</v>
      </c>
      <c r="F155" s="237"/>
      <c r="G155" s="238">
        <f t="shared" si="101"/>
        <v>0</v>
      </c>
      <c r="H155" s="255">
        <v>400</v>
      </c>
      <c r="I155" s="238">
        <f t="shared" si="102"/>
        <v>198000</v>
      </c>
      <c r="J155" s="239">
        <f t="shared" si="103"/>
        <v>198000</v>
      </c>
    </row>
    <row r="156" spans="1:10" s="115" customFormat="1" ht="26.1" customHeight="1" x14ac:dyDescent="0.2">
      <c r="A156" s="198"/>
      <c r="B156" s="199">
        <f>B155+0.01</f>
        <v>13.119999999999996</v>
      </c>
      <c r="C156" s="184" t="s">
        <v>95</v>
      </c>
      <c r="D156" s="185" t="s">
        <v>6</v>
      </c>
      <c r="E156" s="186">
        <v>325</v>
      </c>
      <c r="F156" s="237"/>
      <c r="G156" s="238">
        <f t="shared" si="101"/>
        <v>0</v>
      </c>
      <c r="H156" s="255">
        <v>500</v>
      </c>
      <c r="I156" s="238">
        <f t="shared" si="102"/>
        <v>162500</v>
      </c>
      <c r="J156" s="239">
        <f t="shared" si="103"/>
        <v>162500</v>
      </c>
    </row>
    <row r="157" spans="1:10" s="115" customFormat="1" ht="26.1" customHeight="1" x14ac:dyDescent="0.2">
      <c r="A157" s="111"/>
      <c r="B157" s="119">
        <f t="shared" ref="B157:B160" si="105">B156+0.01</f>
        <v>13.129999999999995</v>
      </c>
      <c r="C157" s="79" t="s">
        <v>20</v>
      </c>
      <c r="D157" s="60" t="s">
        <v>6</v>
      </c>
      <c r="E157" s="56">
        <v>120</v>
      </c>
      <c r="F157" s="237"/>
      <c r="G157" s="238">
        <f t="shared" si="101"/>
        <v>0</v>
      </c>
      <c r="H157" s="255">
        <v>600</v>
      </c>
      <c r="I157" s="238">
        <f t="shared" si="102"/>
        <v>72000</v>
      </c>
      <c r="J157" s="239">
        <f t="shared" si="103"/>
        <v>72000</v>
      </c>
    </row>
    <row r="158" spans="1:10" s="115" customFormat="1" ht="26.1" customHeight="1" x14ac:dyDescent="0.2">
      <c r="A158" s="111"/>
      <c r="B158" s="119">
        <f t="shared" si="105"/>
        <v>13.139999999999995</v>
      </c>
      <c r="C158" s="79" t="s">
        <v>27</v>
      </c>
      <c r="D158" s="60" t="s">
        <v>6</v>
      </c>
      <c r="E158" s="61">
        <v>280</v>
      </c>
      <c r="F158" s="237"/>
      <c r="G158" s="238">
        <f t="shared" si="101"/>
        <v>0</v>
      </c>
      <c r="H158" s="255">
        <v>700</v>
      </c>
      <c r="I158" s="238">
        <f t="shared" si="102"/>
        <v>196000</v>
      </c>
      <c r="J158" s="239">
        <f t="shared" si="103"/>
        <v>196000</v>
      </c>
    </row>
    <row r="159" spans="1:10" s="115" customFormat="1" ht="26.1" customHeight="1" x14ac:dyDescent="0.2">
      <c r="A159" s="111"/>
      <c r="B159" s="119">
        <f t="shared" si="105"/>
        <v>13.149999999999995</v>
      </c>
      <c r="C159" s="73" t="s">
        <v>28</v>
      </c>
      <c r="D159" s="55" t="s">
        <v>6</v>
      </c>
      <c r="E159" s="56">
        <v>60</v>
      </c>
      <c r="F159" s="237"/>
      <c r="G159" s="238">
        <f t="shared" si="101"/>
        <v>0</v>
      </c>
      <c r="H159" s="255">
        <v>800</v>
      </c>
      <c r="I159" s="238">
        <f t="shared" si="102"/>
        <v>48000</v>
      </c>
      <c r="J159" s="239">
        <f t="shared" si="103"/>
        <v>48000</v>
      </c>
    </row>
    <row r="160" spans="1:10" s="115" customFormat="1" ht="26.1" customHeight="1" x14ac:dyDescent="0.2">
      <c r="A160" s="111"/>
      <c r="B160" s="119">
        <f t="shared" si="105"/>
        <v>13.159999999999995</v>
      </c>
      <c r="C160" s="79" t="s">
        <v>29</v>
      </c>
      <c r="D160" s="60" t="s">
        <v>6</v>
      </c>
      <c r="E160" s="61" t="s">
        <v>77</v>
      </c>
      <c r="F160" s="118"/>
      <c r="G160" s="116"/>
      <c r="H160" s="264">
        <v>1000</v>
      </c>
      <c r="I160" s="116"/>
      <c r="J160" s="9"/>
    </row>
    <row r="161" spans="1:10" s="1" customFormat="1" ht="78.75" customHeight="1" x14ac:dyDescent="0.2">
      <c r="A161" s="110">
        <f>A141+1</f>
        <v>14</v>
      </c>
      <c r="B161" s="48"/>
      <c r="C161" s="99" t="s">
        <v>119</v>
      </c>
      <c r="D161" s="100"/>
      <c r="E161" s="101"/>
      <c r="F161" s="102"/>
      <c r="G161" s="95"/>
      <c r="H161" s="259"/>
      <c r="I161" s="95"/>
      <c r="J161" s="96"/>
    </row>
    <row r="162" spans="1:10" s="2" customFormat="1" ht="26.1" customHeight="1" x14ac:dyDescent="0.2">
      <c r="A162" s="123"/>
      <c r="B162" s="167"/>
      <c r="C162" s="168" t="s">
        <v>118</v>
      </c>
      <c r="D162" s="67"/>
      <c r="E162" s="68"/>
      <c r="F162" s="69"/>
      <c r="G162" s="70"/>
      <c r="H162" s="256"/>
      <c r="I162" s="70"/>
      <c r="J162" s="71"/>
    </row>
    <row r="163" spans="1:10" s="2" customFormat="1" ht="26.1" customHeight="1" x14ac:dyDescent="0.2">
      <c r="A163" s="52"/>
      <c r="B163" s="112">
        <f>A161+0.1</f>
        <v>14.1</v>
      </c>
      <c r="C163" s="73" t="s">
        <v>21</v>
      </c>
      <c r="D163" s="55" t="s">
        <v>6</v>
      </c>
      <c r="E163" s="56">
        <v>1045</v>
      </c>
      <c r="F163" s="237"/>
      <c r="G163" s="238">
        <f t="shared" ref="G163:G172" si="106">F163*E163</f>
        <v>0</v>
      </c>
      <c r="H163" s="255">
        <v>60</v>
      </c>
      <c r="I163" s="238">
        <f t="shared" ref="I163:I172" si="107">H163*E163</f>
        <v>62700</v>
      </c>
      <c r="J163" s="239">
        <f t="shared" ref="J163:J172" si="108">I163+G163</f>
        <v>62700</v>
      </c>
    </row>
    <row r="164" spans="1:10" s="2" customFormat="1" ht="26.1" customHeight="1" x14ac:dyDescent="0.2">
      <c r="A164" s="52"/>
      <c r="B164" s="112">
        <f>B163+0.1</f>
        <v>14.2</v>
      </c>
      <c r="C164" s="79" t="s">
        <v>22</v>
      </c>
      <c r="D164" s="60" t="s">
        <v>6</v>
      </c>
      <c r="E164" s="56">
        <v>255</v>
      </c>
      <c r="F164" s="237"/>
      <c r="G164" s="238">
        <f t="shared" si="106"/>
        <v>0</v>
      </c>
      <c r="H164" s="255">
        <v>70</v>
      </c>
      <c r="I164" s="238">
        <f t="shared" si="107"/>
        <v>17850</v>
      </c>
      <c r="J164" s="239">
        <f t="shared" si="108"/>
        <v>17850</v>
      </c>
    </row>
    <row r="165" spans="1:10" s="2" customFormat="1" ht="26.1" customHeight="1" x14ac:dyDescent="0.2">
      <c r="A165" s="52"/>
      <c r="B165" s="112">
        <f t="shared" ref="B165:B171" si="109">B164+0.1</f>
        <v>14.299999999999999</v>
      </c>
      <c r="C165" s="79" t="s">
        <v>23</v>
      </c>
      <c r="D165" s="60" t="s">
        <v>6</v>
      </c>
      <c r="E165" s="56">
        <v>315</v>
      </c>
      <c r="F165" s="237"/>
      <c r="G165" s="238">
        <f t="shared" si="106"/>
        <v>0</v>
      </c>
      <c r="H165" s="255">
        <v>80</v>
      </c>
      <c r="I165" s="238">
        <f t="shared" si="107"/>
        <v>25200</v>
      </c>
      <c r="J165" s="239">
        <f t="shared" si="108"/>
        <v>25200</v>
      </c>
    </row>
    <row r="166" spans="1:10" s="2" customFormat="1" ht="26.1" customHeight="1" x14ac:dyDescent="0.2">
      <c r="A166" s="52"/>
      <c r="B166" s="112">
        <f t="shared" si="109"/>
        <v>14.399999999999999</v>
      </c>
      <c r="C166" s="79" t="s">
        <v>24</v>
      </c>
      <c r="D166" s="60" t="s">
        <v>6</v>
      </c>
      <c r="E166" s="61">
        <v>210</v>
      </c>
      <c r="F166" s="237"/>
      <c r="G166" s="238">
        <f t="shared" si="106"/>
        <v>0</v>
      </c>
      <c r="H166" s="255">
        <v>100</v>
      </c>
      <c r="I166" s="238">
        <f t="shared" si="107"/>
        <v>21000</v>
      </c>
      <c r="J166" s="239">
        <f t="shared" si="108"/>
        <v>21000</v>
      </c>
    </row>
    <row r="167" spans="1:10" s="2" customFormat="1" ht="26.1" customHeight="1" x14ac:dyDescent="0.2">
      <c r="A167" s="52"/>
      <c r="B167" s="112">
        <f t="shared" si="109"/>
        <v>14.499999999999998</v>
      </c>
      <c r="C167" s="79" t="s">
        <v>25</v>
      </c>
      <c r="D167" s="60" t="s">
        <v>6</v>
      </c>
      <c r="E167" s="61">
        <v>385</v>
      </c>
      <c r="F167" s="237"/>
      <c r="G167" s="238">
        <f t="shared" si="106"/>
        <v>0</v>
      </c>
      <c r="H167" s="255">
        <v>125</v>
      </c>
      <c r="I167" s="238">
        <f t="shared" si="107"/>
        <v>48125</v>
      </c>
      <c r="J167" s="239">
        <f t="shared" si="108"/>
        <v>48125</v>
      </c>
    </row>
    <row r="168" spans="1:10" s="2" customFormat="1" ht="26.1" customHeight="1" x14ac:dyDescent="0.2">
      <c r="A168" s="52"/>
      <c r="B168" s="112">
        <f t="shared" si="109"/>
        <v>14.599999999999998</v>
      </c>
      <c r="C168" s="73" t="s">
        <v>26</v>
      </c>
      <c r="D168" s="55" t="s">
        <v>6</v>
      </c>
      <c r="E168" s="56">
        <v>615</v>
      </c>
      <c r="F168" s="237"/>
      <c r="G168" s="238">
        <f t="shared" si="106"/>
        <v>0</v>
      </c>
      <c r="H168" s="255">
        <v>150</v>
      </c>
      <c r="I168" s="238">
        <f t="shared" si="107"/>
        <v>92250</v>
      </c>
      <c r="J168" s="239">
        <f t="shared" si="108"/>
        <v>92250</v>
      </c>
    </row>
    <row r="169" spans="1:10" s="115" customFormat="1" ht="26.1" customHeight="1" x14ac:dyDescent="0.2">
      <c r="A169" s="111"/>
      <c r="B169" s="112">
        <f t="shared" si="109"/>
        <v>14.699999999999998</v>
      </c>
      <c r="C169" s="73" t="s">
        <v>19</v>
      </c>
      <c r="D169" s="55" t="s">
        <v>6</v>
      </c>
      <c r="E169" s="56">
        <v>495</v>
      </c>
      <c r="F169" s="237"/>
      <c r="G169" s="238">
        <f t="shared" si="106"/>
        <v>0</v>
      </c>
      <c r="H169" s="255">
        <v>175</v>
      </c>
      <c r="I169" s="238">
        <f t="shared" si="107"/>
        <v>86625</v>
      </c>
      <c r="J169" s="239">
        <f t="shared" si="108"/>
        <v>86625</v>
      </c>
    </row>
    <row r="170" spans="1:10" s="115" customFormat="1" ht="26.1" customHeight="1" x14ac:dyDescent="0.2">
      <c r="A170" s="111"/>
      <c r="B170" s="112">
        <f t="shared" si="109"/>
        <v>14.799999999999997</v>
      </c>
      <c r="C170" s="73" t="s">
        <v>95</v>
      </c>
      <c r="D170" s="55" t="s">
        <v>6</v>
      </c>
      <c r="E170" s="56">
        <v>250</v>
      </c>
      <c r="F170" s="237"/>
      <c r="G170" s="238">
        <f t="shared" si="106"/>
        <v>0</v>
      </c>
      <c r="H170" s="255">
        <v>200</v>
      </c>
      <c r="I170" s="238">
        <f t="shared" si="107"/>
        <v>50000</v>
      </c>
      <c r="J170" s="239">
        <f t="shared" si="108"/>
        <v>50000</v>
      </c>
    </row>
    <row r="171" spans="1:10" s="115" customFormat="1" ht="26.1" customHeight="1" x14ac:dyDescent="0.2">
      <c r="A171" s="111"/>
      <c r="B171" s="112">
        <f t="shared" si="109"/>
        <v>14.899999999999997</v>
      </c>
      <c r="C171" s="79" t="s">
        <v>20</v>
      </c>
      <c r="D171" s="60" t="s">
        <v>6</v>
      </c>
      <c r="E171" s="56">
        <v>120</v>
      </c>
      <c r="F171" s="237"/>
      <c r="G171" s="238">
        <f t="shared" si="106"/>
        <v>0</v>
      </c>
      <c r="H171" s="265">
        <v>250</v>
      </c>
      <c r="I171" s="238">
        <f t="shared" si="107"/>
        <v>30000</v>
      </c>
      <c r="J171" s="239">
        <f t="shared" si="108"/>
        <v>30000</v>
      </c>
    </row>
    <row r="172" spans="1:10" s="115" customFormat="1" ht="26.1" customHeight="1" x14ac:dyDescent="0.2">
      <c r="A172" s="111"/>
      <c r="B172" s="119">
        <f>B171-0.8</f>
        <v>14.099999999999996</v>
      </c>
      <c r="C172" s="79" t="s">
        <v>27</v>
      </c>
      <c r="D172" s="60" t="s">
        <v>6</v>
      </c>
      <c r="E172" s="56">
        <v>265</v>
      </c>
      <c r="F172" s="237"/>
      <c r="G172" s="238">
        <f t="shared" si="106"/>
        <v>0</v>
      </c>
      <c r="H172" s="265">
        <v>275</v>
      </c>
      <c r="I172" s="238">
        <f t="shared" si="107"/>
        <v>72875</v>
      </c>
      <c r="J172" s="239">
        <f t="shared" si="108"/>
        <v>72875</v>
      </c>
    </row>
    <row r="173" spans="1:10" s="115" customFormat="1" ht="26.1" customHeight="1" x14ac:dyDescent="0.2">
      <c r="A173" s="111"/>
      <c r="B173" s="119">
        <f>B172+0.01</f>
        <v>14.109999999999996</v>
      </c>
      <c r="C173" s="73" t="s">
        <v>28</v>
      </c>
      <c r="D173" s="55" t="s">
        <v>6</v>
      </c>
      <c r="E173" s="56" t="s">
        <v>77</v>
      </c>
      <c r="F173" s="113"/>
      <c r="G173" s="114"/>
      <c r="H173" s="264">
        <v>280</v>
      </c>
      <c r="I173" s="114"/>
      <c r="J173" s="4"/>
    </row>
    <row r="174" spans="1:10" s="115" customFormat="1" ht="26.1" customHeight="1" thickBot="1" x14ac:dyDescent="0.25">
      <c r="A174" s="194"/>
      <c r="B174" s="195">
        <f>B173+0.01</f>
        <v>14.119999999999996</v>
      </c>
      <c r="C174" s="171" t="s">
        <v>29</v>
      </c>
      <c r="D174" s="178" t="s">
        <v>6</v>
      </c>
      <c r="E174" s="173" t="s">
        <v>77</v>
      </c>
      <c r="F174" s="196"/>
      <c r="G174" s="197"/>
      <c r="H174" s="265">
        <v>300</v>
      </c>
      <c r="I174" s="197"/>
      <c r="J174" s="21"/>
    </row>
    <row r="175" spans="1:10" s="1" customFormat="1" ht="63.75" x14ac:dyDescent="0.2">
      <c r="A175" s="187">
        <f>A161+1</f>
        <v>15</v>
      </c>
      <c r="B175" s="188"/>
      <c r="C175" s="164" t="s">
        <v>120</v>
      </c>
      <c r="D175" s="189"/>
      <c r="E175" s="190"/>
      <c r="F175" s="191"/>
      <c r="G175" s="192"/>
      <c r="H175" s="261"/>
      <c r="I175" s="192"/>
      <c r="J175" s="193"/>
    </row>
    <row r="176" spans="1:10" s="2" customFormat="1" ht="26.1" customHeight="1" x14ac:dyDescent="0.2">
      <c r="A176" s="123"/>
      <c r="B176" s="167"/>
      <c r="C176" s="168" t="s">
        <v>146</v>
      </c>
      <c r="D176" s="67"/>
      <c r="E176" s="68"/>
      <c r="F176" s="69"/>
      <c r="G176" s="70"/>
      <c r="H176" s="256"/>
      <c r="I176" s="70"/>
      <c r="J176" s="71"/>
    </row>
    <row r="177" spans="1:10" s="115" customFormat="1" ht="26.1" customHeight="1" x14ac:dyDescent="0.2">
      <c r="A177" s="111"/>
      <c r="B177" s="117">
        <f>A175+0.1</f>
        <v>15.1</v>
      </c>
      <c r="C177" s="73" t="s">
        <v>19</v>
      </c>
      <c r="D177" s="55" t="s">
        <v>6</v>
      </c>
      <c r="E177" s="56" t="s">
        <v>77</v>
      </c>
      <c r="F177" s="113"/>
      <c r="G177" s="114"/>
      <c r="H177" s="255">
        <v>175</v>
      </c>
      <c r="I177" s="114"/>
      <c r="J177" s="4"/>
    </row>
    <row r="178" spans="1:10" s="115" customFormat="1" ht="26.1" customHeight="1" x14ac:dyDescent="0.2">
      <c r="A178" s="111"/>
      <c r="B178" s="112">
        <f t="shared" ref="B178:B182" si="110">B177+0.1</f>
        <v>15.2</v>
      </c>
      <c r="C178" s="73" t="s">
        <v>95</v>
      </c>
      <c r="D178" s="55" t="s">
        <v>6</v>
      </c>
      <c r="E178" s="56">
        <v>75</v>
      </c>
      <c r="F178" s="237"/>
      <c r="G178" s="238">
        <f t="shared" ref="G178" si="111">F178*E178</f>
        <v>0</v>
      </c>
      <c r="H178" s="265">
        <v>200</v>
      </c>
      <c r="I178" s="238">
        <f t="shared" ref="I178" si="112">H178*E178</f>
        <v>15000</v>
      </c>
      <c r="J178" s="239">
        <f t="shared" ref="J178" si="113">I178+G178</f>
        <v>15000</v>
      </c>
    </row>
    <row r="179" spans="1:10" s="115" customFormat="1" ht="26.1" customHeight="1" x14ac:dyDescent="0.2">
      <c r="A179" s="111"/>
      <c r="B179" s="112">
        <f t="shared" si="110"/>
        <v>15.299999999999999</v>
      </c>
      <c r="C179" s="79" t="s">
        <v>20</v>
      </c>
      <c r="D179" s="60" t="s">
        <v>6</v>
      </c>
      <c r="E179" s="56" t="s">
        <v>77</v>
      </c>
      <c r="F179" s="118"/>
      <c r="G179" s="116"/>
      <c r="H179" s="255">
        <v>250</v>
      </c>
      <c r="I179" s="116"/>
      <c r="J179" s="9"/>
    </row>
    <row r="180" spans="1:10" s="115" customFormat="1" ht="26.1" customHeight="1" x14ac:dyDescent="0.2">
      <c r="A180" s="111"/>
      <c r="B180" s="112">
        <f t="shared" si="110"/>
        <v>15.399999999999999</v>
      </c>
      <c r="C180" s="79" t="s">
        <v>27</v>
      </c>
      <c r="D180" s="60" t="s">
        <v>6</v>
      </c>
      <c r="E180" s="56">
        <v>15</v>
      </c>
      <c r="F180" s="237"/>
      <c r="G180" s="238">
        <f t="shared" ref="G180:G181" si="114">F180*E180</f>
        <v>0</v>
      </c>
      <c r="H180" s="255">
        <v>300</v>
      </c>
      <c r="I180" s="238">
        <f t="shared" ref="I180:I181" si="115">H180*E180</f>
        <v>4500</v>
      </c>
      <c r="J180" s="239">
        <f t="shared" ref="J180:J181" si="116">I180+G180</f>
        <v>4500</v>
      </c>
    </row>
    <row r="181" spans="1:10" s="115" customFormat="1" ht="26.1" customHeight="1" x14ac:dyDescent="0.2">
      <c r="A181" s="111"/>
      <c r="B181" s="112">
        <f t="shared" si="110"/>
        <v>15.499999999999998</v>
      </c>
      <c r="C181" s="73" t="s">
        <v>28</v>
      </c>
      <c r="D181" s="60" t="s">
        <v>6</v>
      </c>
      <c r="E181" s="56">
        <v>60</v>
      </c>
      <c r="F181" s="237"/>
      <c r="G181" s="238">
        <f t="shared" si="114"/>
        <v>0</v>
      </c>
      <c r="H181" s="265">
        <v>325</v>
      </c>
      <c r="I181" s="238">
        <f t="shared" si="115"/>
        <v>19500</v>
      </c>
      <c r="J181" s="239">
        <f t="shared" si="116"/>
        <v>19500</v>
      </c>
    </row>
    <row r="182" spans="1:10" s="115" customFormat="1" ht="26.1" customHeight="1" x14ac:dyDescent="0.2">
      <c r="A182" s="111"/>
      <c r="B182" s="112">
        <f t="shared" si="110"/>
        <v>15.599999999999998</v>
      </c>
      <c r="C182" s="73" t="s">
        <v>29</v>
      </c>
      <c r="D182" s="60" t="s">
        <v>6</v>
      </c>
      <c r="E182" s="56" t="s">
        <v>77</v>
      </c>
      <c r="F182" s="118"/>
      <c r="G182" s="116"/>
      <c r="H182" s="265">
        <v>350</v>
      </c>
      <c r="I182" s="116"/>
      <c r="J182" s="9"/>
    </row>
    <row r="183" spans="1:10" s="1" customFormat="1" ht="38.25" x14ac:dyDescent="0.2">
      <c r="A183" s="47">
        <f>A175+1</f>
        <v>16</v>
      </c>
      <c r="B183" s="48"/>
      <c r="C183" s="49" t="s">
        <v>109</v>
      </c>
      <c r="D183" s="42"/>
      <c r="E183" s="43"/>
      <c r="F183" s="102"/>
      <c r="G183" s="95"/>
      <c r="H183" s="259"/>
      <c r="I183" s="95"/>
      <c r="J183" s="96"/>
    </row>
    <row r="184" spans="1:10" s="115" customFormat="1" ht="26.1" customHeight="1" x14ac:dyDescent="0.2">
      <c r="A184" s="52"/>
      <c r="B184" s="112">
        <f>A183+0.1</f>
        <v>16.100000000000001</v>
      </c>
      <c r="C184" s="73" t="str">
        <f t="shared" ref="C184:C189" si="117">C177</f>
        <v>4" dia</v>
      </c>
      <c r="D184" s="55" t="s">
        <v>6</v>
      </c>
      <c r="E184" s="56" t="s">
        <v>77</v>
      </c>
      <c r="F184" s="113"/>
      <c r="G184" s="114"/>
      <c r="H184" s="255">
        <v>150</v>
      </c>
      <c r="I184" s="114"/>
      <c r="J184" s="4"/>
    </row>
    <row r="185" spans="1:10" s="115" customFormat="1" ht="26.1" customHeight="1" x14ac:dyDescent="0.2">
      <c r="A185" s="52"/>
      <c r="B185" s="112">
        <f t="shared" ref="B185:B189" si="118">B184+0.1</f>
        <v>16.200000000000003</v>
      </c>
      <c r="C185" s="73" t="str">
        <f t="shared" si="117"/>
        <v>5" dia</v>
      </c>
      <c r="D185" s="55" t="s">
        <v>6</v>
      </c>
      <c r="E185" s="56">
        <v>75</v>
      </c>
      <c r="F185" s="237"/>
      <c r="G185" s="238">
        <f t="shared" ref="G185" si="119">F185*E185</f>
        <v>0</v>
      </c>
      <c r="H185" s="265">
        <v>180</v>
      </c>
      <c r="I185" s="238">
        <f t="shared" ref="I185" si="120">H185*E185</f>
        <v>13500</v>
      </c>
      <c r="J185" s="239">
        <f t="shared" ref="J185" si="121">I185+G185</f>
        <v>13500</v>
      </c>
    </row>
    <row r="186" spans="1:10" s="115" customFormat="1" ht="26.1" customHeight="1" x14ac:dyDescent="0.2">
      <c r="A186" s="52"/>
      <c r="B186" s="112">
        <f t="shared" si="118"/>
        <v>16.300000000000004</v>
      </c>
      <c r="C186" s="73" t="str">
        <f t="shared" si="117"/>
        <v>6" dia</v>
      </c>
      <c r="D186" s="55" t="s">
        <v>6</v>
      </c>
      <c r="E186" s="56" t="s">
        <v>77</v>
      </c>
      <c r="F186" s="113"/>
      <c r="G186" s="114"/>
      <c r="H186" s="255">
        <v>200</v>
      </c>
      <c r="I186" s="114"/>
      <c r="J186" s="4"/>
    </row>
    <row r="187" spans="1:10" s="115" customFormat="1" ht="26.1" customHeight="1" x14ac:dyDescent="0.2">
      <c r="A187" s="52"/>
      <c r="B187" s="112">
        <f t="shared" si="118"/>
        <v>16.400000000000006</v>
      </c>
      <c r="C187" s="73" t="str">
        <f t="shared" si="117"/>
        <v>8" Dia</v>
      </c>
      <c r="D187" s="55" t="s">
        <v>6</v>
      </c>
      <c r="E187" s="56">
        <v>15</v>
      </c>
      <c r="F187" s="237"/>
      <c r="G187" s="238">
        <f t="shared" ref="G187:G188" si="122">F187*E187</f>
        <v>0</v>
      </c>
      <c r="H187" s="255">
        <v>250</v>
      </c>
      <c r="I187" s="238">
        <f t="shared" ref="I187:I188" si="123">H187*E187</f>
        <v>3750</v>
      </c>
      <c r="J187" s="239">
        <f t="shared" ref="J187:J188" si="124">I187+G187</f>
        <v>3750</v>
      </c>
    </row>
    <row r="188" spans="1:10" s="115" customFormat="1" ht="26.1" customHeight="1" x14ac:dyDescent="0.2">
      <c r="A188" s="52"/>
      <c r="B188" s="112">
        <f t="shared" si="118"/>
        <v>16.500000000000007</v>
      </c>
      <c r="C188" s="73" t="str">
        <f t="shared" si="117"/>
        <v>10" Dia</v>
      </c>
      <c r="D188" s="55" t="s">
        <v>6</v>
      </c>
      <c r="E188" s="56">
        <v>60</v>
      </c>
      <c r="F188" s="237"/>
      <c r="G188" s="238">
        <f t="shared" si="122"/>
        <v>0</v>
      </c>
      <c r="H188" s="265">
        <v>290</v>
      </c>
      <c r="I188" s="238">
        <f t="shared" si="123"/>
        <v>17400</v>
      </c>
      <c r="J188" s="239">
        <f t="shared" si="124"/>
        <v>17400</v>
      </c>
    </row>
    <row r="189" spans="1:10" s="115" customFormat="1" ht="26.1" customHeight="1" x14ac:dyDescent="0.2">
      <c r="A189" s="52"/>
      <c r="B189" s="112">
        <f t="shared" si="118"/>
        <v>16.600000000000009</v>
      </c>
      <c r="C189" s="73" t="str">
        <f t="shared" si="117"/>
        <v>12" Dia</v>
      </c>
      <c r="D189" s="55" t="s">
        <v>6</v>
      </c>
      <c r="E189" s="56" t="s">
        <v>77</v>
      </c>
      <c r="F189" s="113"/>
      <c r="G189" s="114"/>
      <c r="H189" s="265">
        <v>335</v>
      </c>
      <c r="I189" s="114"/>
      <c r="J189" s="4"/>
    </row>
    <row r="190" spans="1:10" s="1" customFormat="1" ht="63.75" x14ac:dyDescent="0.2">
      <c r="A190" s="47">
        <f>A183+1</f>
        <v>17</v>
      </c>
      <c r="B190" s="48"/>
      <c r="C190" s="120" t="s">
        <v>96</v>
      </c>
      <c r="D190" s="100"/>
      <c r="E190" s="101"/>
      <c r="F190" s="121"/>
      <c r="G190" s="122"/>
      <c r="H190" s="266"/>
      <c r="I190" s="122"/>
      <c r="J190" s="96"/>
    </row>
    <row r="191" spans="1:10" s="2" customFormat="1" ht="26.1" customHeight="1" thickBot="1" x14ac:dyDescent="0.25">
      <c r="A191" s="200"/>
      <c r="B191" s="201">
        <f>A190+0.1</f>
        <v>17.100000000000001</v>
      </c>
      <c r="C191" s="202" t="s">
        <v>166</v>
      </c>
      <c r="D191" s="172" t="s">
        <v>1</v>
      </c>
      <c r="E191" s="173">
        <v>1</v>
      </c>
      <c r="F191" s="237"/>
      <c r="G191" s="238">
        <f t="shared" ref="G191" si="125">F191*E191</f>
        <v>0</v>
      </c>
      <c r="H191" s="255">
        <v>5000</v>
      </c>
      <c r="I191" s="238">
        <f t="shared" ref="I191" si="126">H191*E191</f>
        <v>5000</v>
      </c>
      <c r="J191" s="239">
        <f t="shared" ref="J191" si="127">I191+G191</f>
        <v>5000</v>
      </c>
    </row>
    <row r="192" spans="1:10" s="1" customFormat="1" ht="63.75" x14ac:dyDescent="0.2">
      <c r="A192" s="203">
        <f>A190+1</f>
        <v>18</v>
      </c>
      <c r="B192" s="188"/>
      <c r="C192" s="204" t="s">
        <v>97</v>
      </c>
      <c r="D192" s="189"/>
      <c r="E192" s="190"/>
      <c r="F192" s="205"/>
      <c r="G192" s="206"/>
      <c r="H192" s="267"/>
      <c r="I192" s="206"/>
      <c r="J192" s="193"/>
    </row>
    <row r="193" spans="1:10" s="2" customFormat="1" ht="26.1" customHeight="1" x14ac:dyDescent="0.2">
      <c r="A193" s="123"/>
      <c r="B193" s="124">
        <f>A192+0.1</f>
        <v>18.100000000000001</v>
      </c>
      <c r="C193" s="125" t="s">
        <v>167</v>
      </c>
      <c r="D193" s="55" t="s">
        <v>6</v>
      </c>
      <c r="E193" s="56">
        <v>20</v>
      </c>
      <c r="F193" s="237"/>
      <c r="G193" s="238">
        <f t="shared" ref="G193" si="128">F193*E193</f>
        <v>0</v>
      </c>
      <c r="H193" s="255">
        <v>300</v>
      </c>
      <c r="I193" s="238">
        <f t="shared" ref="I193" si="129">H193*E193</f>
        <v>6000</v>
      </c>
      <c r="J193" s="239">
        <f t="shared" ref="J193" si="130">I193+G193</f>
        <v>6000</v>
      </c>
    </row>
    <row r="194" spans="1:10" s="1" customFormat="1" ht="38.25" x14ac:dyDescent="0.2">
      <c r="A194" s="126">
        <f>A192+1</f>
        <v>19</v>
      </c>
      <c r="B194" s="48"/>
      <c r="C194" s="120" t="s">
        <v>129</v>
      </c>
      <c r="D194" s="100"/>
      <c r="E194" s="101"/>
      <c r="F194" s="102"/>
      <c r="G194" s="95"/>
      <c r="H194" s="259"/>
      <c r="I194" s="95"/>
      <c r="J194" s="96"/>
    </row>
    <row r="195" spans="1:10" s="2" customFormat="1" ht="26.1" customHeight="1" x14ac:dyDescent="0.2">
      <c r="A195" s="123"/>
      <c r="B195" s="112">
        <f>A194+0.1</f>
        <v>19.100000000000001</v>
      </c>
      <c r="C195" s="73" t="s">
        <v>127</v>
      </c>
      <c r="D195" s="55" t="str">
        <f>IF(C195="","",IF(E195="","",IF(E195&gt;1,"Nos.","No.")))</f>
        <v>Nos.</v>
      </c>
      <c r="E195" s="56">
        <v>6</v>
      </c>
      <c r="F195" s="237"/>
      <c r="G195" s="238">
        <f t="shared" ref="G195:G196" si="131">F195*E195</f>
        <v>0</v>
      </c>
      <c r="H195" s="255">
        <v>1000</v>
      </c>
      <c r="I195" s="238">
        <f t="shared" ref="I195:I196" si="132">H195*E195</f>
        <v>6000</v>
      </c>
      <c r="J195" s="239">
        <f t="shared" ref="J195:J196" si="133">I195+G195</f>
        <v>6000</v>
      </c>
    </row>
    <row r="196" spans="1:10" s="2" customFormat="1" ht="26.1" customHeight="1" x14ac:dyDescent="0.2">
      <c r="A196" s="123"/>
      <c r="B196" s="112">
        <f>B195+0.1</f>
        <v>19.200000000000003</v>
      </c>
      <c r="C196" s="79" t="s">
        <v>137</v>
      </c>
      <c r="D196" s="60" t="str">
        <f>IF(C196="","",IF(E196="","",IF(E196&gt;1,"Nos.","No.")))</f>
        <v>Nos.</v>
      </c>
      <c r="E196" s="61">
        <v>3</v>
      </c>
      <c r="F196" s="237"/>
      <c r="G196" s="238">
        <f t="shared" si="131"/>
        <v>0</v>
      </c>
      <c r="H196" s="255">
        <v>1000</v>
      </c>
      <c r="I196" s="238">
        <f t="shared" si="132"/>
        <v>3000</v>
      </c>
      <c r="J196" s="239">
        <f t="shared" si="133"/>
        <v>3000</v>
      </c>
    </row>
    <row r="197" spans="1:10" s="1" customFormat="1" ht="76.5" x14ac:dyDescent="0.2">
      <c r="A197" s="126">
        <f>A194+1</f>
        <v>20</v>
      </c>
      <c r="B197" s="48"/>
      <c r="C197" s="99" t="s">
        <v>168</v>
      </c>
      <c r="D197" s="100"/>
      <c r="E197" s="101"/>
      <c r="F197" s="102"/>
      <c r="G197" s="95"/>
      <c r="H197" s="259"/>
      <c r="I197" s="95"/>
      <c r="J197" s="96"/>
    </row>
    <row r="198" spans="1:10" s="2" customFormat="1" ht="26.1" customHeight="1" x14ac:dyDescent="0.2">
      <c r="A198" s="123"/>
      <c r="B198" s="112">
        <f>A197+0.1</f>
        <v>20.100000000000001</v>
      </c>
      <c r="C198" s="73" t="s">
        <v>113</v>
      </c>
      <c r="D198" s="55" t="str">
        <f t="shared" ref="D198:D204" si="134">IF(C198="","",IF(E198="","",IF(E198&gt;1,"Nos.","No.")))</f>
        <v>No.</v>
      </c>
      <c r="E198" s="56">
        <v>1</v>
      </c>
      <c r="F198" s="237"/>
      <c r="G198" s="238">
        <f t="shared" ref="G198:G213" si="135">F198*E198</f>
        <v>0</v>
      </c>
      <c r="H198" s="255">
        <v>5000</v>
      </c>
      <c r="I198" s="238">
        <f t="shared" ref="I198:I213" si="136">H198*E198</f>
        <v>5000</v>
      </c>
      <c r="J198" s="239">
        <f t="shared" ref="J198:J213" si="137">I198+G198</f>
        <v>5000</v>
      </c>
    </row>
    <row r="199" spans="1:10" s="2" customFormat="1" ht="26.1" customHeight="1" x14ac:dyDescent="0.2">
      <c r="A199" s="123"/>
      <c r="B199" s="112">
        <f t="shared" ref="B199:B204" si="138">B198+0.1</f>
        <v>20.200000000000003</v>
      </c>
      <c r="C199" s="73" t="s">
        <v>131</v>
      </c>
      <c r="D199" s="55" t="str">
        <f t="shared" si="134"/>
        <v>No.</v>
      </c>
      <c r="E199" s="56">
        <v>1</v>
      </c>
      <c r="F199" s="237"/>
      <c r="G199" s="238">
        <f t="shared" si="135"/>
        <v>0</v>
      </c>
      <c r="H199" s="255">
        <v>5000</v>
      </c>
      <c r="I199" s="238">
        <f t="shared" si="136"/>
        <v>5000</v>
      </c>
      <c r="J199" s="239">
        <f t="shared" si="137"/>
        <v>5000</v>
      </c>
    </row>
    <row r="200" spans="1:10" s="2" customFormat="1" ht="26.1" customHeight="1" x14ac:dyDescent="0.2">
      <c r="A200" s="123"/>
      <c r="B200" s="112">
        <f t="shared" si="138"/>
        <v>20.300000000000004</v>
      </c>
      <c r="C200" s="79" t="s">
        <v>156</v>
      </c>
      <c r="D200" s="55" t="str">
        <f t="shared" si="134"/>
        <v>No.</v>
      </c>
      <c r="E200" s="56">
        <v>1</v>
      </c>
      <c r="F200" s="237"/>
      <c r="G200" s="238">
        <f t="shared" si="135"/>
        <v>0</v>
      </c>
      <c r="H200" s="255">
        <v>5000</v>
      </c>
      <c r="I200" s="238">
        <f t="shared" si="136"/>
        <v>5000</v>
      </c>
      <c r="J200" s="239">
        <f t="shared" si="137"/>
        <v>5000</v>
      </c>
    </row>
    <row r="201" spans="1:10" s="2" customFormat="1" ht="26.1" customHeight="1" x14ac:dyDescent="0.2">
      <c r="A201" s="123"/>
      <c r="B201" s="112">
        <f t="shared" si="138"/>
        <v>20.400000000000006</v>
      </c>
      <c r="C201" s="79" t="s">
        <v>138</v>
      </c>
      <c r="D201" s="55" t="str">
        <f t="shared" si="134"/>
        <v>No.</v>
      </c>
      <c r="E201" s="56">
        <v>1</v>
      </c>
      <c r="F201" s="237"/>
      <c r="G201" s="238">
        <f t="shared" si="135"/>
        <v>0</v>
      </c>
      <c r="H201" s="255">
        <v>5000</v>
      </c>
      <c r="I201" s="238">
        <f t="shared" si="136"/>
        <v>5000</v>
      </c>
      <c r="J201" s="239">
        <f t="shared" si="137"/>
        <v>5000</v>
      </c>
    </row>
    <row r="202" spans="1:10" s="2" customFormat="1" ht="26.1" customHeight="1" x14ac:dyDescent="0.2">
      <c r="A202" s="123"/>
      <c r="B202" s="112">
        <f t="shared" si="138"/>
        <v>20.500000000000007</v>
      </c>
      <c r="C202" s="79" t="s">
        <v>165</v>
      </c>
      <c r="D202" s="55" t="str">
        <f t="shared" si="134"/>
        <v>No.</v>
      </c>
      <c r="E202" s="56">
        <v>1</v>
      </c>
      <c r="F202" s="237"/>
      <c r="G202" s="238">
        <f t="shared" si="135"/>
        <v>0</v>
      </c>
      <c r="H202" s="255">
        <v>5000</v>
      </c>
      <c r="I202" s="238">
        <f t="shared" si="136"/>
        <v>5000</v>
      </c>
      <c r="J202" s="239">
        <f t="shared" si="137"/>
        <v>5000</v>
      </c>
    </row>
    <row r="203" spans="1:10" s="2" customFormat="1" ht="26.1" customHeight="1" x14ac:dyDescent="0.2">
      <c r="A203" s="123"/>
      <c r="B203" s="112">
        <f t="shared" si="138"/>
        <v>20.600000000000009</v>
      </c>
      <c r="C203" s="79" t="s">
        <v>139</v>
      </c>
      <c r="D203" s="55" t="str">
        <f t="shared" si="134"/>
        <v>No.</v>
      </c>
      <c r="E203" s="56">
        <v>1</v>
      </c>
      <c r="F203" s="237"/>
      <c r="G203" s="238">
        <f t="shared" si="135"/>
        <v>0</v>
      </c>
      <c r="H203" s="255">
        <v>5000</v>
      </c>
      <c r="I203" s="238">
        <f t="shared" si="136"/>
        <v>5000</v>
      </c>
      <c r="J203" s="239">
        <f t="shared" si="137"/>
        <v>5000</v>
      </c>
    </row>
    <row r="204" spans="1:10" s="2" customFormat="1" ht="26.1" customHeight="1" x14ac:dyDescent="0.2">
      <c r="A204" s="123"/>
      <c r="B204" s="112">
        <f t="shared" si="138"/>
        <v>20.70000000000001</v>
      </c>
      <c r="C204" s="73" t="s">
        <v>140</v>
      </c>
      <c r="D204" s="55" t="str">
        <f t="shared" si="134"/>
        <v>No.</v>
      </c>
      <c r="E204" s="56">
        <v>1</v>
      </c>
      <c r="F204" s="237"/>
      <c r="G204" s="238">
        <f t="shared" si="135"/>
        <v>0</v>
      </c>
      <c r="H204" s="255">
        <v>5000</v>
      </c>
      <c r="I204" s="238">
        <f t="shared" si="136"/>
        <v>5000</v>
      </c>
      <c r="J204" s="239">
        <f t="shared" si="137"/>
        <v>5000</v>
      </c>
    </row>
    <row r="205" spans="1:10" s="1" customFormat="1" ht="77.25" thickBot="1" x14ac:dyDescent="0.25">
      <c r="A205" s="207">
        <f>A197+1</f>
        <v>21</v>
      </c>
      <c r="B205" s="208"/>
      <c r="C205" s="209" t="s">
        <v>121</v>
      </c>
      <c r="D205" s="210" t="s">
        <v>7</v>
      </c>
      <c r="E205" s="211">
        <v>660</v>
      </c>
      <c r="F205" s="237"/>
      <c r="G205" s="238">
        <f t="shared" si="135"/>
        <v>0</v>
      </c>
      <c r="H205" s="268">
        <v>80</v>
      </c>
      <c r="I205" s="241">
        <f t="shared" si="136"/>
        <v>52800</v>
      </c>
      <c r="J205" s="242">
        <f t="shared" si="137"/>
        <v>52800</v>
      </c>
    </row>
    <row r="206" spans="1:10" s="1" customFormat="1" ht="63.75" x14ac:dyDescent="0.2">
      <c r="A206" s="212">
        <f t="shared" ref="A206:A214" si="139">A205+1</f>
        <v>22</v>
      </c>
      <c r="B206" s="213"/>
      <c r="C206" s="214" t="s">
        <v>122</v>
      </c>
      <c r="D206" s="215" t="s">
        <v>7</v>
      </c>
      <c r="E206" s="216">
        <v>725</v>
      </c>
      <c r="F206" s="237"/>
      <c r="G206" s="238">
        <f t="shared" si="135"/>
        <v>0</v>
      </c>
      <c r="H206" s="268">
        <v>60</v>
      </c>
      <c r="I206" s="241">
        <f t="shared" si="136"/>
        <v>43500</v>
      </c>
      <c r="J206" s="242">
        <f t="shared" si="137"/>
        <v>43500</v>
      </c>
    </row>
    <row r="207" spans="1:10" s="1" customFormat="1" ht="38.25" x14ac:dyDescent="0.2">
      <c r="A207" s="127">
        <f t="shared" si="139"/>
        <v>23</v>
      </c>
      <c r="B207" s="128"/>
      <c r="C207" s="132" t="s">
        <v>144</v>
      </c>
      <c r="D207" s="91" t="s">
        <v>7</v>
      </c>
      <c r="E207" s="92">
        <v>725</v>
      </c>
      <c r="F207" s="237"/>
      <c r="G207" s="238">
        <f t="shared" si="135"/>
        <v>0</v>
      </c>
      <c r="H207" s="268">
        <v>80</v>
      </c>
      <c r="I207" s="241">
        <f t="shared" si="136"/>
        <v>58000</v>
      </c>
      <c r="J207" s="242">
        <f t="shared" si="137"/>
        <v>58000</v>
      </c>
    </row>
    <row r="208" spans="1:10" s="1" customFormat="1" ht="89.25" x14ac:dyDescent="0.2">
      <c r="A208" s="127">
        <f t="shared" si="139"/>
        <v>24</v>
      </c>
      <c r="B208" s="128"/>
      <c r="C208" s="129" t="s">
        <v>111</v>
      </c>
      <c r="D208" s="130" t="s">
        <v>7</v>
      </c>
      <c r="E208" s="131">
        <v>21350</v>
      </c>
      <c r="F208" s="237"/>
      <c r="G208" s="238">
        <f t="shared" si="135"/>
        <v>0</v>
      </c>
      <c r="H208" s="268"/>
      <c r="I208" s="241">
        <f t="shared" si="136"/>
        <v>0</v>
      </c>
      <c r="J208" s="242">
        <f t="shared" si="137"/>
        <v>0</v>
      </c>
    </row>
    <row r="209" spans="1:10" s="1" customFormat="1" ht="76.5" x14ac:dyDescent="0.2">
      <c r="A209" s="127">
        <f t="shared" si="139"/>
        <v>25</v>
      </c>
      <c r="B209" s="128"/>
      <c r="C209" s="132" t="s">
        <v>169</v>
      </c>
      <c r="D209" s="91" t="s">
        <v>7</v>
      </c>
      <c r="E209" s="92">
        <v>495</v>
      </c>
      <c r="F209" s="237"/>
      <c r="G209" s="238">
        <f t="shared" si="135"/>
        <v>0</v>
      </c>
      <c r="H209" s="268">
        <v>60</v>
      </c>
      <c r="I209" s="241">
        <f t="shared" si="136"/>
        <v>29700</v>
      </c>
      <c r="J209" s="242">
        <f t="shared" si="137"/>
        <v>29700</v>
      </c>
    </row>
    <row r="210" spans="1:10" s="1" customFormat="1" ht="63.75" x14ac:dyDescent="0.2">
      <c r="A210" s="127">
        <f>A209+1</f>
        <v>26</v>
      </c>
      <c r="B210" s="128"/>
      <c r="C210" s="132" t="s">
        <v>145</v>
      </c>
      <c r="D210" s="91" t="s">
        <v>7</v>
      </c>
      <c r="E210" s="92">
        <v>150</v>
      </c>
      <c r="F210" s="237"/>
      <c r="G210" s="238">
        <f t="shared" si="135"/>
        <v>0</v>
      </c>
      <c r="H210" s="269">
        <v>50</v>
      </c>
      <c r="I210" s="241">
        <f t="shared" si="136"/>
        <v>7500</v>
      </c>
      <c r="J210" s="242">
        <f t="shared" si="137"/>
        <v>7500</v>
      </c>
    </row>
    <row r="211" spans="1:10" s="1" customFormat="1" ht="53.25" customHeight="1" x14ac:dyDescent="0.2">
      <c r="A211" s="127">
        <f t="shared" si="139"/>
        <v>27</v>
      </c>
      <c r="B211" s="128"/>
      <c r="C211" s="132" t="s">
        <v>143</v>
      </c>
      <c r="D211" s="91" t="s">
        <v>7</v>
      </c>
      <c r="E211" s="92">
        <v>150</v>
      </c>
      <c r="F211" s="237"/>
      <c r="G211" s="238">
        <f t="shared" si="135"/>
        <v>0</v>
      </c>
      <c r="H211" s="269">
        <v>80</v>
      </c>
      <c r="I211" s="241">
        <f t="shared" si="136"/>
        <v>12000</v>
      </c>
      <c r="J211" s="242">
        <f t="shared" si="137"/>
        <v>12000</v>
      </c>
    </row>
    <row r="212" spans="1:10" s="1" customFormat="1" ht="51" x14ac:dyDescent="0.2">
      <c r="A212" s="127">
        <f t="shared" si="139"/>
        <v>28</v>
      </c>
      <c r="B212" s="128"/>
      <c r="C212" s="169" t="s">
        <v>141</v>
      </c>
      <c r="D212" s="91" t="s">
        <v>7</v>
      </c>
      <c r="E212" s="92">
        <v>4000</v>
      </c>
      <c r="F212" s="237"/>
      <c r="G212" s="238">
        <f t="shared" si="135"/>
        <v>0</v>
      </c>
      <c r="H212" s="268">
        <v>40</v>
      </c>
      <c r="I212" s="241">
        <f t="shared" si="136"/>
        <v>160000</v>
      </c>
      <c r="J212" s="242">
        <f t="shared" si="137"/>
        <v>160000</v>
      </c>
    </row>
    <row r="213" spans="1:10" s="1" customFormat="1" ht="51.75" thickBot="1" x14ac:dyDescent="0.25">
      <c r="A213" s="207">
        <f t="shared" si="139"/>
        <v>29</v>
      </c>
      <c r="B213" s="208"/>
      <c r="C213" s="217" t="s">
        <v>128</v>
      </c>
      <c r="D213" s="218" t="s">
        <v>5</v>
      </c>
      <c r="E213" s="211">
        <v>11200</v>
      </c>
      <c r="F213" s="237"/>
      <c r="G213" s="238">
        <f t="shared" si="135"/>
        <v>0</v>
      </c>
      <c r="H213" s="268">
        <v>2</v>
      </c>
      <c r="I213" s="241">
        <f t="shared" si="136"/>
        <v>22400</v>
      </c>
      <c r="J213" s="242">
        <f t="shared" si="137"/>
        <v>22400</v>
      </c>
    </row>
    <row r="214" spans="1:10" s="1" customFormat="1" ht="68.25" customHeight="1" x14ac:dyDescent="0.2">
      <c r="A214" s="219">
        <f t="shared" si="139"/>
        <v>30</v>
      </c>
      <c r="B214" s="220"/>
      <c r="C214" s="221" t="s">
        <v>48</v>
      </c>
      <c r="D214" s="189"/>
      <c r="E214" s="190"/>
      <c r="F214" s="205"/>
      <c r="G214" s="206"/>
      <c r="H214" s="267"/>
      <c r="I214" s="206"/>
      <c r="J214" s="249"/>
    </row>
    <row r="215" spans="1:10" s="2" customFormat="1" ht="26.1" customHeight="1" x14ac:dyDescent="0.2">
      <c r="A215" s="52"/>
      <c r="B215" s="136">
        <f>A214+0.1</f>
        <v>30.1</v>
      </c>
      <c r="C215" s="137" t="s">
        <v>123</v>
      </c>
      <c r="D215" s="138" t="s">
        <v>5</v>
      </c>
      <c r="E215" s="56">
        <v>65600</v>
      </c>
      <c r="F215" s="237"/>
      <c r="G215" s="238">
        <f t="shared" ref="G215:G217" si="140">F215*E215</f>
        <v>0</v>
      </c>
      <c r="H215" s="268">
        <v>2</v>
      </c>
      <c r="I215" s="241">
        <f t="shared" ref="I215:I217" si="141">H215*E215</f>
        <v>131200</v>
      </c>
      <c r="J215" s="242">
        <f t="shared" ref="J215:J217" si="142">I215+G215</f>
        <v>131200</v>
      </c>
    </row>
    <row r="216" spans="1:10" s="2" customFormat="1" ht="26.1" customHeight="1" x14ac:dyDescent="0.2">
      <c r="A216" s="52"/>
      <c r="B216" s="136">
        <f>B215+0.1</f>
        <v>30.200000000000003</v>
      </c>
      <c r="C216" s="137" t="s">
        <v>124</v>
      </c>
      <c r="D216" s="138" t="s">
        <v>5</v>
      </c>
      <c r="E216" s="56">
        <v>4500</v>
      </c>
      <c r="F216" s="237"/>
      <c r="G216" s="238">
        <f t="shared" si="140"/>
        <v>0</v>
      </c>
      <c r="H216" s="268">
        <v>2</v>
      </c>
      <c r="I216" s="241">
        <f t="shared" si="141"/>
        <v>9000</v>
      </c>
      <c r="J216" s="242">
        <f t="shared" si="142"/>
        <v>9000</v>
      </c>
    </row>
    <row r="217" spans="1:10" s="2" customFormat="1" ht="26.1" customHeight="1" x14ac:dyDescent="0.2">
      <c r="A217" s="52"/>
      <c r="B217" s="136">
        <f>B216+0.1</f>
        <v>30.300000000000004</v>
      </c>
      <c r="C217" s="137" t="s">
        <v>74</v>
      </c>
      <c r="D217" s="138" t="s">
        <v>5</v>
      </c>
      <c r="E217" s="56">
        <v>1000</v>
      </c>
      <c r="F217" s="237"/>
      <c r="G217" s="238">
        <f t="shared" si="140"/>
        <v>0</v>
      </c>
      <c r="H217" s="268">
        <v>21</v>
      </c>
      <c r="I217" s="241">
        <f t="shared" si="141"/>
        <v>21000</v>
      </c>
      <c r="J217" s="242">
        <f t="shared" si="142"/>
        <v>21000</v>
      </c>
    </row>
    <row r="218" spans="1:10" s="2" customFormat="1" ht="26.1" customHeight="1" x14ac:dyDescent="0.2">
      <c r="A218" s="52"/>
      <c r="B218" s="136">
        <f>B217+0.1</f>
        <v>30.400000000000006</v>
      </c>
      <c r="C218" s="139" t="s">
        <v>147</v>
      </c>
      <c r="D218" s="140"/>
      <c r="E218" s="68"/>
      <c r="F218" s="69"/>
      <c r="G218" s="70"/>
      <c r="H218" s="270"/>
      <c r="I218" s="247"/>
      <c r="J218" s="248"/>
    </row>
    <row r="219" spans="1:10" s="2" customFormat="1" ht="26.1" customHeight="1" x14ac:dyDescent="0.2">
      <c r="A219" s="52"/>
      <c r="B219" s="53" t="s">
        <v>41</v>
      </c>
      <c r="C219" s="137" t="s">
        <v>148</v>
      </c>
      <c r="D219" s="138" t="s">
        <v>6</v>
      </c>
      <c r="E219" s="56">
        <v>10</v>
      </c>
      <c r="F219" s="237"/>
      <c r="G219" s="238">
        <f t="shared" ref="G219" si="143">F219*E219</f>
        <v>0</v>
      </c>
      <c r="H219" s="268">
        <v>500</v>
      </c>
      <c r="I219" s="241">
        <f t="shared" ref="I219" si="144">H219*E219</f>
        <v>5000</v>
      </c>
      <c r="J219" s="242">
        <f t="shared" ref="J219" si="145">I219+G219</f>
        <v>5000</v>
      </c>
    </row>
    <row r="220" spans="1:10" s="2" customFormat="1" ht="26.1" customHeight="1" x14ac:dyDescent="0.2">
      <c r="A220" s="52"/>
      <c r="B220" s="136">
        <f>B217+0.1</f>
        <v>30.400000000000006</v>
      </c>
      <c r="C220" s="139" t="s">
        <v>125</v>
      </c>
      <c r="D220" s="140"/>
      <c r="E220" s="68"/>
      <c r="F220" s="69"/>
      <c r="G220" s="70"/>
      <c r="H220" s="270"/>
      <c r="I220" s="247"/>
      <c r="J220" s="248"/>
    </row>
    <row r="221" spans="1:10" s="2" customFormat="1" ht="26.1" customHeight="1" x14ac:dyDescent="0.2">
      <c r="A221" s="52"/>
      <c r="B221" s="53" t="s">
        <v>41</v>
      </c>
      <c r="C221" s="137" t="s">
        <v>126</v>
      </c>
      <c r="D221" s="138" t="s">
        <v>1</v>
      </c>
      <c r="E221" s="56">
        <v>14</v>
      </c>
      <c r="F221" s="237"/>
      <c r="G221" s="238">
        <f t="shared" ref="G221" si="146">F221*E221</f>
        <v>0</v>
      </c>
      <c r="H221" s="268">
        <v>600</v>
      </c>
      <c r="I221" s="241">
        <f t="shared" ref="I221" si="147">H221*E221</f>
        <v>8400</v>
      </c>
      <c r="J221" s="242">
        <f t="shared" ref="J221" si="148">I221+G221</f>
        <v>8400</v>
      </c>
    </row>
    <row r="222" spans="1:10" s="2" customFormat="1" ht="38.25" x14ac:dyDescent="0.2">
      <c r="A222" s="127">
        <f>A214+1</f>
        <v>31</v>
      </c>
      <c r="B222" s="141"/>
      <c r="C222" s="49" t="s">
        <v>155</v>
      </c>
      <c r="D222" s="67"/>
      <c r="E222" s="68"/>
      <c r="F222" s="69"/>
      <c r="G222" s="70"/>
      <c r="H222" s="270"/>
      <c r="I222" s="247"/>
      <c r="J222" s="248"/>
    </row>
    <row r="223" spans="1:10" s="115" customFormat="1" ht="26.1" customHeight="1" x14ac:dyDescent="0.2">
      <c r="A223" s="111"/>
      <c r="B223" s="136">
        <f>A222+0.1</f>
        <v>31.1</v>
      </c>
      <c r="C223" s="73" t="s">
        <v>20</v>
      </c>
      <c r="D223" s="55" t="s">
        <v>6</v>
      </c>
      <c r="E223" s="56">
        <v>10</v>
      </c>
      <c r="F223" s="237"/>
      <c r="G223" s="238">
        <f t="shared" ref="G223" si="149">F223*E223</f>
        <v>0</v>
      </c>
      <c r="H223" s="268">
        <v>100</v>
      </c>
      <c r="I223" s="241">
        <f t="shared" ref="I223" si="150">H223*E223</f>
        <v>1000</v>
      </c>
      <c r="J223" s="242">
        <f t="shared" ref="J223" si="151">I223+G223</f>
        <v>1000</v>
      </c>
    </row>
    <row r="224" spans="1:10" s="2" customFormat="1" ht="38.25" x14ac:dyDescent="0.2">
      <c r="A224" s="127">
        <f>A222+1</f>
        <v>32</v>
      </c>
      <c r="B224" s="141"/>
      <c r="C224" s="49" t="s">
        <v>152</v>
      </c>
      <c r="D224" s="67"/>
      <c r="E224" s="68"/>
      <c r="F224" s="69"/>
      <c r="G224" s="70"/>
      <c r="H224" s="270"/>
      <c r="I224" s="247"/>
      <c r="J224" s="248"/>
    </row>
    <row r="225" spans="1:10" s="115" customFormat="1" ht="26.1" customHeight="1" x14ac:dyDescent="0.2">
      <c r="A225" s="111"/>
      <c r="B225" s="136">
        <f>A224+0.1</f>
        <v>32.1</v>
      </c>
      <c r="C225" s="73" t="s">
        <v>20</v>
      </c>
      <c r="D225" s="55" t="s">
        <v>1</v>
      </c>
      <c r="E225" s="56">
        <v>1</v>
      </c>
      <c r="F225" s="237"/>
      <c r="G225" s="238">
        <f t="shared" ref="G225:G226" si="152">F225*E225</f>
        <v>0</v>
      </c>
      <c r="H225" s="268">
        <v>1000</v>
      </c>
      <c r="I225" s="241">
        <f t="shared" ref="I225:I226" si="153">H225*E225</f>
        <v>1000</v>
      </c>
      <c r="J225" s="242">
        <f t="shared" ref="J225:J226" si="154">I225+G225</f>
        <v>1000</v>
      </c>
    </row>
    <row r="226" spans="1:10" s="1" customFormat="1" ht="63.75" x14ac:dyDescent="0.2">
      <c r="A226" s="127">
        <f>A224+1</f>
        <v>33</v>
      </c>
      <c r="B226" s="128"/>
      <c r="C226" s="133" t="s">
        <v>112</v>
      </c>
      <c r="D226" s="134" t="s">
        <v>5</v>
      </c>
      <c r="E226" s="131">
        <v>14500</v>
      </c>
      <c r="F226" s="237"/>
      <c r="G226" s="238">
        <f t="shared" si="152"/>
        <v>0</v>
      </c>
      <c r="H226" s="268">
        <v>3</v>
      </c>
      <c r="I226" s="241">
        <f t="shared" si="153"/>
        <v>43500</v>
      </c>
      <c r="J226" s="242">
        <f t="shared" si="154"/>
        <v>43500</v>
      </c>
    </row>
    <row r="227" spans="1:10" s="2" customFormat="1" ht="63.75" x14ac:dyDescent="0.2">
      <c r="A227" s="127">
        <f>A226+1</f>
        <v>34</v>
      </c>
      <c r="B227" s="141"/>
      <c r="C227" s="99" t="s">
        <v>92</v>
      </c>
      <c r="D227" s="83"/>
      <c r="E227" s="84"/>
      <c r="F227" s="85"/>
      <c r="G227" s="86"/>
      <c r="H227" s="271"/>
      <c r="I227" s="244"/>
      <c r="J227" s="245"/>
    </row>
    <row r="228" spans="1:10" s="115" customFormat="1" ht="26.1" customHeight="1" x14ac:dyDescent="0.2">
      <c r="A228" s="111"/>
      <c r="B228" s="136">
        <f>A227+0.1</f>
        <v>34.1</v>
      </c>
      <c r="C228" s="73" t="s">
        <v>21</v>
      </c>
      <c r="D228" s="55" t="s">
        <v>6</v>
      </c>
      <c r="E228" s="56">
        <v>395</v>
      </c>
      <c r="F228" s="237"/>
      <c r="G228" s="238">
        <f t="shared" ref="G228:G232" si="155">F228*E228</f>
        <v>0</v>
      </c>
      <c r="H228" s="255">
        <v>75</v>
      </c>
      <c r="I228" s="241">
        <f t="shared" ref="I228:I232" si="156">H228*E228</f>
        <v>29625</v>
      </c>
      <c r="J228" s="242">
        <f t="shared" ref="J228:J232" si="157">I228+G228</f>
        <v>29625</v>
      </c>
    </row>
    <row r="229" spans="1:10" s="115" customFormat="1" ht="26.1" customHeight="1" thickBot="1" x14ac:dyDescent="0.25">
      <c r="A229" s="194"/>
      <c r="B229" s="222">
        <f>B228+0.1</f>
        <v>34.200000000000003</v>
      </c>
      <c r="C229" s="177" t="s">
        <v>22</v>
      </c>
      <c r="D229" s="178" t="s">
        <v>6</v>
      </c>
      <c r="E229" s="179">
        <v>735</v>
      </c>
      <c r="F229" s="237"/>
      <c r="G229" s="238">
        <f t="shared" si="155"/>
        <v>0</v>
      </c>
      <c r="H229" s="255">
        <v>100</v>
      </c>
      <c r="I229" s="241">
        <f t="shared" si="156"/>
        <v>73500</v>
      </c>
      <c r="J229" s="242">
        <f t="shared" si="157"/>
        <v>73500</v>
      </c>
    </row>
    <row r="230" spans="1:10" s="115" customFormat="1" ht="26.1" customHeight="1" x14ac:dyDescent="0.2">
      <c r="A230" s="198"/>
      <c r="B230" s="223">
        <f>B229+0.1</f>
        <v>34.300000000000004</v>
      </c>
      <c r="C230" s="184" t="s">
        <v>23</v>
      </c>
      <c r="D230" s="185" t="s">
        <v>6</v>
      </c>
      <c r="E230" s="186">
        <v>185</v>
      </c>
      <c r="F230" s="237"/>
      <c r="G230" s="238">
        <f t="shared" si="155"/>
        <v>0</v>
      </c>
      <c r="H230" s="255">
        <v>125</v>
      </c>
      <c r="I230" s="241">
        <f t="shared" si="156"/>
        <v>23125</v>
      </c>
      <c r="J230" s="242">
        <f t="shared" si="157"/>
        <v>23125</v>
      </c>
    </row>
    <row r="231" spans="1:10" s="115" customFormat="1" ht="26.1" customHeight="1" x14ac:dyDescent="0.2">
      <c r="A231" s="111"/>
      <c r="B231" s="136">
        <f>B228+0.1</f>
        <v>34.200000000000003</v>
      </c>
      <c r="C231" s="79" t="s">
        <v>24</v>
      </c>
      <c r="D231" s="60" t="s">
        <v>6</v>
      </c>
      <c r="E231" s="61">
        <v>230</v>
      </c>
      <c r="F231" s="237"/>
      <c r="G231" s="238">
        <f t="shared" si="155"/>
        <v>0</v>
      </c>
      <c r="H231" s="255">
        <v>150</v>
      </c>
      <c r="I231" s="241">
        <f t="shared" si="156"/>
        <v>34500</v>
      </c>
      <c r="J231" s="242">
        <f t="shared" si="157"/>
        <v>34500</v>
      </c>
    </row>
    <row r="232" spans="1:10" s="1" customFormat="1" ht="76.5" x14ac:dyDescent="0.2">
      <c r="A232" s="127">
        <f>A227+1</f>
        <v>35</v>
      </c>
      <c r="B232" s="128"/>
      <c r="C232" s="133" t="s">
        <v>130</v>
      </c>
      <c r="D232" s="134" t="s">
        <v>2</v>
      </c>
      <c r="E232" s="131">
        <v>1</v>
      </c>
      <c r="F232" s="240"/>
      <c r="G232" s="241">
        <f t="shared" si="155"/>
        <v>0</v>
      </c>
      <c r="H232" s="268">
        <v>50000</v>
      </c>
      <c r="I232" s="241">
        <f t="shared" si="156"/>
        <v>50000</v>
      </c>
      <c r="J232" s="242">
        <f t="shared" si="157"/>
        <v>50000</v>
      </c>
    </row>
    <row r="233" spans="1:10" s="2" customFormat="1" ht="51" x14ac:dyDescent="0.2">
      <c r="A233" s="126">
        <f>A232+1</f>
        <v>36</v>
      </c>
      <c r="B233" s="141"/>
      <c r="C233" s="99" t="s">
        <v>52</v>
      </c>
      <c r="D233" s="83"/>
      <c r="E233" s="84"/>
      <c r="F233" s="243"/>
      <c r="G233" s="244"/>
      <c r="H233" s="271"/>
      <c r="I233" s="244"/>
      <c r="J233" s="245"/>
    </row>
    <row r="234" spans="1:10" s="2" customFormat="1" ht="26.1" customHeight="1" x14ac:dyDescent="0.2">
      <c r="A234" s="52"/>
      <c r="B234" s="136">
        <f>A233+0.1</f>
        <v>36.1</v>
      </c>
      <c r="C234" s="139" t="s">
        <v>8</v>
      </c>
      <c r="D234" s="140"/>
      <c r="E234" s="68"/>
      <c r="F234" s="246"/>
      <c r="G234" s="247"/>
      <c r="H234" s="270"/>
      <c r="I234" s="247"/>
      <c r="J234" s="248"/>
    </row>
    <row r="235" spans="1:10" s="2" customFormat="1" ht="26.1" customHeight="1" x14ac:dyDescent="0.2">
      <c r="A235" s="52"/>
      <c r="B235" s="53" t="s">
        <v>41</v>
      </c>
      <c r="C235" s="137" t="s">
        <v>31</v>
      </c>
      <c r="D235" s="138" t="s">
        <v>1</v>
      </c>
      <c r="E235" s="56">
        <v>3</v>
      </c>
      <c r="F235" s="240"/>
      <c r="G235" s="241">
        <f t="shared" ref="G235" si="158">F235*E235</f>
        <v>0</v>
      </c>
      <c r="H235" s="255">
        <v>5000</v>
      </c>
      <c r="I235" s="241">
        <f t="shared" ref="I235" si="159">H235*E235</f>
        <v>15000</v>
      </c>
      <c r="J235" s="242">
        <f t="shared" ref="J235" si="160">I235+G235</f>
        <v>15000</v>
      </c>
    </row>
    <row r="236" spans="1:10" s="2" customFormat="1" ht="26.1" customHeight="1" x14ac:dyDescent="0.2">
      <c r="A236" s="52"/>
      <c r="B236" s="136">
        <f>B234+0.1</f>
        <v>36.200000000000003</v>
      </c>
      <c r="C236" s="142" t="s">
        <v>53</v>
      </c>
      <c r="D236" s="143"/>
      <c r="E236" s="84"/>
      <c r="F236" s="243"/>
      <c r="G236" s="244"/>
      <c r="H236" s="271"/>
      <c r="I236" s="244"/>
      <c r="J236" s="245"/>
    </row>
    <row r="237" spans="1:10" s="2" customFormat="1" ht="26.1" customHeight="1" x14ac:dyDescent="0.2">
      <c r="A237" s="52"/>
      <c r="B237" s="53" t="s">
        <v>41</v>
      </c>
      <c r="C237" s="137" t="s">
        <v>19</v>
      </c>
      <c r="D237" s="138" t="s">
        <v>51</v>
      </c>
      <c r="E237" s="56">
        <v>1</v>
      </c>
      <c r="F237" s="240"/>
      <c r="G237" s="241">
        <f t="shared" ref="G237:G252" si="161">F237*E237</f>
        <v>0</v>
      </c>
      <c r="H237" s="255">
        <v>10000</v>
      </c>
      <c r="I237" s="241">
        <f t="shared" ref="I237:I252" si="162">H237*E237</f>
        <v>10000</v>
      </c>
      <c r="J237" s="242">
        <f t="shared" ref="J237:J252" si="163">I237+G237</f>
        <v>10000</v>
      </c>
    </row>
    <row r="238" spans="1:10" s="115" customFormat="1" ht="26.1" customHeight="1" x14ac:dyDescent="0.2">
      <c r="A238" s="111"/>
      <c r="B238" s="136">
        <f>B236+0.1</f>
        <v>36.300000000000004</v>
      </c>
      <c r="C238" s="79" t="s">
        <v>54</v>
      </c>
      <c r="D238" s="60" t="s">
        <v>51</v>
      </c>
      <c r="E238" s="61">
        <v>1</v>
      </c>
      <c r="F238" s="240"/>
      <c r="G238" s="241">
        <f t="shared" si="161"/>
        <v>0</v>
      </c>
      <c r="H238" s="255">
        <v>2000</v>
      </c>
      <c r="I238" s="241">
        <f t="shared" si="162"/>
        <v>2000</v>
      </c>
      <c r="J238" s="242">
        <f t="shared" si="163"/>
        <v>2000</v>
      </c>
    </row>
    <row r="239" spans="1:10" s="1" customFormat="1" ht="63.75" x14ac:dyDescent="0.2">
      <c r="A239" s="126">
        <f>A233+1</f>
        <v>37</v>
      </c>
      <c r="B239" s="48"/>
      <c r="C239" s="144" t="s">
        <v>71</v>
      </c>
      <c r="D239" s="91" t="s">
        <v>4</v>
      </c>
      <c r="E239" s="92">
        <v>1</v>
      </c>
      <c r="F239" s="240"/>
      <c r="G239" s="241">
        <f t="shared" si="161"/>
        <v>0</v>
      </c>
      <c r="H239" s="255">
        <v>50000</v>
      </c>
      <c r="I239" s="241">
        <f t="shared" si="162"/>
        <v>50000</v>
      </c>
      <c r="J239" s="242">
        <f t="shared" si="163"/>
        <v>50000</v>
      </c>
    </row>
    <row r="240" spans="1:10" s="1" customFormat="1" ht="63.75" x14ac:dyDescent="0.2">
      <c r="A240" s="126">
        <f>A239+1</f>
        <v>38</v>
      </c>
      <c r="B240" s="48"/>
      <c r="C240" s="144" t="s">
        <v>38</v>
      </c>
      <c r="D240" s="91" t="s">
        <v>4</v>
      </c>
      <c r="E240" s="92">
        <v>1</v>
      </c>
      <c r="F240" s="240"/>
      <c r="G240" s="241">
        <f t="shared" si="161"/>
        <v>0</v>
      </c>
      <c r="H240" s="255">
        <v>5000</v>
      </c>
      <c r="I240" s="241">
        <f t="shared" si="162"/>
        <v>5000</v>
      </c>
      <c r="J240" s="242">
        <f t="shared" si="163"/>
        <v>5000</v>
      </c>
    </row>
    <row r="241" spans="1:11" s="1" customFormat="1" ht="63.75" x14ac:dyDescent="0.2">
      <c r="A241" s="47">
        <f t="shared" ref="A241:A244" si="164">A240+1</f>
        <v>39</v>
      </c>
      <c r="B241" s="48"/>
      <c r="C241" s="144" t="s">
        <v>39</v>
      </c>
      <c r="D241" s="91" t="s">
        <v>4</v>
      </c>
      <c r="E241" s="92">
        <v>1</v>
      </c>
      <c r="F241" s="240"/>
      <c r="G241" s="241">
        <f t="shared" si="161"/>
        <v>0</v>
      </c>
      <c r="H241" s="255">
        <v>10000</v>
      </c>
      <c r="I241" s="241">
        <f t="shared" si="162"/>
        <v>10000</v>
      </c>
      <c r="J241" s="242">
        <f t="shared" si="163"/>
        <v>10000</v>
      </c>
    </row>
    <row r="242" spans="1:11" s="1" customFormat="1" ht="39" thickBot="1" x14ac:dyDescent="0.25">
      <c r="A242" s="224">
        <f t="shared" si="164"/>
        <v>40</v>
      </c>
      <c r="B242" s="225"/>
      <c r="C242" s="217" t="s">
        <v>93</v>
      </c>
      <c r="D242" s="210" t="s">
        <v>3</v>
      </c>
      <c r="E242" s="211">
        <v>1</v>
      </c>
      <c r="F242" s="240"/>
      <c r="G242" s="241">
        <f t="shared" si="161"/>
        <v>0</v>
      </c>
      <c r="H242" s="268"/>
      <c r="I242" s="241">
        <f t="shared" si="162"/>
        <v>0</v>
      </c>
      <c r="J242" s="242">
        <f t="shared" si="163"/>
        <v>0</v>
      </c>
    </row>
    <row r="243" spans="1:11" s="1" customFormat="1" ht="76.5" x14ac:dyDescent="0.2">
      <c r="A243" s="203">
        <f t="shared" si="164"/>
        <v>41</v>
      </c>
      <c r="B243" s="188"/>
      <c r="C243" s="226" t="s">
        <v>40</v>
      </c>
      <c r="D243" s="215" t="s">
        <v>4</v>
      </c>
      <c r="E243" s="216">
        <v>2</v>
      </c>
      <c r="F243" s="240"/>
      <c r="G243" s="241">
        <f t="shared" si="161"/>
        <v>0</v>
      </c>
      <c r="H243" s="268">
        <v>25000</v>
      </c>
      <c r="I243" s="241">
        <f t="shared" si="162"/>
        <v>50000</v>
      </c>
      <c r="J243" s="242">
        <f t="shared" si="163"/>
        <v>50000</v>
      </c>
      <c r="K243" s="10"/>
    </row>
    <row r="244" spans="1:11" s="2" customFormat="1" ht="102" x14ac:dyDescent="0.2">
      <c r="A244" s="127">
        <f t="shared" si="164"/>
        <v>42</v>
      </c>
      <c r="B244" s="128"/>
      <c r="C244" s="90" t="s">
        <v>68</v>
      </c>
      <c r="D244" s="134" t="s">
        <v>2</v>
      </c>
      <c r="E244" s="131">
        <v>1</v>
      </c>
      <c r="F244" s="240"/>
      <c r="G244" s="241">
        <f t="shared" si="161"/>
        <v>0</v>
      </c>
      <c r="H244" s="268">
        <v>100000</v>
      </c>
      <c r="I244" s="241">
        <f t="shared" si="162"/>
        <v>100000</v>
      </c>
      <c r="J244" s="242">
        <f t="shared" si="163"/>
        <v>100000</v>
      </c>
      <c r="K244" s="10"/>
    </row>
    <row r="245" spans="1:11" s="2" customFormat="1" ht="76.5" x14ac:dyDescent="0.2">
      <c r="A245" s="127">
        <f>A244+1</f>
        <v>43</v>
      </c>
      <c r="B245" s="128"/>
      <c r="C245" s="90" t="s">
        <v>154</v>
      </c>
      <c r="D245" s="91" t="s">
        <v>2</v>
      </c>
      <c r="E245" s="92">
        <v>1</v>
      </c>
      <c r="F245" s="240"/>
      <c r="G245" s="241">
        <f t="shared" si="161"/>
        <v>0</v>
      </c>
      <c r="H245" s="272">
        <v>450000</v>
      </c>
      <c r="I245" s="241">
        <f t="shared" si="162"/>
        <v>450000</v>
      </c>
      <c r="J245" s="242">
        <f t="shared" si="163"/>
        <v>450000</v>
      </c>
    </row>
    <row r="246" spans="1:11" s="2" customFormat="1" ht="76.5" x14ac:dyDescent="0.2">
      <c r="A246" s="127">
        <f>A245+1</f>
        <v>44</v>
      </c>
      <c r="B246" s="128"/>
      <c r="C246" s="90" t="s">
        <v>110</v>
      </c>
      <c r="D246" s="91" t="s">
        <v>2</v>
      </c>
      <c r="E246" s="92">
        <v>1</v>
      </c>
      <c r="F246" s="240"/>
      <c r="G246" s="241">
        <f t="shared" si="161"/>
        <v>0</v>
      </c>
      <c r="H246" s="272">
        <v>300000</v>
      </c>
      <c r="I246" s="241">
        <f t="shared" si="162"/>
        <v>300000</v>
      </c>
      <c r="J246" s="242">
        <f t="shared" si="163"/>
        <v>300000</v>
      </c>
    </row>
    <row r="247" spans="1:11" s="1" customFormat="1" ht="63.75" x14ac:dyDescent="0.2">
      <c r="A247" s="127">
        <f>A246+1</f>
        <v>45</v>
      </c>
      <c r="B247" s="128"/>
      <c r="C247" s="144" t="s">
        <v>49</v>
      </c>
      <c r="D247" s="145" t="s">
        <v>0</v>
      </c>
      <c r="E247" s="92">
        <v>1</v>
      </c>
      <c r="F247" s="240"/>
      <c r="G247" s="241">
        <f t="shared" si="161"/>
        <v>0</v>
      </c>
      <c r="H247" s="255">
        <v>200000</v>
      </c>
      <c r="I247" s="241">
        <f t="shared" si="162"/>
        <v>200000</v>
      </c>
      <c r="J247" s="242">
        <f t="shared" si="163"/>
        <v>200000</v>
      </c>
    </row>
    <row r="248" spans="1:11" ht="51" x14ac:dyDescent="0.2">
      <c r="A248" s="126">
        <f t="shared" ref="A248:A252" si="165">A247+1</f>
        <v>46</v>
      </c>
      <c r="B248" s="135"/>
      <c r="C248" s="144" t="s">
        <v>50</v>
      </c>
      <c r="D248" s="91" t="s">
        <v>0</v>
      </c>
      <c r="E248" s="92">
        <v>1</v>
      </c>
      <c r="F248" s="240"/>
      <c r="G248" s="241">
        <f t="shared" si="161"/>
        <v>0</v>
      </c>
      <c r="H248" s="255">
        <v>200000</v>
      </c>
      <c r="I248" s="241">
        <f t="shared" si="162"/>
        <v>200000</v>
      </c>
      <c r="J248" s="242">
        <f t="shared" si="163"/>
        <v>200000</v>
      </c>
    </row>
    <row r="249" spans="1:11" s="1" customFormat="1" ht="51" x14ac:dyDescent="0.2">
      <c r="A249" s="126">
        <f t="shared" si="165"/>
        <v>47</v>
      </c>
      <c r="B249" s="135"/>
      <c r="C249" s="144" t="s">
        <v>36</v>
      </c>
      <c r="D249" s="145" t="s">
        <v>0</v>
      </c>
      <c r="E249" s="92">
        <v>1</v>
      </c>
      <c r="F249" s="240"/>
      <c r="G249" s="241">
        <f t="shared" si="161"/>
        <v>0</v>
      </c>
      <c r="H249" s="255">
        <v>150000</v>
      </c>
      <c r="I249" s="241">
        <f t="shared" si="162"/>
        <v>150000</v>
      </c>
      <c r="J249" s="242">
        <f t="shared" si="163"/>
        <v>150000</v>
      </c>
    </row>
    <row r="250" spans="1:11" s="1" customFormat="1" ht="51.75" thickBot="1" x14ac:dyDescent="0.25">
      <c r="A250" s="227">
        <f t="shared" si="165"/>
        <v>48</v>
      </c>
      <c r="B250" s="228"/>
      <c r="C250" s="217" t="s">
        <v>37</v>
      </c>
      <c r="D250" s="218" t="s">
        <v>0</v>
      </c>
      <c r="E250" s="211">
        <v>1</v>
      </c>
      <c r="F250" s="240"/>
      <c r="G250" s="241">
        <f t="shared" si="161"/>
        <v>0</v>
      </c>
      <c r="H250" s="255">
        <v>150000</v>
      </c>
      <c r="I250" s="241">
        <f t="shared" si="162"/>
        <v>150000</v>
      </c>
      <c r="J250" s="242">
        <f t="shared" si="163"/>
        <v>150000</v>
      </c>
    </row>
    <row r="251" spans="1:11" s="2" customFormat="1" ht="29.25" customHeight="1" x14ac:dyDescent="0.2">
      <c r="A251" s="219">
        <f t="shared" si="165"/>
        <v>49</v>
      </c>
      <c r="B251" s="229"/>
      <c r="C251" s="214" t="s">
        <v>78</v>
      </c>
      <c r="D251" s="230" t="s">
        <v>0</v>
      </c>
      <c r="E251" s="216">
        <v>1</v>
      </c>
      <c r="F251" s="240"/>
      <c r="G251" s="241">
        <f t="shared" si="161"/>
        <v>0</v>
      </c>
      <c r="H251" s="255">
        <v>20000</v>
      </c>
      <c r="I251" s="241">
        <f t="shared" si="162"/>
        <v>20000</v>
      </c>
      <c r="J251" s="242">
        <f t="shared" si="163"/>
        <v>20000</v>
      </c>
    </row>
    <row r="252" spans="1:11" s="1" customFormat="1" ht="29.25" customHeight="1" thickBot="1" x14ac:dyDescent="0.25">
      <c r="A252" s="146">
        <f t="shared" si="165"/>
        <v>50</v>
      </c>
      <c r="B252" s="147"/>
      <c r="C252" s="148" t="s">
        <v>35</v>
      </c>
      <c r="D252" s="149" t="s">
        <v>0</v>
      </c>
      <c r="E252" s="150">
        <v>1</v>
      </c>
      <c r="F252" s="240"/>
      <c r="G252" s="241">
        <f t="shared" si="161"/>
        <v>0</v>
      </c>
      <c r="H252" s="255">
        <v>20000</v>
      </c>
      <c r="I252" s="241">
        <f t="shared" si="162"/>
        <v>20000</v>
      </c>
      <c r="J252" s="242">
        <f t="shared" si="163"/>
        <v>20000</v>
      </c>
    </row>
    <row r="253" spans="1:11" s="2" customFormat="1" ht="35.25" customHeight="1" thickTop="1" thickBot="1" x14ac:dyDescent="0.25">
      <c r="A253" s="151"/>
      <c r="B253" s="152"/>
      <c r="C253" s="166" t="s">
        <v>102</v>
      </c>
      <c r="D253" s="153"/>
      <c r="E253" s="154"/>
      <c r="F253" s="155"/>
      <c r="G253" s="156"/>
      <c r="H253" s="273"/>
      <c r="I253" s="156"/>
      <c r="J253" s="157">
        <f>SUM(J3:J252)</f>
        <v>8615475</v>
      </c>
    </row>
    <row r="254" spans="1:11" s="2" customFormat="1" ht="14.25" customHeight="1" x14ac:dyDescent="0.2">
      <c r="A254" s="18"/>
      <c r="B254" s="158"/>
      <c r="C254" s="19"/>
      <c r="D254" s="159"/>
      <c r="E254" s="160"/>
      <c r="F254" s="20"/>
      <c r="G254" s="20"/>
      <c r="H254" s="274"/>
      <c r="I254" s="20"/>
      <c r="J254" s="20"/>
    </row>
    <row r="255" spans="1:11" ht="27.75" customHeight="1" x14ac:dyDescent="0.2">
      <c r="A255" s="723" t="s">
        <v>117</v>
      </c>
      <c r="B255" s="723"/>
      <c r="C255" s="723"/>
      <c r="D255" s="723"/>
      <c r="E255" s="723"/>
      <c r="F255" s="723"/>
      <c r="G255" s="723"/>
      <c r="H255" s="723"/>
      <c r="I255" s="723"/>
      <c r="J255" s="723"/>
    </row>
    <row r="256" spans="1:11" ht="18" customHeight="1" x14ac:dyDescent="0.2">
      <c r="A256" s="722" t="s">
        <v>150</v>
      </c>
      <c r="B256" s="722"/>
      <c r="C256" s="722"/>
      <c r="D256" s="722"/>
      <c r="E256" s="722"/>
      <c r="F256" s="722"/>
      <c r="G256" s="722"/>
      <c r="H256" s="722"/>
      <c r="I256" s="722"/>
      <c r="J256" s="722"/>
    </row>
    <row r="257" spans="1:10" ht="18" customHeight="1" x14ac:dyDescent="0.2">
      <c r="A257" s="722" t="s">
        <v>151</v>
      </c>
      <c r="B257" s="722"/>
      <c r="C257" s="722"/>
      <c r="D257" s="722"/>
      <c r="E257" s="722"/>
      <c r="F257" s="722"/>
      <c r="G257" s="722"/>
      <c r="H257" s="722"/>
      <c r="I257" s="722"/>
      <c r="J257" s="722"/>
    </row>
    <row r="258" spans="1:10" ht="18" customHeight="1" x14ac:dyDescent="0.2">
      <c r="A258" s="722" t="s">
        <v>149</v>
      </c>
      <c r="B258" s="722"/>
      <c r="C258" s="722"/>
      <c r="D258" s="722"/>
      <c r="E258" s="722"/>
      <c r="F258" s="722"/>
      <c r="G258" s="722"/>
      <c r="H258" s="722"/>
      <c r="I258" s="722"/>
      <c r="J258" s="722"/>
    </row>
    <row r="259" spans="1:10" ht="30" customHeight="1" x14ac:dyDescent="0.2">
      <c r="A259" s="723" t="s">
        <v>116</v>
      </c>
      <c r="B259" s="723"/>
      <c r="C259" s="723"/>
      <c r="D259" s="723"/>
      <c r="E259" s="723"/>
      <c r="F259" s="723"/>
      <c r="G259" s="723"/>
      <c r="H259" s="723"/>
      <c r="I259" s="723"/>
      <c r="J259" s="723"/>
    </row>
    <row r="260" spans="1:10" ht="27.75" customHeight="1" x14ac:dyDescent="0.2">
      <c r="A260" s="723" t="s">
        <v>115</v>
      </c>
      <c r="B260" s="723"/>
      <c r="C260" s="723"/>
      <c r="D260" s="723"/>
      <c r="E260" s="723"/>
      <c r="F260" s="723"/>
      <c r="G260" s="723"/>
      <c r="H260" s="723"/>
      <c r="I260" s="723"/>
      <c r="J260" s="723"/>
    </row>
    <row r="269" spans="1:10" x14ac:dyDescent="0.2">
      <c r="C269" s="163"/>
    </row>
  </sheetData>
  <autoFilter ref="A8:J253" xr:uid="{00000000-0009-0000-0000-000002000000}">
    <filterColumn colId="0" showButton="0"/>
  </autoFilter>
  <mergeCells count="9">
    <mergeCell ref="A258:J258"/>
    <mergeCell ref="A259:J259"/>
    <mergeCell ref="A260:J260"/>
    <mergeCell ref="F7:G7"/>
    <mergeCell ref="H7:I7"/>
    <mergeCell ref="A8:B8"/>
    <mergeCell ref="A255:J255"/>
    <mergeCell ref="A256:J256"/>
    <mergeCell ref="A257:J257"/>
  </mergeCells>
  <printOptions horizontalCentered="1"/>
  <pageMargins left="0" right="0" top="0.5" bottom="0.25" header="0.32" footer="0.25"/>
  <pageSetup paperSize="9" scale="45" orientation="portrait" r:id="rId1"/>
  <headerFooter scaleWithDoc="0" alignWithMargins="0">
    <oddFooter>&amp;L&amp;8SEM Engineers&amp;R&amp;8Page &amp;P of  &amp;N</oddFooter>
  </headerFooter>
  <rowBreaks count="5" manualBreakCount="5">
    <brk id="49" max="9" man="1"/>
    <brk id="99" max="9" man="1"/>
    <brk id="147" max="9" man="1"/>
    <brk id="196" max="9" man="1"/>
    <brk id="253"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32"/>
  <sheetViews>
    <sheetView topLeftCell="A12" workbookViewId="0">
      <selection activeCell="B32" sqref="B32"/>
    </sheetView>
  </sheetViews>
  <sheetFormatPr defaultRowHeight="14.25" x14ac:dyDescent="0.2"/>
  <cols>
    <col min="2" max="2" width="45.5" bestFit="1" customWidth="1"/>
    <col min="3" max="3" width="12.625" bestFit="1" customWidth="1"/>
  </cols>
  <sheetData>
    <row r="2" spans="1:3" x14ac:dyDescent="0.2">
      <c r="A2" s="660" t="s">
        <v>460</v>
      </c>
    </row>
    <row r="3" spans="1:3" ht="15" thickBot="1" x14ac:dyDescent="0.25"/>
    <row r="4" spans="1:3" ht="15" thickBot="1" x14ac:dyDescent="0.25">
      <c r="A4" s="662" t="s">
        <v>357</v>
      </c>
      <c r="B4" s="664" t="s">
        <v>458</v>
      </c>
      <c r="C4" s="665" t="s">
        <v>90</v>
      </c>
    </row>
    <row r="5" spans="1:3" ht="19.899999999999999" customHeight="1" x14ac:dyDescent="0.2">
      <c r="A5" s="666">
        <v>1</v>
      </c>
      <c r="B5" s="667" t="s">
        <v>461</v>
      </c>
      <c r="C5" s="668">
        <f>SUM(FSS!J12)</f>
        <v>42000</v>
      </c>
    </row>
    <row r="6" spans="1:3" ht="19.899999999999999" customHeight="1" x14ac:dyDescent="0.2">
      <c r="A6" s="669">
        <f>A5+1</f>
        <v>2</v>
      </c>
      <c r="B6" s="670" t="s">
        <v>462</v>
      </c>
      <c r="C6" s="671">
        <f>SUM(FSS!J14)</f>
        <v>6000</v>
      </c>
    </row>
    <row r="7" spans="1:3" ht="19.899999999999999" customHeight="1" x14ac:dyDescent="0.2">
      <c r="A7" s="669">
        <f t="shared" ref="A7:A31" si="0">A6+1</f>
        <v>3</v>
      </c>
      <c r="B7" s="670" t="s">
        <v>463</v>
      </c>
      <c r="C7" s="671">
        <f>SUM(FSS!J15)</f>
        <v>5000</v>
      </c>
    </row>
    <row r="8" spans="1:3" ht="19.899999999999999" customHeight="1" x14ac:dyDescent="0.2">
      <c r="A8" s="669">
        <f t="shared" si="0"/>
        <v>4</v>
      </c>
      <c r="B8" s="672" t="s">
        <v>464</v>
      </c>
      <c r="C8" s="671">
        <f>SUM(FSS!J16)</f>
        <v>21000</v>
      </c>
    </row>
    <row r="9" spans="1:3" ht="19.899999999999999" customHeight="1" x14ac:dyDescent="0.2">
      <c r="A9" s="669">
        <f t="shared" si="0"/>
        <v>5</v>
      </c>
      <c r="B9" s="672" t="s">
        <v>465</v>
      </c>
      <c r="C9" s="671">
        <f>SUM(FSS!J18:J25)</f>
        <v>1618100</v>
      </c>
    </row>
    <row r="10" spans="1:3" ht="19.899999999999999" customHeight="1" x14ac:dyDescent="0.2">
      <c r="A10" s="669">
        <f t="shared" si="0"/>
        <v>6</v>
      </c>
      <c r="B10" s="672" t="s">
        <v>209</v>
      </c>
      <c r="C10" s="671">
        <f>SUM(FSS!J27:J28)</f>
        <v>385700</v>
      </c>
    </row>
    <row r="11" spans="1:3" ht="19.899999999999999" customHeight="1" x14ac:dyDescent="0.2">
      <c r="A11" s="669">
        <f t="shared" si="0"/>
        <v>7</v>
      </c>
      <c r="B11" s="672" t="s">
        <v>212</v>
      </c>
      <c r="C11" s="671">
        <f>SUM(FSS!J30:J35)</f>
        <v>14500</v>
      </c>
    </row>
    <row r="12" spans="1:3" ht="19.899999999999999" customHeight="1" x14ac:dyDescent="0.2">
      <c r="A12" s="669">
        <f t="shared" si="0"/>
        <v>8</v>
      </c>
      <c r="B12" s="672" t="s">
        <v>466</v>
      </c>
      <c r="C12" s="671">
        <f>SUM(FSS!J39)</f>
        <v>7000</v>
      </c>
    </row>
    <row r="13" spans="1:3" ht="19.899999999999999" customHeight="1" x14ac:dyDescent="0.2">
      <c r="A13" s="669">
        <f t="shared" si="0"/>
        <v>9</v>
      </c>
      <c r="B13" s="672" t="s">
        <v>467</v>
      </c>
      <c r="C13" s="671">
        <f>SUM(FSS!J45:J49)</f>
        <v>24000</v>
      </c>
    </row>
    <row r="14" spans="1:3" ht="19.899999999999999" customHeight="1" x14ac:dyDescent="0.2">
      <c r="A14" s="669">
        <f t="shared" si="0"/>
        <v>10</v>
      </c>
      <c r="B14" s="672" t="s">
        <v>468</v>
      </c>
      <c r="C14" s="671">
        <f>SUM(FSS!J51)</f>
        <v>1000</v>
      </c>
    </row>
    <row r="15" spans="1:3" ht="19.899999999999999" customHeight="1" x14ac:dyDescent="0.2">
      <c r="A15" s="669">
        <f t="shared" si="0"/>
        <v>11</v>
      </c>
      <c r="B15" s="672" t="s">
        <v>234</v>
      </c>
      <c r="C15" s="671">
        <f>SUM(FSS!J52)</f>
        <v>1000</v>
      </c>
    </row>
    <row r="16" spans="1:3" ht="19.899999999999999" customHeight="1" x14ac:dyDescent="0.2">
      <c r="A16" s="669">
        <f t="shared" si="0"/>
        <v>12</v>
      </c>
      <c r="B16" s="672" t="s">
        <v>469</v>
      </c>
      <c r="C16" s="671">
        <f>SUM(FSS!J53)</f>
        <v>4000</v>
      </c>
    </row>
    <row r="17" spans="1:3" ht="19.899999999999999" customHeight="1" x14ac:dyDescent="0.2">
      <c r="A17" s="669">
        <f t="shared" si="0"/>
        <v>13</v>
      </c>
      <c r="B17" s="672" t="s">
        <v>470</v>
      </c>
      <c r="C17" s="671">
        <f>SUM(FSS!J54)</f>
        <v>1000</v>
      </c>
    </row>
    <row r="18" spans="1:3" ht="19.899999999999999" customHeight="1" x14ac:dyDescent="0.2">
      <c r="A18" s="669">
        <f t="shared" si="0"/>
        <v>14</v>
      </c>
      <c r="B18" s="672" t="s">
        <v>471</v>
      </c>
      <c r="C18" s="671">
        <f>SUM(FSS!J55)</f>
        <v>5000</v>
      </c>
    </row>
    <row r="19" spans="1:3" ht="19.899999999999999" customHeight="1" x14ac:dyDescent="0.2">
      <c r="A19" s="669">
        <f t="shared" si="0"/>
        <v>15</v>
      </c>
      <c r="B19" s="672" t="s">
        <v>238</v>
      </c>
      <c r="C19" s="671">
        <f>SUM(FSS!J56)</f>
        <v>5000</v>
      </c>
    </row>
    <row r="20" spans="1:3" ht="19.899999999999999" customHeight="1" x14ac:dyDescent="0.2">
      <c r="A20" s="669">
        <f t="shared" si="0"/>
        <v>16</v>
      </c>
      <c r="B20" s="672" t="s">
        <v>472</v>
      </c>
      <c r="C20" s="671">
        <f>SUM(FSS!J58:J61)</f>
        <v>34000</v>
      </c>
    </row>
    <row r="21" spans="1:3" ht="19.899999999999999" customHeight="1" x14ac:dyDescent="0.2">
      <c r="A21" s="669">
        <f t="shared" si="0"/>
        <v>17</v>
      </c>
      <c r="B21" s="672" t="s">
        <v>473</v>
      </c>
      <c r="C21" s="671">
        <f>SUM(FSS!J63)</f>
        <v>10000</v>
      </c>
    </row>
    <row r="22" spans="1:3" ht="19.899999999999999" customHeight="1" x14ac:dyDescent="0.2">
      <c r="A22" s="669">
        <f t="shared" si="0"/>
        <v>18</v>
      </c>
      <c r="B22" s="672" t="s">
        <v>474</v>
      </c>
      <c r="C22" s="671">
        <f>SUM(FSS!J65:J66)</f>
        <v>14000</v>
      </c>
    </row>
    <row r="23" spans="1:3" ht="19.899999999999999" customHeight="1" x14ac:dyDescent="0.2">
      <c r="A23" s="669">
        <f t="shared" si="0"/>
        <v>19</v>
      </c>
      <c r="B23" s="672" t="s">
        <v>475</v>
      </c>
      <c r="C23" s="671">
        <f>SUM(FSS!J67)</f>
        <v>50000</v>
      </c>
    </row>
    <row r="24" spans="1:3" ht="19.899999999999999" customHeight="1" x14ac:dyDescent="0.2">
      <c r="A24" s="669">
        <f t="shared" si="0"/>
        <v>20</v>
      </c>
      <c r="B24" s="672" t="s">
        <v>476</v>
      </c>
      <c r="C24" s="671">
        <f>SUM(FSS!J68)</f>
        <v>50000</v>
      </c>
    </row>
    <row r="25" spans="1:3" ht="19.899999999999999" customHeight="1" x14ac:dyDescent="0.2">
      <c r="A25" s="669">
        <f t="shared" si="0"/>
        <v>21</v>
      </c>
      <c r="B25" s="672" t="s">
        <v>477</v>
      </c>
      <c r="C25" s="671">
        <f>SUM(FSS!J69)</f>
        <v>45000</v>
      </c>
    </row>
    <row r="26" spans="1:3" ht="19.899999999999999" customHeight="1" x14ac:dyDescent="0.2">
      <c r="A26" s="669">
        <f t="shared" si="0"/>
        <v>22</v>
      </c>
      <c r="B26" s="672" t="s">
        <v>478</v>
      </c>
      <c r="C26" s="671">
        <f>SUM(FSS!J70)</f>
        <v>35000</v>
      </c>
    </row>
    <row r="27" spans="1:3" ht="19.899999999999999" customHeight="1" x14ac:dyDescent="0.2">
      <c r="A27" s="669">
        <f t="shared" si="0"/>
        <v>23</v>
      </c>
      <c r="B27" s="672" t="s">
        <v>479</v>
      </c>
      <c r="C27" s="671">
        <f>SUM(FSS!J71)</f>
        <v>10000</v>
      </c>
    </row>
    <row r="28" spans="1:3" ht="19.899999999999999" customHeight="1" x14ac:dyDescent="0.2">
      <c r="A28" s="669">
        <f t="shared" si="0"/>
        <v>24</v>
      </c>
      <c r="B28" s="672" t="s">
        <v>480</v>
      </c>
      <c r="C28" s="671">
        <f>SUM(FSS!J72)</f>
        <v>20000</v>
      </c>
    </row>
    <row r="29" spans="1:3" ht="19.899999999999999" customHeight="1" x14ac:dyDescent="0.2">
      <c r="A29" s="669">
        <f t="shared" si="0"/>
        <v>25</v>
      </c>
      <c r="B29" s="672" t="s">
        <v>481</v>
      </c>
      <c r="C29" s="671">
        <f>SUM(FSS!J73)</f>
        <v>150000</v>
      </c>
    </row>
    <row r="30" spans="1:3" ht="19.899999999999999" customHeight="1" x14ac:dyDescent="0.2">
      <c r="A30" s="669">
        <f t="shared" si="0"/>
        <v>26</v>
      </c>
      <c r="B30" s="672" t="s">
        <v>482</v>
      </c>
      <c r="C30" s="671">
        <f>SUM(FSS!J74)</f>
        <v>45000</v>
      </c>
    </row>
    <row r="31" spans="1:3" ht="19.899999999999999" customHeight="1" x14ac:dyDescent="0.2">
      <c r="A31" s="669">
        <f t="shared" si="0"/>
        <v>27</v>
      </c>
      <c r="B31" s="672" t="s">
        <v>483</v>
      </c>
      <c r="C31" s="671">
        <f>SUM(FSS!J75)</f>
        <v>50000</v>
      </c>
    </row>
    <row r="32" spans="1:3" ht="19.899999999999999" customHeight="1" x14ac:dyDescent="0.2">
      <c r="A32" s="661"/>
      <c r="B32" s="675" t="s">
        <v>88</v>
      </c>
      <c r="C32" s="676">
        <f>SUM(C5:C31)</f>
        <v>2653300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1"/>
  <sheetViews>
    <sheetView view="pageBreakPreview" topLeftCell="A25" zoomScale="60" zoomScaleNormal="100" workbookViewId="0">
      <selection activeCell="A2" sqref="A2"/>
    </sheetView>
  </sheetViews>
  <sheetFormatPr defaultColWidth="8.875" defaultRowHeight="14.25" x14ac:dyDescent="0.2"/>
  <cols>
    <col min="1" max="1" width="3" style="404" customWidth="1"/>
    <col min="2" max="2" width="4.625" style="404" customWidth="1"/>
    <col min="3" max="3" width="44" style="405" customWidth="1"/>
    <col min="4" max="4" width="6.125" style="404" customWidth="1"/>
    <col min="5" max="5" width="6.625" style="404" customWidth="1"/>
    <col min="6" max="6" width="10.625" style="404" customWidth="1"/>
    <col min="7" max="7" width="12.625" style="404" customWidth="1"/>
    <col min="8" max="8" width="12.625" style="400" customWidth="1"/>
    <col min="9" max="10" width="12.625" style="404" customWidth="1"/>
    <col min="11" max="16384" width="8.875" style="288"/>
  </cols>
  <sheetData>
    <row r="1" spans="1:10" s="281" customFormat="1" ht="20.25" x14ac:dyDescent="0.3">
      <c r="A1" s="276" t="s">
        <v>182</v>
      </c>
      <c r="B1" s="276"/>
      <c r="C1" s="277"/>
      <c r="D1" s="278"/>
      <c r="E1" s="279"/>
      <c r="F1" s="279"/>
      <c r="G1" s="279"/>
      <c r="H1" s="280"/>
      <c r="I1" s="279"/>
      <c r="J1" s="279"/>
    </row>
    <row r="2" spans="1:10" s="281" customFormat="1" ht="12.75" customHeight="1" x14ac:dyDescent="0.2">
      <c r="A2" s="282" t="s">
        <v>183</v>
      </c>
      <c r="B2" s="282"/>
      <c r="C2" s="283"/>
      <c r="D2" s="284"/>
      <c r="E2" s="279"/>
      <c r="F2" s="279"/>
      <c r="G2" s="279"/>
      <c r="H2" s="280"/>
      <c r="I2" s="279"/>
      <c r="J2" s="279"/>
    </row>
    <row r="3" spans="1:10" s="281" customFormat="1" ht="9" customHeight="1" x14ac:dyDescent="0.25">
      <c r="A3" s="283"/>
      <c r="B3" s="283"/>
      <c r="C3" s="283"/>
      <c r="D3" s="285"/>
      <c r="E3" s="279"/>
      <c r="F3" s="279"/>
      <c r="G3" s="279"/>
      <c r="H3" s="280"/>
      <c r="I3" s="279"/>
      <c r="J3" s="279"/>
    </row>
    <row r="4" spans="1:10" ht="15.75" x14ac:dyDescent="0.25">
      <c r="A4" s="276" t="s">
        <v>184</v>
      </c>
      <c r="B4" s="276"/>
      <c r="C4"/>
      <c r="D4" s="286"/>
      <c r="E4" s="279"/>
      <c r="F4" s="279"/>
      <c r="G4" s="279"/>
      <c r="H4" s="280"/>
      <c r="I4" s="286"/>
      <c r="J4" s="287" t="s">
        <v>132</v>
      </c>
    </row>
    <row r="5" spans="1:10" ht="15.75" x14ac:dyDescent="0.25">
      <c r="A5" s="289" t="s">
        <v>185</v>
      </c>
      <c r="B5" s="290"/>
      <c r="C5"/>
      <c r="D5" s="286"/>
      <c r="E5" s="279"/>
      <c r="F5" s="286"/>
      <c r="G5" s="291"/>
      <c r="H5" s="292"/>
      <c r="I5" s="291"/>
      <c r="J5" s="293" t="s">
        <v>159</v>
      </c>
    </row>
    <row r="6" spans="1:10" ht="9.9499999999999993" customHeight="1" thickBot="1" x14ac:dyDescent="0.25">
      <c r="A6" s="289"/>
      <c r="B6" s="289"/>
      <c r="C6" s="283"/>
      <c r="D6" s="294"/>
      <c r="E6" s="279"/>
      <c r="F6" s="731"/>
      <c r="G6" s="731"/>
      <c r="H6" s="731"/>
      <c r="I6" s="731"/>
      <c r="J6" s="731"/>
    </row>
    <row r="7" spans="1:10" ht="15" customHeight="1" x14ac:dyDescent="0.2">
      <c r="A7" s="732" t="s">
        <v>82</v>
      </c>
      <c r="B7" s="733"/>
      <c r="C7" s="736" t="s">
        <v>83</v>
      </c>
      <c r="D7" s="736" t="s">
        <v>84</v>
      </c>
      <c r="E7" s="738" t="s">
        <v>85</v>
      </c>
      <c r="F7" s="740" t="s">
        <v>86</v>
      </c>
      <c r="G7" s="741"/>
      <c r="H7" s="740" t="s">
        <v>87</v>
      </c>
      <c r="I7" s="742"/>
      <c r="J7" s="295" t="s">
        <v>186</v>
      </c>
    </row>
    <row r="8" spans="1:10" s="300" customFormat="1" ht="15" customHeight="1" thickBot="1" x14ac:dyDescent="0.25">
      <c r="A8" s="734"/>
      <c r="B8" s="735"/>
      <c r="C8" s="737"/>
      <c r="D8" s="737"/>
      <c r="E8" s="739"/>
      <c r="F8" s="296" t="s">
        <v>89</v>
      </c>
      <c r="G8" s="297" t="s">
        <v>90</v>
      </c>
      <c r="H8" s="298" t="s">
        <v>89</v>
      </c>
      <c r="I8" s="297" t="s">
        <v>90</v>
      </c>
      <c r="J8" s="299" t="s">
        <v>91</v>
      </c>
    </row>
    <row r="9" spans="1:10" ht="18" customHeight="1" thickTop="1" x14ac:dyDescent="0.2">
      <c r="A9" s="301"/>
      <c r="B9" s="302"/>
      <c r="C9" s="303" t="s">
        <v>187</v>
      </c>
      <c r="D9" s="304"/>
      <c r="E9" s="305"/>
      <c r="F9" s="305"/>
      <c r="G9" s="305"/>
      <c r="H9" s="306"/>
      <c r="I9" s="305"/>
      <c r="J9" s="307"/>
    </row>
    <row r="10" spans="1:10" ht="52.5" customHeight="1" x14ac:dyDescent="0.2">
      <c r="A10" s="308"/>
      <c r="B10" s="309"/>
      <c r="C10" s="310" t="s">
        <v>188</v>
      </c>
      <c r="D10" s="311"/>
      <c r="E10" s="305"/>
      <c r="F10" s="305"/>
      <c r="G10" s="305"/>
      <c r="H10" s="306"/>
      <c r="I10" s="305"/>
      <c r="J10" s="312"/>
    </row>
    <row r="11" spans="1:10" ht="76.5" x14ac:dyDescent="0.2">
      <c r="A11" s="313">
        <v>1</v>
      </c>
      <c r="B11" s="314"/>
      <c r="C11" s="315" t="s">
        <v>189</v>
      </c>
      <c r="D11" s="316"/>
      <c r="E11" s="305"/>
      <c r="F11" s="305"/>
      <c r="G11" s="305"/>
      <c r="H11" s="306"/>
      <c r="I11" s="305"/>
      <c r="J11" s="312"/>
    </row>
    <row r="12" spans="1:10" ht="15" customHeight="1" x14ac:dyDescent="0.2">
      <c r="A12" s="313"/>
      <c r="B12" s="317" t="s">
        <v>41</v>
      </c>
      <c r="C12" s="318" t="s">
        <v>190</v>
      </c>
      <c r="D12" s="319" t="str">
        <f>IF(C12="","",IF(E12="","",IF(E12&gt;1,"Nos.","No.")))</f>
        <v>Nos.</v>
      </c>
      <c r="E12" s="320">
        <v>7</v>
      </c>
      <c r="F12" s="321"/>
      <c r="G12" s="322"/>
      <c r="H12" s="321">
        <v>6000</v>
      </c>
      <c r="I12" s="322">
        <f>H12*E12</f>
        <v>42000</v>
      </c>
      <c r="J12" s="323">
        <f>I12+G12</f>
        <v>42000</v>
      </c>
    </row>
    <row r="13" spans="1:10" ht="89.25" x14ac:dyDescent="0.2">
      <c r="A13" s="313">
        <f>A11+1</f>
        <v>2</v>
      </c>
      <c r="B13" s="324"/>
      <c r="C13" s="325" t="s">
        <v>191</v>
      </c>
      <c r="D13" s="326"/>
      <c r="E13" s="327"/>
      <c r="F13" s="305"/>
      <c r="G13" s="328"/>
      <c r="H13" s="329"/>
      <c r="I13" s="328"/>
      <c r="J13" s="330"/>
    </row>
    <row r="14" spans="1:10" ht="15" customHeight="1" x14ac:dyDescent="0.2">
      <c r="A14" s="313"/>
      <c r="B14" s="317" t="s">
        <v>41</v>
      </c>
      <c r="C14" s="331" t="s">
        <v>192</v>
      </c>
      <c r="D14" s="319" t="str">
        <f>IF(C14="","",IF(E14="","",IF(E14&gt;1,"Nos.","No.")))</f>
        <v>No.</v>
      </c>
      <c r="E14" s="320">
        <v>1</v>
      </c>
      <c r="F14" s="321"/>
      <c r="G14" s="322"/>
      <c r="H14" s="321">
        <v>6000</v>
      </c>
      <c r="I14" s="322">
        <f>H14*E14</f>
        <v>6000</v>
      </c>
      <c r="J14" s="323">
        <f>I14+G14</f>
        <v>6000</v>
      </c>
    </row>
    <row r="15" spans="1:10" ht="39" customHeight="1" x14ac:dyDescent="0.2">
      <c r="A15" s="313">
        <f>A13+1</f>
        <v>3</v>
      </c>
      <c r="B15" s="314"/>
      <c r="C15" s="332" t="s">
        <v>193</v>
      </c>
      <c r="D15" s="333" t="str">
        <f>IF(C15="","",IF(E15="","",IF(E15&gt;1,"Nos.","No.")))</f>
        <v>No.</v>
      </c>
      <c r="E15" s="334">
        <v>1</v>
      </c>
      <c r="F15" s="321"/>
      <c r="G15" s="322"/>
      <c r="H15" s="321">
        <v>5000</v>
      </c>
      <c r="I15" s="322">
        <f>H15*E15</f>
        <v>5000</v>
      </c>
      <c r="J15" s="323">
        <f>I15+G15</f>
        <v>5000</v>
      </c>
    </row>
    <row r="16" spans="1:10" ht="24.95" customHeight="1" thickBot="1" x14ac:dyDescent="0.25">
      <c r="A16" s="335">
        <f>A15+1</f>
        <v>4</v>
      </c>
      <c r="B16" s="336"/>
      <c r="C16" s="337" t="s">
        <v>194</v>
      </c>
      <c r="D16" s="338" t="str">
        <f t="shared" ref="D16" si="0">IF(C16="","",IF(E16="","",IF(E16&gt;1,"Nos.","No.")))</f>
        <v>Nos.</v>
      </c>
      <c r="E16" s="339">
        <v>7</v>
      </c>
      <c r="F16" s="321"/>
      <c r="G16" s="322"/>
      <c r="H16" s="321">
        <v>3000</v>
      </c>
      <c r="I16" s="322">
        <f>H16*E16</f>
        <v>21000</v>
      </c>
      <c r="J16" s="323">
        <f>I16+G16</f>
        <v>21000</v>
      </c>
    </row>
    <row r="17" spans="1:10" ht="76.5" customHeight="1" x14ac:dyDescent="0.2">
      <c r="A17" s="313">
        <f>A16+1</f>
        <v>5</v>
      </c>
      <c r="B17" s="314"/>
      <c r="C17" s="315" t="s">
        <v>195</v>
      </c>
      <c r="D17" s="340"/>
      <c r="E17" s="341"/>
      <c r="F17" s="342"/>
      <c r="G17" s="343"/>
      <c r="H17" s="342"/>
      <c r="I17" s="343"/>
      <c r="J17" s="344"/>
    </row>
    <row r="18" spans="1:10" ht="20.100000000000001" customHeight="1" x14ac:dyDescent="0.2">
      <c r="A18" s="313"/>
      <c r="B18" s="345" t="s">
        <v>41</v>
      </c>
      <c r="C18" s="318" t="s">
        <v>196</v>
      </c>
      <c r="D18" s="319" t="s">
        <v>197</v>
      </c>
      <c r="E18" s="320">
        <v>2870</v>
      </c>
      <c r="F18" s="321"/>
      <c r="G18" s="322"/>
      <c r="H18" s="321">
        <v>180</v>
      </c>
      <c r="I18" s="322">
        <f t="shared" ref="I18:I25" si="1">H18*E18</f>
        <v>516600</v>
      </c>
      <c r="J18" s="323">
        <f t="shared" ref="J18:J25" si="2">I18+G18</f>
        <v>516600</v>
      </c>
    </row>
    <row r="19" spans="1:10" ht="20.100000000000001" customHeight="1" x14ac:dyDescent="0.2">
      <c r="A19" s="313"/>
      <c r="B19" s="345" t="s">
        <v>42</v>
      </c>
      <c r="C19" s="318" t="s">
        <v>198</v>
      </c>
      <c r="D19" s="319" t="s">
        <v>197</v>
      </c>
      <c r="E19" s="320">
        <v>1680</v>
      </c>
      <c r="F19" s="321"/>
      <c r="G19" s="322"/>
      <c r="H19" s="321">
        <v>200</v>
      </c>
      <c r="I19" s="322">
        <f t="shared" si="1"/>
        <v>336000</v>
      </c>
      <c r="J19" s="323">
        <f t="shared" si="2"/>
        <v>336000</v>
      </c>
    </row>
    <row r="20" spans="1:10" ht="20.100000000000001" customHeight="1" x14ac:dyDescent="0.2">
      <c r="A20" s="313"/>
      <c r="B20" s="345" t="s">
        <v>43</v>
      </c>
      <c r="C20" s="318" t="s">
        <v>199</v>
      </c>
      <c r="D20" s="319" t="s">
        <v>197</v>
      </c>
      <c r="E20" s="320">
        <v>830</v>
      </c>
      <c r="F20" s="321"/>
      <c r="G20" s="322"/>
      <c r="H20" s="321">
        <v>225</v>
      </c>
      <c r="I20" s="322">
        <f t="shared" si="1"/>
        <v>186750</v>
      </c>
      <c r="J20" s="323">
        <f t="shared" si="2"/>
        <v>186750</v>
      </c>
    </row>
    <row r="21" spans="1:10" ht="20.100000000000001" customHeight="1" x14ac:dyDescent="0.2">
      <c r="A21" s="313"/>
      <c r="B21" s="345" t="s">
        <v>73</v>
      </c>
      <c r="C21" s="346" t="s">
        <v>200</v>
      </c>
      <c r="D21" s="319" t="s">
        <v>197</v>
      </c>
      <c r="E21" s="320">
        <v>950</v>
      </c>
      <c r="F21" s="321"/>
      <c r="G21" s="322"/>
      <c r="H21" s="321">
        <v>250</v>
      </c>
      <c r="I21" s="322">
        <f t="shared" si="1"/>
        <v>237500</v>
      </c>
      <c r="J21" s="323">
        <f t="shared" si="2"/>
        <v>237500</v>
      </c>
    </row>
    <row r="22" spans="1:10" ht="20.100000000000001" customHeight="1" x14ac:dyDescent="0.2">
      <c r="A22" s="313"/>
      <c r="B22" s="345" t="s">
        <v>201</v>
      </c>
      <c r="C22" s="318" t="s">
        <v>202</v>
      </c>
      <c r="D22" s="319" t="s">
        <v>197</v>
      </c>
      <c r="E22" s="320">
        <v>150</v>
      </c>
      <c r="F22" s="321"/>
      <c r="G22" s="322"/>
      <c r="H22" s="321">
        <v>275</v>
      </c>
      <c r="I22" s="322">
        <f t="shared" si="1"/>
        <v>41250</v>
      </c>
      <c r="J22" s="323">
        <f t="shared" si="2"/>
        <v>41250</v>
      </c>
    </row>
    <row r="23" spans="1:10" ht="20.100000000000001" customHeight="1" x14ac:dyDescent="0.2">
      <c r="A23" s="313"/>
      <c r="B23" s="345" t="s">
        <v>203</v>
      </c>
      <c r="C23" s="346" t="s">
        <v>204</v>
      </c>
      <c r="D23" s="333" t="s">
        <v>197</v>
      </c>
      <c r="E23" s="334">
        <v>120</v>
      </c>
      <c r="F23" s="321"/>
      <c r="G23" s="322"/>
      <c r="H23" s="321">
        <v>300</v>
      </c>
      <c r="I23" s="322">
        <f t="shared" si="1"/>
        <v>36000</v>
      </c>
      <c r="J23" s="323">
        <f t="shared" si="2"/>
        <v>36000</v>
      </c>
    </row>
    <row r="24" spans="1:10" ht="20.100000000000001" customHeight="1" x14ac:dyDescent="0.2">
      <c r="A24" s="313"/>
      <c r="B24" s="345" t="s">
        <v>205</v>
      </c>
      <c r="C24" s="346" t="s">
        <v>206</v>
      </c>
      <c r="D24" s="333" t="s">
        <v>197</v>
      </c>
      <c r="E24" s="334">
        <v>400</v>
      </c>
      <c r="F24" s="321"/>
      <c r="G24" s="322"/>
      <c r="H24" s="321">
        <v>350</v>
      </c>
      <c r="I24" s="322">
        <f t="shared" si="1"/>
        <v>140000</v>
      </c>
      <c r="J24" s="323">
        <f t="shared" si="2"/>
        <v>140000</v>
      </c>
    </row>
    <row r="25" spans="1:10" s="347" customFormat="1" ht="20.100000000000001" customHeight="1" x14ac:dyDescent="0.2">
      <c r="A25" s="313"/>
      <c r="B25" s="345" t="s">
        <v>207</v>
      </c>
      <c r="C25" s="346" t="s">
        <v>208</v>
      </c>
      <c r="D25" s="333" t="s">
        <v>197</v>
      </c>
      <c r="E25" s="334">
        <v>310</v>
      </c>
      <c r="F25" s="321"/>
      <c r="G25" s="322"/>
      <c r="H25" s="321">
        <v>400</v>
      </c>
      <c r="I25" s="322">
        <f t="shared" si="1"/>
        <v>124000</v>
      </c>
      <c r="J25" s="323">
        <f t="shared" si="2"/>
        <v>124000</v>
      </c>
    </row>
    <row r="26" spans="1:10" s="352" customFormat="1" ht="15" customHeight="1" x14ac:dyDescent="0.2">
      <c r="A26" s="313">
        <f>A17+1</f>
        <v>6</v>
      </c>
      <c r="B26" s="348"/>
      <c r="C26" s="349" t="s">
        <v>209</v>
      </c>
      <c r="D26" s="340"/>
      <c r="E26" s="341"/>
      <c r="F26" s="342"/>
      <c r="G26" s="350"/>
      <c r="H26" s="342"/>
      <c r="I26" s="350"/>
      <c r="J26" s="351"/>
    </row>
    <row r="27" spans="1:10" s="355" customFormat="1" ht="25.5" x14ac:dyDescent="0.2">
      <c r="A27" s="353"/>
      <c r="B27" s="354" t="s">
        <v>41</v>
      </c>
      <c r="C27" s="318" t="s">
        <v>210</v>
      </c>
      <c r="D27" s="319" t="str">
        <f>IF(C27="","",IF(E27="","",IF(E27&gt;1,"Nos.","No.")))</f>
        <v>Nos.</v>
      </c>
      <c r="E27" s="320">
        <v>597</v>
      </c>
      <c r="F27" s="321"/>
      <c r="G27" s="322"/>
      <c r="H27" s="321">
        <v>600</v>
      </c>
      <c r="I27" s="322">
        <f>H27*E27</f>
        <v>358200</v>
      </c>
      <c r="J27" s="323">
        <f>I27+G27</f>
        <v>358200</v>
      </c>
    </row>
    <row r="28" spans="1:10" s="352" customFormat="1" ht="25.5" x14ac:dyDescent="0.2">
      <c r="A28" s="353"/>
      <c r="B28" s="356" t="s">
        <v>42</v>
      </c>
      <c r="C28" s="346" t="s">
        <v>211</v>
      </c>
      <c r="D28" s="333" t="str">
        <f>IF(C28="","",IF(E28="","",IF(E28&gt;1,"Nos.","No.")))</f>
        <v>Nos.</v>
      </c>
      <c r="E28" s="334">
        <v>55</v>
      </c>
      <c r="F28" s="321"/>
      <c r="G28" s="322"/>
      <c r="H28" s="321">
        <v>500</v>
      </c>
      <c r="I28" s="322">
        <f>H28*E28</f>
        <v>27500</v>
      </c>
      <c r="J28" s="323">
        <f>I28+G28</f>
        <v>27500</v>
      </c>
    </row>
    <row r="29" spans="1:10" s="352" customFormat="1" ht="18" customHeight="1" x14ac:dyDescent="0.2">
      <c r="A29" s="353">
        <f>A26+1</f>
        <v>7</v>
      </c>
      <c r="B29" s="357"/>
      <c r="C29" s="349" t="s">
        <v>212</v>
      </c>
      <c r="D29" s="358"/>
      <c r="E29" s="316"/>
      <c r="F29" s="359"/>
      <c r="G29" s="350"/>
      <c r="H29" s="359"/>
      <c r="I29" s="350"/>
      <c r="J29" s="351"/>
    </row>
    <row r="30" spans="1:10" ht="18" customHeight="1" x14ac:dyDescent="0.2">
      <c r="A30" s="360"/>
      <c r="B30" s="361" t="s">
        <v>41</v>
      </c>
      <c r="C30" s="331" t="s">
        <v>213</v>
      </c>
      <c r="D30" s="319" t="str">
        <f t="shared" ref="D30:D35" si="3">IF(C30="","",IF(E30="","",IF(E30&gt;1,"Nos.","No.")))</f>
        <v>Nos.</v>
      </c>
      <c r="E30" s="362">
        <v>8</v>
      </c>
      <c r="F30" s="321"/>
      <c r="G30" s="322"/>
      <c r="H30" s="321">
        <v>500</v>
      </c>
      <c r="I30" s="322">
        <f t="shared" ref="I30:I35" si="4">H30*E30</f>
        <v>4000</v>
      </c>
      <c r="J30" s="323">
        <f t="shared" ref="J30:J35" si="5">I30+G30</f>
        <v>4000</v>
      </c>
    </row>
    <row r="31" spans="1:10" ht="18" customHeight="1" x14ac:dyDescent="0.2">
      <c r="A31" s="360"/>
      <c r="B31" s="345" t="s">
        <v>42</v>
      </c>
      <c r="C31" s="346" t="s">
        <v>214</v>
      </c>
      <c r="D31" s="333" t="str">
        <f t="shared" si="3"/>
        <v>Nos.</v>
      </c>
      <c r="E31" s="363">
        <v>8</v>
      </c>
      <c r="F31" s="321"/>
      <c r="G31" s="322"/>
      <c r="H31" s="321">
        <v>500</v>
      </c>
      <c r="I31" s="322">
        <f t="shared" si="4"/>
        <v>4000</v>
      </c>
      <c r="J31" s="323">
        <f t="shared" si="5"/>
        <v>4000</v>
      </c>
    </row>
    <row r="32" spans="1:10" ht="18" customHeight="1" thickBot="1" x14ac:dyDescent="0.25">
      <c r="A32" s="364"/>
      <c r="B32" s="365" t="s">
        <v>43</v>
      </c>
      <c r="C32" s="337" t="s">
        <v>215</v>
      </c>
      <c r="D32" s="366" t="str">
        <f t="shared" si="3"/>
        <v>Nos.</v>
      </c>
      <c r="E32" s="367">
        <v>5</v>
      </c>
      <c r="F32" s="321"/>
      <c r="G32" s="322"/>
      <c r="H32" s="321">
        <v>500</v>
      </c>
      <c r="I32" s="322">
        <f t="shared" si="4"/>
        <v>2500</v>
      </c>
      <c r="J32" s="323">
        <f t="shared" si="5"/>
        <v>2500</v>
      </c>
    </row>
    <row r="33" spans="1:10" s="347" customFormat="1" ht="18" customHeight="1" x14ac:dyDescent="0.2">
      <c r="A33" s="360"/>
      <c r="B33" s="345" t="s">
        <v>73</v>
      </c>
      <c r="C33" s="318" t="s">
        <v>216</v>
      </c>
      <c r="D33" s="319" t="s">
        <v>1</v>
      </c>
      <c r="E33" s="320">
        <v>3</v>
      </c>
      <c r="F33" s="321"/>
      <c r="G33" s="322"/>
      <c r="H33" s="321">
        <v>500</v>
      </c>
      <c r="I33" s="322">
        <f t="shared" si="4"/>
        <v>1500</v>
      </c>
      <c r="J33" s="323">
        <f t="shared" si="5"/>
        <v>1500</v>
      </c>
    </row>
    <row r="34" spans="1:10" ht="18" customHeight="1" x14ac:dyDescent="0.2">
      <c r="A34" s="360"/>
      <c r="B34" s="345" t="s">
        <v>201</v>
      </c>
      <c r="C34" s="346" t="s">
        <v>217</v>
      </c>
      <c r="D34" s="333" t="str">
        <f t="shared" si="3"/>
        <v>No.</v>
      </c>
      <c r="E34" s="362">
        <v>1</v>
      </c>
      <c r="F34" s="321"/>
      <c r="G34" s="322"/>
      <c r="H34" s="321">
        <v>500</v>
      </c>
      <c r="I34" s="322">
        <f t="shared" si="4"/>
        <v>500</v>
      </c>
      <c r="J34" s="323">
        <f t="shared" si="5"/>
        <v>500</v>
      </c>
    </row>
    <row r="35" spans="1:10" s="368" customFormat="1" ht="18" customHeight="1" x14ac:dyDescent="0.2">
      <c r="A35" s="360"/>
      <c r="B35" s="345" t="s">
        <v>203</v>
      </c>
      <c r="C35" s="318" t="s">
        <v>218</v>
      </c>
      <c r="D35" s="319" t="str">
        <f t="shared" si="3"/>
        <v>No.</v>
      </c>
      <c r="E35" s="362">
        <v>1</v>
      </c>
      <c r="F35" s="321"/>
      <c r="G35" s="322"/>
      <c r="H35" s="321">
        <v>2000</v>
      </c>
      <c r="I35" s="322">
        <f t="shared" si="4"/>
        <v>2000</v>
      </c>
      <c r="J35" s="323">
        <f t="shared" si="5"/>
        <v>2000</v>
      </c>
    </row>
    <row r="36" spans="1:10" s="368" customFormat="1" ht="25.5" x14ac:dyDescent="0.2">
      <c r="A36" s="313">
        <f>A29+1</f>
        <v>8</v>
      </c>
      <c r="B36" s="314"/>
      <c r="C36" s="369" t="s">
        <v>219</v>
      </c>
      <c r="D36" s="326"/>
      <c r="E36" s="327"/>
      <c r="F36" s="329"/>
      <c r="G36" s="328"/>
      <c r="H36" s="329"/>
      <c r="I36" s="328"/>
      <c r="J36" s="330"/>
    </row>
    <row r="37" spans="1:10" s="368" customFormat="1" ht="15" customHeight="1" x14ac:dyDescent="0.2">
      <c r="A37" s="313"/>
      <c r="B37" s="356" t="s">
        <v>41</v>
      </c>
      <c r="C37" s="370" t="s">
        <v>220</v>
      </c>
      <c r="D37" s="340"/>
      <c r="E37" s="341"/>
      <c r="F37" s="342"/>
      <c r="G37" s="350"/>
      <c r="H37" s="342"/>
      <c r="I37" s="350"/>
      <c r="J37" s="351"/>
    </row>
    <row r="38" spans="1:10" s="368" customFormat="1" ht="15" customHeight="1" x14ac:dyDescent="0.2">
      <c r="A38" s="313"/>
      <c r="B38" s="356" t="s">
        <v>42</v>
      </c>
      <c r="C38" s="370" t="s">
        <v>221</v>
      </c>
      <c r="D38" s="340"/>
      <c r="E38" s="341"/>
      <c r="F38" s="342"/>
      <c r="G38" s="350"/>
      <c r="H38" s="342"/>
      <c r="I38" s="350"/>
      <c r="J38" s="351"/>
    </row>
    <row r="39" spans="1:10" s="368" customFormat="1" ht="15" customHeight="1" x14ac:dyDescent="0.2">
      <c r="A39" s="313"/>
      <c r="B39" s="356" t="s">
        <v>43</v>
      </c>
      <c r="C39" s="370" t="s">
        <v>222</v>
      </c>
      <c r="D39" s="340" t="str">
        <f>IF(C39="","",IF(E39="","",IF(E39&gt;1,"Nos.","No.")))</f>
        <v>No.</v>
      </c>
      <c r="E39" s="341">
        <v>1</v>
      </c>
      <c r="F39" s="321"/>
      <c r="G39" s="322"/>
      <c r="H39" s="321">
        <v>7000</v>
      </c>
      <c r="I39" s="322">
        <f>H39*E39</f>
        <v>7000</v>
      </c>
      <c r="J39" s="323">
        <f>I39+G39</f>
        <v>7000</v>
      </c>
    </row>
    <row r="40" spans="1:10" s="368" customFormat="1" ht="15" customHeight="1" x14ac:dyDescent="0.2">
      <c r="A40" s="313"/>
      <c r="B40" s="356" t="s">
        <v>73</v>
      </c>
      <c r="C40" s="370" t="s">
        <v>223</v>
      </c>
      <c r="D40" s="340"/>
      <c r="E40" s="341"/>
      <c r="F40" s="342"/>
      <c r="G40" s="350"/>
      <c r="H40" s="342"/>
      <c r="I40" s="350"/>
      <c r="J40" s="351"/>
    </row>
    <row r="41" spans="1:10" s="368" customFormat="1" ht="15" customHeight="1" x14ac:dyDescent="0.2">
      <c r="A41" s="313"/>
      <c r="B41" s="356" t="s">
        <v>201</v>
      </c>
      <c r="C41" s="370" t="s">
        <v>224</v>
      </c>
      <c r="D41" s="340"/>
      <c r="E41" s="341"/>
      <c r="F41" s="342"/>
      <c r="G41" s="350"/>
      <c r="H41" s="342"/>
      <c r="I41" s="350"/>
      <c r="J41" s="351"/>
    </row>
    <row r="42" spans="1:10" s="368" customFormat="1" ht="15" customHeight="1" x14ac:dyDescent="0.2">
      <c r="A42" s="313"/>
      <c r="B42" s="356" t="s">
        <v>203</v>
      </c>
      <c r="C42" s="318" t="s">
        <v>225</v>
      </c>
      <c r="D42" s="319"/>
      <c r="E42" s="320"/>
      <c r="F42" s="321"/>
      <c r="G42" s="322"/>
      <c r="H42" s="321"/>
      <c r="I42" s="322"/>
      <c r="J42" s="323"/>
    </row>
    <row r="43" spans="1:10" s="368" customFormat="1" ht="25.5" x14ac:dyDescent="0.2">
      <c r="A43" s="313">
        <f>A36+1</f>
        <v>9</v>
      </c>
      <c r="B43" s="314"/>
      <c r="C43" s="349" t="s">
        <v>226</v>
      </c>
      <c r="D43" s="340"/>
      <c r="E43" s="341"/>
      <c r="F43" s="342"/>
      <c r="G43" s="350"/>
      <c r="H43" s="342"/>
      <c r="I43" s="350"/>
      <c r="J43" s="351"/>
    </row>
    <row r="44" spans="1:10" s="368" customFormat="1" ht="15" customHeight="1" x14ac:dyDescent="0.2">
      <c r="A44" s="313"/>
      <c r="B44" s="356" t="s">
        <v>41</v>
      </c>
      <c r="C44" s="370" t="s">
        <v>227</v>
      </c>
      <c r="D44" s="340"/>
      <c r="E44" s="341"/>
      <c r="F44" s="342"/>
      <c r="G44" s="350"/>
      <c r="H44" s="342"/>
      <c r="I44" s="350"/>
      <c r="J44" s="351"/>
    </row>
    <row r="45" spans="1:10" s="368" customFormat="1" ht="15" customHeight="1" x14ac:dyDescent="0.2">
      <c r="A45" s="313"/>
      <c r="B45" s="356" t="s">
        <v>42</v>
      </c>
      <c r="C45" s="370" t="s">
        <v>228</v>
      </c>
      <c r="D45" s="340"/>
      <c r="E45" s="341"/>
      <c r="F45" s="342"/>
      <c r="G45" s="350"/>
      <c r="H45" s="342"/>
      <c r="I45" s="350"/>
      <c r="J45" s="351"/>
    </row>
    <row r="46" spans="1:10" s="368" customFormat="1" ht="15" customHeight="1" x14ac:dyDescent="0.2">
      <c r="A46" s="313"/>
      <c r="B46" s="356" t="s">
        <v>43</v>
      </c>
      <c r="C46" s="370" t="s">
        <v>229</v>
      </c>
      <c r="D46" s="340" t="str">
        <f>IF(C46="","",IF(E46="","",IF(E46&gt;1,"Nos.","No.")))</f>
        <v>Nos.</v>
      </c>
      <c r="E46" s="341">
        <v>3</v>
      </c>
      <c r="F46" s="321"/>
      <c r="G46" s="322"/>
      <c r="H46" s="321">
        <v>8000</v>
      </c>
      <c r="I46" s="322">
        <f>H46*E46</f>
        <v>24000</v>
      </c>
      <c r="J46" s="323">
        <f>I46+G46</f>
        <v>24000</v>
      </c>
    </row>
    <row r="47" spans="1:10" s="368" customFormat="1" ht="15" customHeight="1" x14ac:dyDescent="0.2">
      <c r="A47" s="313"/>
      <c r="B47" s="356" t="s">
        <v>73</v>
      </c>
      <c r="C47" s="370" t="s">
        <v>223</v>
      </c>
      <c r="D47" s="340"/>
      <c r="E47" s="341"/>
      <c r="F47" s="342"/>
      <c r="G47" s="350"/>
      <c r="H47" s="342"/>
      <c r="I47" s="350"/>
      <c r="J47" s="351"/>
    </row>
    <row r="48" spans="1:10" s="368" customFormat="1" ht="15" customHeight="1" x14ac:dyDescent="0.2">
      <c r="A48" s="313"/>
      <c r="B48" s="356" t="s">
        <v>201</v>
      </c>
      <c r="C48" s="370" t="s">
        <v>230</v>
      </c>
      <c r="D48" s="340"/>
      <c r="E48" s="341"/>
      <c r="F48" s="342"/>
      <c r="G48" s="350"/>
      <c r="H48" s="342"/>
      <c r="I48" s="350"/>
      <c r="J48" s="351"/>
    </row>
    <row r="49" spans="1:10" s="368" customFormat="1" ht="15" customHeight="1" x14ac:dyDescent="0.2">
      <c r="A49" s="313"/>
      <c r="B49" s="356" t="s">
        <v>203</v>
      </c>
      <c r="C49" s="318" t="s">
        <v>231</v>
      </c>
      <c r="D49" s="319"/>
      <c r="E49" s="320"/>
      <c r="F49" s="321"/>
      <c r="G49" s="322"/>
      <c r="H49" s="321"/>
      <c r="I49" s="322"/>
      <c r="J49" s="323"/>
    </row>
    <row r="50" spans="1:10" ht="25.5" x14ac:dyDescent="0.2">
      <c r="A50" s="313">
        <f>A43+1</f>
        <v>10</v>
      </c>
      <c r="B50" s="314"/>
      <c r="C50" s="370" t="s">
        <v>232</v>
      </c>
      <c r="D50" s="340"/>
      <c r="E50" s="341"/>
      <c r="F50" s="342"/>
      <c r="G50" s="350"/>
      <c r="H50" s="342"/>
      <c r="I50" s="350"/>
      <c r="J50" s="351"/>
    </row>
    <row r="51" spans="1:10" s="656" customFormat="1" ht="15" customHeight="1" x14ac:dyDescent="0.2">
      <c r="A51" s="648"/>
      <c r="B51" s="649" t="s">
        <v>41</v>
      </c>
      <c r="C51" s="650" t="s">
        <v>233</v>
      </c>
      <c r="D51" s="651" t="str">
        <f t="shared" ref="D51:D56" si="6">IF(C51="","",IF(E51="","",IF(E51&gt;1,"Nos.","No.")))</f>
        <v>No.</v>
      </c>
      <c r="E51" s="652">
        <v>1</v>
      </c>
      <c r="F51" s="653"/>
      <c r="G51" s="654"/>
      <c r="H51" s="653">
        <v>1000</v>
      </c>
      <c r="I51" s="322">
        <f t="shared" ref="I51:I56" si="7">H51*E51</f>
        <v>1000</v>
      </c>
      <c r="J51" s="655">
        <f t="shared" ref="J51:J56" si="8">I51+G51</f>
        <v>1000</v>
      </c>
    </row>
    <row r="52" spans="1:10" s="656" customFormat="1" ht="20.100000000000001" customHeight="1" x14ac:dyDescent="0.2">
      <c r="A52" s="657">
        <f>A50+1</f>
        <v>11</v>
      </c>
      <c r="B52" s="658"/>
      <c r="C52" s="659" t="s">
        <v>234</v>
      </c>
      <c r="D52" s="651" t="str">
        <f t="shared" si="6"/>
        <v>No.</v>
      </c>
      <c r="E52" s="652">
        <v>1</v>
      </c>
      <c r="F52" s="653"/>
      <c r="G52" s="654"/>
      <c r="H52" s="653">
        <v>1000</v>
      </c>
      <c r="I52" s="322">
        <f t="shared" si="7"/>
        <v>1000</v>
      </c>
      <c r="J52" s="655">
        <f t="shared" si="8"/>
        <v>1000</v>
      </c>
    </row>
    <row r="53" spans="1:10" s="352" customFormat="1" ht="20.100000000000001" customHeight="1" x14ac:dyDescent="0.2">
      <c r="A53" s="353">
        <f>A52+1</f>
        <v>12</v>
      </c>
      <c r="B53" s="348"/>
      <c r="C53" s="346" t="s">
        <v>235</v>
      </c>
      <c r="D53" s="333" t="str">
        <f t="shared" si="6"/>
        <v>Nos.</v>
      </c>
      <c r="E53" s="334">
        <v>4</v>
      </c>
      <c r="F53" s="321"/>
      <c r="G53" s="322"/>
      <c r="H53" s="321">
        <v>1000</v>
      </c>
      <c r="I53" s="322">
        <f t="shared" si="7"/>
        <v>4000</v>
      </c>
      <c r="J53" s="323">
        <f t="shared" si="8"/>
        <v>4000</v>
      </c>
    </row>
    <row r="54" spans="1:10" s="352" customFormat="1" ht="20.100000000000001" customHeight="1" thickBot="1" x14ac:dyDescent="0.25">
      <c r="A54" s="335">
        <f>A53+1</f>
        <v>13</v>
      </c>
      <c r="B54" s="336"/>
      <c r="C54" s="371" t="s">
        <v>236</v>
      </c>
      <c r="D54" s="366" t="str">
        <f t="shared" si="6"/>
        <v>No.</v>
      </c>
      <c r="E54" s="372">
        <v>1</v>
      </c>
      <c r="F54" s="321"/>
      <c r="G54" s="322"/>
      <c r="H54" s="321">
        <v>1000</v>
      </c>
      <c r="I54" s="322">
        <f t="shared" si="7"/>
        <v>1000</v>
      </c>
      <c r="J54" s="323">
        <f t="shared" si="8"/>
        <v>1000</v>
      </c>
    </row>
    <row r="55" spans="1:10" s="352" customFormat="1" ht="20.100000000000001" customHeight="1" x14ac:dyDescent="0.2">
      <c r="A55" s="353">
        <f>A54+1</f>
        <v>14</v>
      </c>
      <c r="B55" s="348"/>
      <c r="C55" s="318" t="s">
        <v>237</v>
      </c>
      <c r="D55" s="319" t="str">
        <f t="shared" si="6"/>
        <v>No.</v>
      </c>
      <c r="E55" s="320">
        <v>1</v>
      </c>
      <c r="F55" s="321"/>
      <c r="G55" s="322"/>
      <c r="H55" s="321">
        <v>5000</v>
      </c>
      <c r="I55" s="322">
        <f t="shared" si="7"/>
        <v>5000</v>
      </c>
      <c r="J55" s="323">
        <f t="shared" si="8"/>
        <v>5000</v>
      </c>
    </row>
    <row r="56" spans="1:10" s="352" customFormat="1" ht="20.100000000000001" customHeight="1" x14ac:dyDescent="0.2">
      <c r="A56" s="353">
        <f>A55+1</f>
        <v>15</v>
      </c>
      <c r="B56" s="348"/>
      <c r="C56" s="318" t="s">
        <v>238</v>
      </c>
      <c r="D56" s="319" t="str">
        <f t="shared" si="6"/>
        <v>No.</v>
      </c>
      <c r="E56" s="320">
        <v>1</v>
      </c>
      <c r="F56" s="321"/>
      <c r="G56" s="322"/>
      <c r="H56" s="321">
        <v>5000</v>
      </c>
      <c r="I56" s="322">
        <f t="shared" si="7"/>
        <v>5000</v>
      </c>
      <c r="J56" s="323">
        <f t="shared" si="8"/>
        <v>5000</v>
      </c>
    </row>
    <row r="57" spans="1:10" ht="20.100000000000001" customHeight="1" x14ac:dyDescent="0.2">
      <c r="A57" s="353">
        <f>A56+1</f>
        <v>16</v>
      </c>
      <c r="B57" s="348"/>
      <c r="C57" s="370" t="s">
        <v>239</v>
      </c>
      <c r="D57" s="340"/>
      <c r="E57" s="341"/>
      <c r="F57" s="342"/>
      <c r="G57" s="373"/>
      <c r="H57" s="342"/>
      <c r="I57" s="373"/>
      <c r="J57" s="374"/>
    </row>
    <row r="58" spans="1:10" s="368" customFormat="1" ht="15" customHeight="1" x14ac:dyDescent="0.2">
      <c r="A58" s="313"/>
      <c r="B58" s="361" t="s">
        <v>41</v>
      </c>
      <c r="C58" s="375" t="s">
        <v>240</v>
      </c>
      <c r="D58" s="319" t="str">
        <f>IF(C58="","",IF(E58="","",IF(E58&gt;1,"Nos.","No.")))</f>
        <v>Nos.</v>
      </c>
      <c r="E58" s="320">
        <v>2</v>
      </c>
      <c r="F58" s="321"/>
      <c r="G58" s="322"/>
      <c r="H58" s="680">
        <v>2500</v>
      </c>
      <c r="I58" s="681">
        <f t="shared" ref="I58:I61" si="9">H58*E58</f>
        <v>5000</v>
      </c>
      <c r="J58" s="682">
        <f t="shared" ref="J58:J61" si="10">I58+G58</f>
        <v>5000</v>
      </c>
    </row>
    <row r="59" spans="1:10" s="368" customFormat="1" ht="15" customHeight="1" x14ac:dyDescent="0.2">
      <c r="A59" s="313"/>
      <c r="B59" s="361" t="s">
        <v>42</v>
      </c>
      <c r="C59" s="375" t="s">
        <v>241</v>
      </c>
      <c r="D59" s="319" t="str">
        <f>IF(C59="","",IF(E59="","",IF(E59&gt;1,"Nos.","No.")))</f>
        <v>No.</v>
      </c>
      <c r="E59" s="320">
        <v>1</v>
      </c>
      <c r="F59" s="321"/>
      <c r="G59" s="322"/>
      <c r="H59" s="321">
        <v>3000</v>
      </c>
      <c r="I59" s="322">
        <f t="shared" si="9"/>
        <v>3000</v>
      </c>
      <c r="J59" s="323">
        <f t="shared" si="10"/>
        <v>3000</v>
      </c>
    </row>
    <row r="60" spans="1:10" s="368" customFormat="1" ht="15" customHeight="1" x14ac:dyDescent="0.2">
      <c r="A60" s="313"/>
      <c r="B60" s="361" t="s">
        <v>43</v>
      </c>
      <c r="C60" s="375" t="s">
        <v>242</v>
      </c>
      <c r="D60" s="319" t="str">
        <f>IF(C60="","",IF(E60="","",IF(E60&gt;1,"Nos.","No.")))</f>
        <v>Nos.</v>
      </c>
      <c r="E60" s="320">
        <v>4</v>
      </c>
      <c r="F60" s="321"/>
      <c r="G60" s="322"/>
      <c r="H60" s="321">
        <v>4000</v>
      </c>
      <c r="I60" s="322">
        <f t="shared" si="9"/>
        <v>16000</v>
      </c>
      <c r="J60" s="323">
        <f t="shared" si="10"/>
        <v>16000</v>
      </c>
    </row>
    <row r="61" spans="1:10" s="368" customFormat="1" ht="15" customHeight="1" x14ac:dyDescent="0.2">
      <c r="A61" s="313"/>
      <c r="B61" s="361" t="s">
        <v>73</v>
      </c>
      <c r="C61" s="375" t="s">
        <v>243</v>
      </c>
      <c r="D61" s="333" t="str">
        <f>IF(C61="","",IF(E61="","",IF(E61&gt;1,"Nos.","No.")))</f>
        <v>Nos.</v>
      </c>
      <c r="E61" s="334">
        <v>2</v>
      </c>
      <c r="F61" s="321"/>
      <c r="G61" s="322"/>
      <c r="H61" s="321">
        <v>5000</v>
      </c>
      <c r="I61" s="322">
        <f t="shared" si="9"/>
        <v>10000</v>
      </c>
      <c r="J61" s="323">
        <f t="shared" si="10"/>
        <v>10000</v>
      </c>
    </row>
    <row r="62" spans="1:10" x14ac:dyDescent="0.2">
      <c r="A62" s="353">
        <f>A57+1</f>
        <v>17</v>
      </c>
      <c r="B62" s="348"/>
      <c r="C62" s="376" t="s">
        <v>244</v>
      </c>
      <c r="D62" s="340"/>
      <c r="E62" s="341"/>
      <c r="F62" s="342"/>
      <c r="G62" s="373"/>
      <c r="H62" s="342"/>
      <c r="I62" s="373"/>
      <c r="J62" s="374"/>
    </row>
    <row r="63" spans="1:10" ht="15" customHeight="1" x14ac:dyDescent="0.2">
      <c r="A63" s="313"/>
      <c r="B63" s="317" t="s">
        <v>41</v>
      </c>
      <c r="C63" s="375" t="s">
        <v>243</v>
      </c>
      <c r="D63" s="319" t="str">
        <f>IF(C63="","",IF(E63="","",IF(E63&gt;1,"Nos.","No.")))</f>
        <v>Nos.</v>
      </c>
      <c r="E63" s="320">
        <v>2</v>
      </c>
      <c r="F63" s="321"/>
      <c r="G63" s="322"/>
      <c r="H63" s="321">
        <v>5000</v>
      </c>
      <c r="I63" s="322">
        <f>H63*E63</f>
        <v>10000</v>
      </c>
      <c r="J63" s="323">
        <f>I63+G63</f>
        <v>10000</v>
      </c>
    </row>
    <row r="64" spans="1:10" ht="18" customHeight="1" x14ac:dyDescent="0.2">
      <c r="A64" s="353">
        <f>A62+1</f>
        <v>18</v>
      </c>
      <c r="B64" s="324"/>
      <c r="C64" s="370" t="s">
        <v>245</v>
      </c>
      <c r="D64" s="340"/>
      <c r="E64" s="341"/>
      <c r="F64" s="342"/>
      <c r="G64" s="373"/>
      <c r="H64" s="342"/>
      <c r="I64" s="373"/>
      <c r="J64" s="374"/>
    </row>
    <row r="65" spans="1:21" s="352" customFormat="1" ht="15" customHeight="1" x14ac:dyDescent="0.2">
      <c r="A65" s="353"/>
      <c r="B65" s="354" t="s">
        <v>41</v>
      </c>
      <c r="C65" s="375" t="s">
        <v>242</v>
      </c>
      <c r="D65" s="319" t="str">
        <f>IF(C65="","",IF(E65="","",IF(E65&gt;1,"Nos.","No.")))</f>
        <v>No.</v>
      </c>
      <c r="E65" s="320">
        <v>1</v>
      </c>
      <c r="F65" s="321"/>
      <c r="G65" s="322"/>
      <c r="H65" s="321">
        <v>4000</v>
      </c>
      <c r="I65" s="322">
        <f t="shared" ref="I65:I75" si="11">H65*E65</f>
        <v>4000</v>
      </c>
      <c r="J65" s="323">
        <f t="shared" ref="J65:J75" si="12">I65+G65</f>
        <v>4000</v>
      </c>
    </row>
    <row r="66" spans="1:21" s="352" customFormat="1" ht="20.100000000000001" customHeight="1" x14ac:dyDescent="0.2">
      <c r="A66" s="353"/>
      <c r="B66" s="354" t="s">
        <v>42</v>
      </c>
      <c r="C66" s="377" t="s">
        <v>243</v>
      </c>
      <c r="D66" s="333" t="str">
        <f>IF(C66="","",IF(E66="","",IF(E66&gt;1,"Nos.","No.")))</f>
        <v>Nos.</v>
      </c>
      <c r="E66" s="334">
        <v>2</v>
      </c>
      <c r="F66" s="321"/>
      <c r="G66" s="322"/>
      <c r="H66" s="321">
        <v>5000</v>
      </c>
      <c r="I66" s="322">
        <f t="shared" si="11"/>
        <v>10000</v>
      </c>
      <c r="J66" s="323">
        <f t="shared" si="12"/>
        <v>10000</v>
      </c>
    </row>
    <row r="67" spans="1:21" s="379" customFormat="1" ht="103.5" customHeight="1" x14ac:dyDescent="0.2">
      <c r="A67" s="313">
        <f>A64+1</f>
        <v>19</v>
      </c>
      <c r="B67" s="378"/>
      <c r="C67" s="315" t="s">
        <v>246</v>
      </c>
      <c r="D67" s="340" t="s">
        <v>247</v>
      </c>
      <c r="E67" s="341">
        <v>1</v>
      </c>
      <c r="F67" s="321"/>
      <c r="G67" s="322"/>
      <c r="H67" s="680">
        <v>50000</v>
      </c>
      <c r="I67" s="322">
        <f t="shared" si="11"/>
        <v>50000</v>
      </c>
      <c r="J67" s="323">
        <f t="shared" si="12"/>
        <v>50000</v>
      </c>
    </row>
    <row r="68" spans="1:21" ht="42" customHeight="1" x14ac:dyDescent="0.2">
      <c r="A68" s="380">
        <f>A67+1</f>
        <v>20</v>
      </c>
      <c r="B68" s="314"/>
      <c r="C68" s="346" t="s">
        <v>248</v>
      </c>
      <c r="D68" s="333" t="s">
        <v>0</v>
      </c>
      <c r="E68" s="363">
        <v>1</v>
      </c>
      <c r="F68" s="321"/>
      <c r="G68" s="322"/>
      <c r="H68" s="321">
        <v>50000</v>
      </c>
      <c r="I68" s="322">
        <f t="shared" si="11"/>
        <v>50000</v>
      </c>
      <c r="J68" s="323">
        <f t="shared" si="12"/>
        <v>50000</v>
      </c>
    </row>
    <row r="69" spans="1:21" ht="38.25" customHeight="1" thickBot="1" x14ac:dyDescent="0.25">
      <c r="A69" s="381">
        <f t="shared" ref="A69:A75" si="13">A68+1</f>
        <v>21</v>
      </c>
      <c r="B69" s="382"/>
      <c r="C69" s="383" t="s">
        <v>249</v>
      </c>
      <c r="D69" s="366" t="s">
        <v>0</v>
      </c>
      <c r="E69" s="372">
        <v>1</v>
      </c>
      <c r="F69" s="321"/>
      <c r="G69" s="322"/>
      <c r="H69" s="321">
        <v>45000</v>
      </c>
      <c r="I69" s="322">
        <f t="shared" si="11"/>
        <v>45000</v>
      </c>
      <c r="J69" s="323">
        <f t="shared" si="12"/>
        <v>45000</v>
      </c>
    </row>
    <row r="70" spans="1:21" ht="111.75" x14ac:dyDescent="0.2">
      <c r="A70" s="384">
        <f t="shared" si="13"/>
        <v>22</v>
      </c>
      <c r="B70" s="385"/>
      <c r="C70" s="386" t="s">
        <v>250</v>
      </c>
      <c r="D70" s="387" t="s">
        <v>0</v>
      </c>
      <c r="E70" s="388">
        <v>1</v>
      </c>
      <c r="F70" s="321"/>
      <c r="G70" s="322"/>
      <c r="H70" s="321">
        <v>35000</v>
      </c>
      <c r="I70" s="322">
        <f t="shared" si="11"/>
        <v>35000</v>
      </c>
      <c r="J70" s="323">
        <f t="shared" si="12"/>
        <v>35000</v>
      </c>
    </row>
    <row r="71" spans="1:21" ht="64.5" customHeight="1" x14ac:dyDescent="0.2">
      <c r="A71" s="313">
        <f>A70+1</f>
        <v>23</v>
      </c>
      <c r="B71" s="314"/>
      <c r="C71" s="389" t="s">
        <v>251</v>
      </c>
      <c r="D71" s="319" t="s">
        <v>0</v>
      </c>
      <c r="E71" s="320">
        <v>1</v>
      </c>
      <c r="F71" s="321"/>
      <c r="G71" s="322"/>
      <c r="H71" s="321">
        <v>10000</v>
      </c>
      <c r="I71" s="322">
        <f t="shared" si="11"/>
        <v>10000</v>
      </c>
      <c r="J71" s="323">
        <f t="shared" si="12"/>
        <v>10000</v>
      </c>
    </row>
    <row r="72" spans="1:21" ht="39" customHeight="1" x14ac:dyDescent="0.2">
      <c r="A72" s="313">
        <f>A71+1</f>
        <v>24</v>
      </c>
      <c r="B72" s="314"/>
      <c r="C72" s="390" t="s">
        <v>252</v>
      </c>
      <c r="D72" s="333" t="s">
        <v>0</v>
      </c>
      <c r="E72" s="334">
        <v>1</v>
      </c>
      <c r="F72" s="321"/>
      <c r="G72" s="322"/>
      <c r="H72" s="321">
        <v>20000</v>
      </c>
      <c r="I72" s="322">
        <f t="shared" si="11"/>
        <v>20000</v>
      </c>
      <c r="J72" s="323">
        <f t="shared" si="12"/>
        <v>20000</v>
      </c>
    </row>
    <row r="73" spans="1:21" s="352" customFormat="1" ht="27.75" customHeight="1" x14ac:dyDescent="0.2">
      <c r="A73" s="313">
        <f>A72+1</f>
        <v>25</v>
      </c>
      <c r="B73" s="348"/>
      <c r="C73" s="318" t="s">
        <v>253</v>
      </c>
      <c r="D73" s="319" t="s">
        <v>0</v>
      </c>
      <c r="E73" s="320">
        <v>1</v>
      </c>
      <c r="F73" s="321"/>
      <c r="G73" s="322"/>
      <c r="H73" s="321">
        <v>150000</v>
      </c>
      <c r="I73" s="322">
        <f t="shared" si="11"/>
        <v>150000</v>
      </c>
      <c r="J73" s="323">
        <f t="shared" si="12"/>
        <v>150000</v>
      </c>
    </row>
    <row r="74" spans="1:21" s="352" customFormat="1" ht="20.100000000000001" customHeight="1" x14ac:dyDescent="0.2">
      <c r="A74" s="353">
        <f t="shared" si="13"/>
        <v>26</v>
      </c>
      <c r="B74" s="348"/>
      <c r="C74" s="318" t="s">
        <v>254</v>
      </c>
      <c r="D74" s="319" t="s">
        <v>0</v>
      </c>
      <c r="E74" s="320">
        <v>1</v>
      </c>
      <c r="F74" s="321"/>
      <c r="G74" s="322"/>
      <c r="H74" s="321">
        <v>45000</v>
      </c>
      <c r="I74" s="322">
        <f t="shared" si="11"/>
        <v>45000</v>
      </c>
      <c r="J74" s="323">
        <f t="shared" si="12"/>
        <v>45000</v>
      </c>
    </row>
    <row r="75" spans="1:21" ht="30" customHeight="1" thickBot="1" x14ac:dyDescent="0.25">
      <c r="A75" s="313">
        <f t="shared" si="13"/>
        <v>27</v>
      </c>
      <c r="B75" s="314"/>
      <c r="C75" s="391" t="s">
        <v>255</v>
      </c>
      <c r="D75" s="319" t="s">
        <v>0</v>
      </c>
      <c r="E75" s="320">
        <v>1</v>
      </c>
      <c r="F75" s="321"/>
      <c r="G75" s="322"/>
      <c r="H75" s="321">
        <v>50000</v>
      </c>
      <c r="I75" s="322">
        <f t="shared" si="11"/>
        <v>50000</v>
      </c>
      <c r="J75" s="323">
        <f t="shared" si="12"/>
        <v>50000</v>
      </c>
    </row>
    <row r="76" spans="1:21" ht="23.1" customHeight="1" thickTop="1" thickBot="1" x14ac:dyDescent="0.25">
      <c r="A76" s="392"/>
      <c r="B76" s="393"/>
      <c r="C76" s="394" t="s">
        <v>256</v>
      </c>
      <c r="D76" s="395"/>
      <c r="E76" s="395"/>
      <c r="F76" s="396"/>
      <c r="G76" s="397"/>
      <c r="H76" s="398"/>
      <c r="I76" s="397"/>
      <c r="J76" s="399">
        <f>SUM(J9:J75)</f>
        <v>2653300</v>
      </c>
    </row>
    <row r="77" spans="1:21" ht="5.25" customHeight="1" x14ac:dyDescent="0.2">
      <c r="A77" s="286"/>
      <c r="B77" s="286"/>
      <c r="C77"/>
      <c r="D77" s="286"/>
      <c r="E77" s="286"/>
      <c r="F77" s="286"/>
      <c r="G77" s="286"/>
      <c r="I77" s="286"/>
      <c r="J77" s="286"/>
    </row>
    <row r="78" spans="1:21" x14ac:dyDescent="0.2">
      <c r="A78" s="730" t="s">
        <v>257</v>
      </c>
      <c r="B78" s="730"/>
      <c r="C78"/>
      <c r="D78" s="286"/>
      <c r="E78" s="286"/>
      <c r="F78" s="286"/>
      <c r="G78" s="286"/>
      <c r="I78" s="286"/>
      <c r="J78" s="286"/>
    </row>
    <row r="79" spans="1:21" x14ac:dyDescent="0.2">
      <c r="A79" s="401" t="s">
        <v>258</v>
      </c>
      <c r="B79" s="402" t="s">
        <v>259</v>
      </c>
      <c r="C79"/>
      <c r="D79" s="286"/>
      <c r="E79" s="286"/>
      <c r="F79" s="286"/>
      <c r="G79" s="286"/>
      <c r="I79" s="286"/>
      <c r="J79" s="286"/>
    </row>
    <row r="80" spans="1:21" ht="28.5" customHeight="1" x14ac:dyDescent="0.2">
      <c r="A80" s="401" t="s">
        <v>258</v>
      </c>
      <c r="B80" s="723" t="s">
        <v>260</v>
      </c>
      <c r="C80" s="723"/>
      <c r="D80" s="723"/>
      <c r="E80" s="723"/>
      <c r="F80" s="723"/>
      <c r="G80" s="723"/>
      <c r="H80" s="723"/>
      <c r="I80" s="723"/>
      <c r="J80" s="723"/>
      <c r="K80" s="403"/>
      <c r="L80" s="403"/>
      <c r="M80" s="403"/>
      <c r="N80" s="403"/>
      <c r="O80" s="403"/>
      <c r="P80" s="403"/>
      <c r="Q80" s="403"/>
      <c r="R80" s="403"/>
      <c r="S80" s="403"/>
      <c r="T80" s="403"/>
      <c r="U80" s="403"/>
    </row>
    <row r="81" spans="1:21" ht="26.25" customHeight="1" x14ac:dyDescent="0.2">
      <c r="A81" s="401" t="s">
        <v>258</v>
      </c>
      <c r="B81" s="723" t="s">
        <v>261</v>
      </c>
      <c r="C81" s="723"/>
      <c r="D81" s="723"/>
      <c r="E81" s="723"/>
      <c r="F81" s="723"/>
      <c r="G81" s="723"/>
      <c r="H81" s="723"/>
      <c r="I81" s="723"/>
      <c r="J81" s="723"/>
      <c r="K81" s="403"/>
      <c r="L81" s="403"/>
      <c r="M81" s="403"/>
      <c r="N81" s="403"/>
      <c r="O81" s="403"/>
      <c r="P81" s="403"/>
      <c r="Q81" s="403"/>
      <c r="R81" s="403"/>
      <c r="S81" s="403"/>
      <c r="T81" s="403"/>
      <c r="U81" s="403"/>
    </row>
  </sheetData>
  <mergeCells count="10">
    <mergeCell ref="A78:B78"/>
    <mergeCell ref="B80:J80"/>
    <mergeCell ref="B81:J81"/>
    <mergeCell ref="F6:J6"/>
    <mergeCell ref="A7:B8"/>
    <mergeCell ref="C7:C8"/>
    <mergeCell ref="D7:D8"/>
    <mergeCell ref="E7:E8"/>
    <mergeCell ref="F7:G7"/>
    <mergeCell ref="H7:I7"/>
  </mergeCells>
  <pageMargins left="0.7" right="0.7" top="0.75" bottom="0.75" header="0.3" footer="0.3"/>
  <pageSetup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9"/>
  <sheetViews>
    <sheetView workbookViewId="0">
      <selection activeCell="C4" sqref="C4:C8"/>
    </sheetView>
  </sheetViews>
  <sheetFormatPr defaultRowHeight="14.25" x14ac:dyDescent="0.2"/>
  <cols>
    <col min="2" max="2" width="52" bestFit="1" customWidth="1"/>
    <col min="3" max="3" width="10.125" bestFit="1" customWidth="1"/>
  </cols>
  <sheetData>
    <row r="2" spans="1:3" ht="15" thickBot="1" x14ac:dyDescent="0.25">
      <c r="A2" s="660" t="s">
        <v>489</v>
      </c>
    </row>
    <row r="3" spans="1:3" ht="15" thickBot="1" x14ac:dyDescent="0.25">
      <c r="A3" s="662" t="s">
        <v>357</v>
      </c>
      <c r="B3" s="664" t="s">
        <v>458</v>
      </c>
      <c r="C3" s="665" t="s">
        <v>90</v>
      </c>
    </row>
    <row r="4" spans="1:3" ht="19.899999999999999" customHeight="1" x14ac:dyDescent="0.2">
      <c r="A4" s="666">
        <v>1</v>
      </c>
      <c r="B4" s="667" t="s">
        <v>484</v>
      </c>
      <c r="C4" s="673">
        <f>SUM(Plum!J12:J40)</f>
        <v>183500</v>
      </c>
    </row>
    <row r="5" spans="1:3" ht="19.899999999999999" customHeight="1" x14ac:dyDescent="0.2">
      <c r="A5" s="670">
        <f>A4+1</f>
        <v>2</v>
      </c>
      <c r="B5" s="670" t="s">
        <v>485</v>
      </c>
      <c r="C5" s="674">
        <f>SUM(Plum!J45:J67)</f>
        <v>173525</v>
      </c>
    </row>
    <row r="6" spans="1:3" ht="19.899999999999999" customHeight="1" x14ac:dyDescent="0.2">
      <c r="A6" s="670">
        <f t="shared" ref="A6:A8" si="0">A5+1</f>
        <v>3</v>
      </c>
      <c r="B6" s="670" t="s">
        <v>486</v>
      </c>
      <c r="C6" s="674">
        <f>SUM(Plum!J72:J82)</f>
        <v>232500</v>
      </c>
    </row>
    <row r="7" spans="1:3" ht="19.899999999999999" customHeight="1" x14ac:dyDescent="0.2">
      <c r="A7" s="670">
        <f t="shared" si="0"/>
        <v>4</v>
      </c>
      <c r="B7" s="672" t="s">
        <v>487</v>
      </c>
      <c r="C7" s="674">
        <f>SUM(Plum!J87:J98)</f>
        <v>188000</v>
      </c>
    </row>
    <row r="8" spans="1:3" ht="19.899999999999999" customHeight="1" x14ac:dyDescent="0.2">
      <c r="A8" s="670">
        <f t="shared" si="0"/>
        <v>5</v>
      </c>
      <c r="B8" s="672" t="s">
        <v>488</v>
      </c>
      <c r="C8" s="674">
        <f>SUM(Plum!J103)</f>
        <v>50000</v>
      </c>
    </row>
    <row r="9" spans="1:3" ht="19.899999999999999" customHeight="1" x14ac:dyDescent="0.2">
      <c r="A9" s="661"/>
      <c r="B9" s="675" t="s">
        <v>88</v>
      </c>
      <c r="C9" s="676">
        <f>SUM(C4:C8)</f>
        <v>827525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6"/>
  <sheetViews>
    <sheetView view="pageBreakPreview" zoomScaleNormal="100" zoomScaleSheetLayoutView="100" workbookViewId="0">
      <selection activeCell="H13" sqref="H13"/>
    </sheetView>
  </sheetViews>
  <sheetFormatPr defaultColWidth="8.625" defaultRowHeight="12.75" x14ac:dyDescent="0.2"/>
  <cols>
    <col min="1" max="1" width="4.125" style="402" customWidth="1"/>
    <col min="2" max="2" width="2.5" style="402" customWidth="1"/>
    <col min="3" max="3" width="44.125" style="411" customWidth="1"/>
    <col min="4" max="4" width="5.625" style="624" customWidth="1"/>
    <col min="5" max="5" width="8.625" style="624"/>
    <col min="6" max="7" width="10.625" style="624" customWidth="1"/>
    <col min="8" max="8" width="10.625" style="410" customWidth="1"/>
    <col min="9" max="9" width="12.625" style="411" customWidth="1"/>
    <col min="10" max="10" width="14.625" style="411" customWidth="1"/>
    <col min="11" max="16384" width="8.625" style="411"/>
  </cols>
  <sheetData>
    <row r="1" spans="1:10" s="409" customFormat="1" ht="17.25" customHeight="1" x14ac:dyDescent="0.25">
      <c r="A1" s="748" t="s">
        <v>182</v>
      </c>
      <c r="B1" s="748"/>
      <c r="C1" s="748"/>
      <c r="D1" s="406"/>
      <c r="E1" s="406"/>
      <c r="F1" s="406"/>
      <c r="G1" s="406"/>
      <c r="H1" s="407"/>
      <c r="I1" s="293"/>
      <c r="J1" s="408"/>
    </row>
    <row r="2" spans="1:10" s="409" customFormat="1" ht="15.75" customHeight="1" x14ac:dyDescent="0.2">
      <c r="A2" s="749" t="s">
        <v>262</v>
      </c>
      <c r="B2" s="749"/>
      <c r="C2" s="749"/>
      <c r="D2" s="406"/>
      <c r="E2" s="406"/>
      <c r="F2" s="406"/>
      <c r="G2" s="406"/>
      <c r="H2" s="410"/>
      <c r="I2" s="411"/>
      <c r="J2" s="411"/>
    </row>
    <row r="3" spans="1:10" s="409" customFormat="1" ht="6" customHeight="1" x14ac:dyDescent="0.25">
      <c r="A3" s="412"/>
      <c r="B3" s="412"/>
      <c r="C3" s="413"/>
      <c r="D3" s="406"/>
      <c r="E3" s="406"/>
      <c r="F3" s="406"/>
      <c r="G3" s="406"/>
      <c r="H3" s="410"/>
      <c r="I3" s="411"/>
      <c r="J3" s="411"/>
    </row>
    <row r="4" spans="1:10" s="409" customFormat="1" ht="15.75" x14ac:dyDescent="0.25">
      <c r="A4" s="414" t="s">
        <v>184</v>
      </c>
      <c r="B4" s="415"/>
      <c r="C4" s="413"/>
      <c r="D4" s="406"/>
      <c r="E4" s="406"/>
      <c r="F4" s="406"/>
      <c r="G4" s="406"/>
      <c r="H4" s="410"/>
      <c r="I4" s="411"/>
      <c r="J4" s="287" t="s">
        <v>132</v>
      </c>
    </row>
    <row r="5" spans="1:10" s="409" customFormat="1" ht="15.75" x14ac:dyDescent="0.25">
      <c r="A5" s="416" t="s">
        <v>185</v>
      </c>
      <c r="B5" s="417"/>
      <c r="C5" s="412"/>
      <c r="D5" s="406"/>
      <c r="E5" s="406"/>
      <c r="F5" s="406"/>
      <c r="G5" s="406"/>
      <c r="H5" s="418"/>
      <c r="I5" s="419"/>
      <c r="J5" s="408" t="s">
        <v>159</v>
      </c>
    </row>
    <row r="6" spans="1:10" s="409" customFormat="1" ht="4.5" customHeight="1" thickBot="1" x14ac:dyDescent="0.3">
      <c r="A6" s="420"/>
      <c r="B6" s="412"/>
      <c r="C6" s="412" t="s">
        <v>263</v>
      </c>
      <c r="D6" s="406"/>
      <c r="E6" s="406"/>
      <c r="F6" s="406"/>
      <c r="G6" s="406"/>
      <c r="H6" s="418"/>
      <c r="I6" s="419"/>
      <c r="J6" s="408"/>
    </row>
    <row r="7" spans="1:10" s="409" customFormat="1" ht="15" customHeight="1" x14ac:dyDescent="0.2">
      <c r="A7" s="750" t="s">
        <v>82</v>
      </c>
      <c r="B7" s="751"/>
      <c r="C7" s="754" t="s">
        <v>83</v>
      </c>
      <c r="D7" s="754" t="s">
        <v>84</v>
      </c>
      <c r="E7" s="756" t="s">
        <v>85</v>
      </c>
      <c r="F7" s="743" t="s">
        <v>86</v>
      </c>
      <c r="G7" s="744"/>
      <c r="H7" s="743" t="s">
        <v>87</v>
      </c>
      <c r="I7" s="745"/>
      <c r="J7" s="421" t="s">
        <v>186</v>
      </c>
    </row>
    <row r="8" spans="1:10" s="409" customFormat="1" ht="15" customHeight="1" thickBot="1" x14ac:dyDescent="0.25">
      <c r="A8" s="752"/>
      <c r="B8" s="753"/>
      <c r="C8" s="755"/>
      <c r="D8" s="755"/>
      <c r="E8" s="757"/>
      <c r="F8" s="298" t="s">
        <v>89</v>
      </c>
      <c r="G8" s="422" t="s">
        <v>90</v>
      </c>
      <c r="H8" s="298" t="s">
        <v>89</v>
      </c>
      <c r="I8" s="422" t="s">
        <v>90</v>
      </c>
      <c r="J8" s="423" t="s">
        <v>91</v>
      </c>
    </row>
    <row r="9" spans="1:10" s="409" customFormat="1" ht="16.5" customHeight="1" thickTop="1" x14ac:dyDescent="0.2">
      <c r="A9" s="424"/>
      <c r="B9" s="425"/>
      <c r="C9" s="426" t="s">
        <v>264</v>
      </c>
      <c r="D9" s="427"/>
      <c r="E9" s="427"/>
      <c r="F9" s="427"/>
      <c r="G9" s="427"/>
      <c r="H9" s="428"/>
      <c r="I9" s="429"/>
      <c r="J9" s="430"/>
    </row>
    <row r="10" spans="1:10" s="436" customFormat="1" ht="51" customHeight="1" x14ac:dyDescent="0.2">
      <c r="A10" s="313"/>
      <c r="B10" s="314"/>
      <c r="C10" s="431" t="s">
        <v>265</v>
      </c>
      <c r="D10" s="432"/>
      <c r="E10" s="432"/>
      <c r="F10" s="432"/>
      <c r="G10" s="432"/>
      <c r="H10" s="433"/>
      <c r="I10" s="434"/>
      <c r="J10" s="435"/>
    </row>
    <row r="11" spans="1:10" s="436" customFormat="1" ht="38.25" x14ac:dyDescent="0.2">
      <c r="A11" s="437">
        <v>1.1000000000000001</v>
      </c>
      <c r="B11" s="356"/>
      <c r="C11" s="438" t="s">
        <v>266</v>
      </c>
      <c r="D11" s="432"/>
      <c r="E11" s="432"/>
      <c r="F11" s="432"/>
      <c r="G11" s="432"/>
      <c r="H11" s="433"/>
      <c r="I11" s="434"/>
      <c r="J11" s="435"/>
    </row>
    <row r="12" spans="1:10" s="436" customFormat="1" ht="15" customHeight="1" x14ac:dyDescent="0.2">
      <c r="A12" s="313"/>
      <c r="B12" s="356" t="s">
        <v>41</v>
      </c>
      <c r="C12" s="439" t="s">
        <v>267</v>
      </c>
      <c r="D12" s="440" t="str">
        <f>IF(C12="","",IF(E12="","",IF(E12&gt;1,"Nos.","No.")))</f>
        <v>Nos.</v>
      </c>
      <c r="E12" s="441">
        <v>3</v>
      </c>
      <c r="F12" s="442"/>
      <c r="G12" s="442">
        <f>F12*E12</f>
        <v>0</v>
      </c>
      <c r="H12" s="443">
        <v>7000</v>
      </c>
      <c r="I12" s="444">
        <f>H12*E12</f>
        <v>21000</v>
      </c>
      <c r="J12" s="445">
        <f>I12+G12</f>
        <v>21000</v>
      </c>
    </row>
    <row r="13" spans="1:10" s="436" customFormat="1" ht="38.25" x14ac:dyDescent="0.2">
      <c r="A13" s="446">
        <f>A11+0.1</f>
        <v>1.2000000000000002</v>
      </c>
      <c r="B13" s="447"/>
      <c r="C13" s="315" t="s">
        <v>268</v>
      </c>
      <c r="D13" s="448"/>
      <c r="E13" s="449"/>
      <c r="F13" s="450"/>
      <c r="G13" s="451"/>
      <c r="H13" s="450"/>
      <c r="I13" s="450"/>
      <c r="J13" s="452"/>
    </row>
    <row r="14" spans="1:10" s="436" customFormat="1" ht="15" customHeight="1" x14ac:dyDescent="0.2">
      <c r="A14" s="453"/>
      <c r="B14" s="454" t="s">
        <v>41</v>
      </c>
      <c r="C14" s="431" t="s">
        <v>269</v>
      </c>
      <c r="D14" s="455" t="str">
        <f>IF(C14="","",IF(E14="","",IF(E14&gt;1,"Nos.","No.")))</f>
        <v>Nos.</v>
      </c>
      <c r="E14" s="456">
        <v>7</v>
      </c>
      <c r="F14" s="442"/>
      <c r="G14" s="442">
        <f>F14*E14</f>
        <v>0</v>
      </c>
      <c r="H14" s="443">
        <v>6000</v>
      </c>
      <c r="I14" s="444">
        <f>H14*E14</f>
        <v>42000</v>
      </c>
      <c r="J14" s="445">
        <f>I14+G14</f>
        <v>42000</v>
      </c>
    </row>
    <row r="15" spans="1:10" s="436" customFormat="1" ht="27" customHeight="1" x14ac:dyDescent="0.2">
      <c r="A15" s="446">
        <f>A13+0.1</f>
        <v>1.3000000000000003</v>
      </c>
      <c r="B15" s="457"/>
      <c r="C15" s="438" t="s">
        <v>270</v>
      </c>
      <c r="D15" s="458"/>
      <c r="E15" s="459"/>
      <c r="F15" s="460"/>
      <c r="G15" s="460"/>
      <c r="H15" s="461"/>
      <c r="I15" s="462"/>
      <c r="J15" s="463"/>
    </row>
    <row r="16" spans="1:10" s="436" customFormat="1" ht="15" customHeight="1" x14ac:dyDescent="0.2">
      <c r="A16" s="464"/>
      <c r="B16" s="356" t="s">
        <v>41</v>
      </c>
      <c r="C16" s="465" t="s">
        <v>271</v>
      </c>
      <c r="D16" s="440" t="str">
        <f>IF(C16="","",IF(E16="","",IF(E16&gt;1,"Nos.","No.")))</f>
        <v>Nos.</v>
      </c>
      <c r="E16" s="441">
        <v>3</v>
      </c>
      <c r="F16" s="442"/>
      <c r="G16" s="442">
        <f>F16*E16</f>
        <v>0</v>
      </c>
      <c r="H16" s="443">
        <v>1500</v>
      </c>
      <c r="I16" s="444">
        <f>H16*E16</f>
        <v>4500</v>
      </c>
      <c r="J16" s="445">
        <f>I16+G16</f>
        <v>4500</v>
      </c>
    </row>
    <row r="17" spans="1:10" s="436" customFormat="1" ht="38.25" x14ac:dyDescent="0.2">
      <c r="A17" s="446">
        <f>A15+0.1</f>
        <v>1.4000000000000004</v>
      </c>
      <c r="B17" s="457"/>
      <c r="C17" s="438" t="s">
        <v>272</v>
      </c>
      <c r="D17" s="458"/>
      <c r="E17" s="459"/>
      <c r="F17" s="460"/>
      <c r="G17" s="460"/>
      <c r="H17" s="461"/>
      <c r="I17" s="462"/>
      <c r="J17" s="463"/>
    </row>
    <row r="18" spans="1:10" s="436" customFormat="1" ht="15" customHeight="1" x14ac:dyDescent="0.2">
      <c r="A18" s="464"/>
      <c r="B18" s="356" t="s">
        <v>41</v>
      </c>
      <c r="C18" s="465" t="s">
        <v>273</v>
      </c>
      <c r="D18" s="440" t="str">
        <f>IF(C18="","",IF(E18="","",IF(E18&gt;1,"Nos.","No.")))</f>
        <v>Nos.</v>
      </c>
      <c r="E18" s="441">
        <v>7</v>
      </c>
      <c r="F18" s="442"/>
      <c r="G18" s="442">
        <f>F18*E18</f>
        <v>0</v>
      </c>
      <c r="H18" s="443">
        <v>1000</v>
      </c>
      <c r="I18" s="444">
        <f>H18*E18</f>
        <v>7000</v>
      </c>
      <c r="J18" s="445">
        <f>I18+G18</f>
        <v>7000</v>
      </c>
    </row>
    <row r="19" spans="1:10" s="436" customFormat="1" ht="24.95" customHeight="1" x14ac:dyDescent="0.2">
      <c r="A19" s="446">
        <f>A17+0.1</f>
        <v>1.5000000000000004</v>
      </c>
      <c r="B19" s="457"/>
      <c r="C19" s="438" t="s">
        <v>274</v>
      </c>
      <c r="D19" s="458"/>
      <c r="E19" s="459"/>
      <c r="F19" s="460"/>
      <c r="G19" s="460"/>
      <c r="H19" s="461"/>
      <c r="I19" s="462"/>
      <c r="J19" s="463"/>
    </row>
    <row r="20" spans="1:10" s="436" customFormat="1" ht="15" customHeight="1" x14ac:dyDescent="0.2">
      <c r="A20" s="437"/>
      <c r="B20" s="466" t="s">
        <v>41</v>
      </c>
      <c r="C20" s="439" t="s">
        <v>275</v>
      </c>
      <c r="D20" s="440" t="str">
        <f>IF(C20="","",IF(E20="","",IF(E20&gt;1,"Nos.","No.")))</f>
        <v>Nos.</v>
      </c>
      <c r="E20" s="441">
        <v>6</v>
      </c>
      <c r="F20" s="442"/>
      <c r="G20" s="442">
        <f>F20*E20</f>
        <v>0</v>
      </c>
      <c r="H20" s="443">
        <v>5000</v>
      </c>
      <c r="I20" s="444">
        <f>H20*E20</f>
        <v>30000</v>
      </c>
      <c r="J20" s="445">
        <f>I20+G20</f>
        <v>30000</v>
      </c>
    </row>
    <row r="21" spans="1:10" s="436" customFormat="1" ht="20.100000000000001" customHeight="1" x14ac:dyDescent="0.2">
      <c r="A21" s="437"/>
      <c r="B21" s="466" t="s">
        <v>42</v>
      </c>
      <c r="C21" s="439" t="s">
        <v>276</v>
      </c>
      <c r="D21" s="440" t="str">
        <f>IF(C21="","",IF(E21="","",IF(E21&gt;1,"Nos.","No.")))</f>
        <v>Nos.</v>
      </c>
      <c r="E21" s="441">
        <v>4</v>
      </c>
      <c r="F21" s="442"/>
      <c r="G21" s="442">
        <f>F21*E21</f>
        <v>0</v>
      </c>
      <c r="H21" s="443">
        <v>5000</v>
      </c>
      <c r="I21" s="444">
        <f>H21*E21</f>
        <v>20000</v>
      </c>
      <c r="J21" s="445">
        <f>I21+G21</f>
        <v>20000</v>
      </c>
    </row>
    <row r="22" spans="1:10" s="436" customFormat="1" ht="15" customHeight="1" x14ac:dyDescent="0.2">
      <c r="A22" s="467">
        <f>A19+0.1</f>
        <v>1.6000000000000005</v>
      </c>
      <c r="B22" s="457"/>
      <c r="C22" s="468" t="s">
        <v>277</v>
      </c>
      <c r="D22" s="469"/>
      <c r="E22" s="470"/>
      <c r="F22" s="471"/>
      <c r="G22" s="471"/>
      <c r="H22" s="472"/>
      <c r="I22" s="473"/>
      <c r="J22" s="474"/>
    </row>
    <row r="23" spans="1:10" s="436" customFormat="1" ht="15" customHeight="1" x14ac:dyDescent="0.2">
      <c r="A23" s="313"/>
      <c r="B23" s="475" t="s">
        <v>41</v>
      </c>
      <c r="C23" s="431" t="s">
        <v>278</v>
      </c>
      <c r="D23" s="440" t="str">
        <f>IF(C23="","",IF(E23="","",IF(E23&gt;1,"Nos.","No.")))</f>
        <v>Nos.</v>
      </c>
      <c r="E23" s="441">
        <v>6</v>
      </c>
      <c r="F23" s="442"/>
      <c r="G23" s="442">
        <f>F23*E23</f>
        <v>0</v>
      </c>
      <c r="H23" s="443">
        <v>2000</v>
      </c>
      <c r="I23" s="444">
        <f>H23*E23</f>
        <v>12000</v>
      </c>
      <c r="J23" s="445">
        <f>I23+G23</f>
        <v>12000</v>
      </c>
    </row>
    <row r="24" spans="1:10" s="436" customFormat="1" ht="20.100000000000001" customHeight="1" x14ac:dyDescent="0.2">
      <c r="A24" s="313"/>
      <c r="B24" s="466" t="s">
        <v>42</v>
      </c>
      <c r="C24" s="439" t="s">
        <v>276</v>
      </c>
      <c r="D24" s="440" t="str">
        <f>IF(C24="","",IF(E24="","",IF(E24&gt;1,"Nos.","No.")))</f>
        <v>Nos.</v>
      </c>
      <c r="E24" s="441">
        <v>4</v>
      </c>
      <c r="F24" s="442"/>
      <c r="G24" s="442">
        <f>F24*E24</f>
        <v>0</v>
      </c>
      <c r="H24" s="443">
        <v>2000</v>
      </c>
      <c r="I24" s="444">
        <f>H24*E24</f>
        <v>8000</v>
      </c>
      <c r="J24" s="445">
        <f>I24+G24</f>
        <v>8000</v>
      </c>
    </row>
    <row r="25" spans="1:10" s="436" customFormat="1" ht="15" customHeight="1" x14ac:dyDescent="0.2">
      <c r="A25" s="467">
        <f>A22+0.1</f>
        <v>1.7000000000000006</v>
      </c>
      <c r="B25" s="354"/>
      <c r="C25" s="315" t="s">
        <v>279</v>
      </c>
      <c r="D25" s="432"/>
      <c r="E25" s="432"/>
      <c r="F25" s="476"/>
      <c r="G25" s="477"/>
      <c r="H25" s="478"/>
      <c r="I25" s="432"/>
      <c r="J25" s="479"/>
    </row>
    <row r="26" spans="1:10" s="436" customFormat="1" ht="15" customHeight="1" thickBot="1" x14ac:dyDescent="0.25">
      <c r="A26" s="381"/>
      <c r="B26" s="480" t="s">
        <v>41</v>
      </c>
      <c r="C26" s="481" t="s">
        <v>280</v>
      </c>
      <c r="D26" s="482" t="str">
        <f>IF(C26="","",IF(E26="","",IF(E26&gt;1,"Nos.","No.")))</f>
        <v>Nos.</v>
      </c>
      <c r="E26" s="482">
        <v>2</v>
      </c>
      <c r="F26" s="442"/>
      <c r="G26" s="442">
        <f>F26*E26</f>
        <v>0</v>
      </c>
      <c r="H26" s="683">
        <v>4000</v>
      </c>
      <c r="I26" s="684">
        <f>H26*E26</f>
        <v>8000</v>
      </c>
      <c r="J26" s="685">
        <f>I26+G26</f>
        <v>8000</v>
      </c>
    </row>
    <row r="27" spans="1:10" s="436" customFormat="1" ht="27" customHeight="1" x14ac:dyDescent="0.2">
      <c r="A27" s="467">
        <f>A25+0.1</f>
        <v>1.8000000000000007</v>
      </c>
      <c r="B27" s="475"/>
      <c r="C27" s="483" t="s">
        <v>281</v>
      </c>
      <c r="D27" s="484" t="str">
        <f>IF(C27="","",IF(E27="","",IF(E27&gt;1,"Nos.","No.")))</f>
        <v/>
      </c>
      <c r="E27" s="485"/>
      <c r="F27" s="484"/>
      <c r="G27" s="484"/>
      <c r="H27" s="486"/>
      <c r="I27" s="487"/>
      <c r="J27" s="488"/>
    </row>
    <row r="28" spans="1:10" s="436" customFormat="1" ht="15" customHeight="1" x14ac:dyDescent="0.2">
      <c r="A28" s="489"/>
      <c r="B28" s="490" t="s">
        <v>41</v>
      </c>
      <c r="C28" s="439" t="s">
        <v>282</v>
      </c>
      <c r="D28" s="440" t="str">
        <f>IF(C28="","",IF(E28="","",IF(E28&gt;1,"Nos.","No.")))</f>
        <v>No.</v>
      </c>
      <c r="E28" s="441">
        <v>1</v>
      </c>
      <c r="F28" s="442"/>
      <c r="G28" s="442">
        <f>F28*E28</f>
        <v>0</v>
      </c>
      <c r="H28" s="443">
        <v>2000</v>
      </c>
      <c r="I28" s="444">
        <f>H28*E28</f>
        <v>2000</v>
      </c>
      <c r="J28" s="445">
        <f>I28+G28</f>
        <v>2000</v>
      </c>
    </row>
    <row r="29" spans="1:10" s="436" customFormat="1" ht="15" customHeight="1" x14ac:dyDescent="0.2">
      <c r="A29" s="467">
        <f>A27+0.1</f>
        <v>1.9000000000000008</v>
      </c>
      <c r="B29" s="475"/>
      <c r="C29" s="438" t="s">
        <v>283</v>
      </c>
      <c r="D29" s="458"/>
      <c r="E29" s="459"/>
      <c r="F29" s="458"/>
      <c r="G29" s="458"/>
      <c r="H29" s="491"/>
      <c r="I29" s="492"/>
      <c r="J29" s="493"/>
    </row>
    <row r="30" spans="1:10" s="436" customFormat="1" ht="15" customHeight="1" x14ac:dyDescent="0.2">
      <c r="A30" s="313"/>
      <c r="B30" s="454" t="s">
        <v>41</v>
      </c>
      <c r="C30" s="494" t="s">
        <v>284</v>
      </c>
      <c r="D30" s="362" t="str">
        <f>IF(C30="","",IF(E30="","",IF(E30&gt;1,"Nos.","No.")))</f>
        <v>No.</v>
      </c>
      <c r="E30" s="362">
        <v>1</v>
      </c>
      <c r="F30" s="442"/>
      <c r="G30" s="442">
        <f>F30*E30</f>
        <v>0</v>
      </c>
      <c r="H30" s="443">
        <v>2000</v>
      </c>
      <c r="I30" s="444">
        <f>H30*E30</f>
        <v>2000</v>
      </c>
      <c r="J30" s="445">
        <f>I30+G30</f>
        <v>2000</v>
      </c>
    </row>
    <row r="31" spans="1:10" s="436" customFormat="1" ht="25.5" x14ac:dyDescent="0.2">
      <c r="A31" s="489">
        <v>1.1000000000000001</v>
      </c>
      <c r="B31" s="495"/>
      <c r="C31" s="496" t="s">
        <v>285</v>
      </c>
      <c r="D31" s="440" t="s">
        <v>1</v>
      </c>
      <c r="E31" s="497">
        <v>1</v>
      </c>
      <c r="F31" s="442"/>
      <c r="G31" s="442">
        <f>F31*E31</f>
        <v>0</v>
      </c>
      <c r="H31" s="443">
        <v>5000</v>
      </c>
      <c r="I31" s="444">
        <f>H31*E31</f>
        <v>5000</v>
      </c>
      <c r="J31" s="445">
        <f>I31+G31</f>
        <v>5000</v>
      </c>
    </row>
    <row r="32" spans="1:10" s="436" customFormat="1" ht="18" customHeight="1" x14ac:dyDescent="0.2">
      <c r="A32" s="489">
        <f>A31+0.01</f>
        <v>1.1100000000000001</v>
      </c>
      <c r="B32" s="495"/>
      <c r="C32" s="498" t="s">
        <v>286</v>
      </c>
      <c r="D32" s="432"/>
      <c r="E32" s="432"/>
      <c r="F32" s="476"/>
      <c r="G32" s="499"/>
      <c r="H32" s="478"/>
      <c r="I32" s="458"/>
      <c r="J32" s="500"/>
    </row>
    <row r="33" spans="1:10" s="436" customFormat="1" ht="15" customHeight="1" x14ac:dyDescent="0.2">
      <c r="A33" s="464"/>
      <c r="B33" s="475" t="s">
        <v>41</v>
      </c>
      <c r="C33" s="501" t="s">
        <v>287</v>
      </c>
      <c r="D33" s="440" t="s">
        <v>1</v>
      </c>
      <c r="E33" s="497">
        <v>4</v>
      </c>
      <c r="F33" s="440"/>
      <c r="G33" s="440"/>
      <c r="H33" s="502">
        <v>1000</v>
      </c>
      <c r="I33" s="503"/>
      <c r="J33" s="504"/>
    </row>
    <row r="34" spans="1:10" s="436" customFormat="1" ht="15" customHeight="1" x14ac:dyDescent="0.2">
      <c r="A34" s="489">
        <f>A32+0.01</f>
        <v>1.1200000000000001</v>
      </c>
      <c r="B34" s="475"/>
      <c r="C34" s="315" t="s">
        <v>288</v>
      </c>
      <c r="D34" s="458"/>
      <c r="E34" s="459"/>
      <c r="F34" s="458"/>
      <c r="G34" s="458"/>
      <c r="H34" s="491"/>
      <c r="I34" s="492"/>
      <c r="J34" s="493"/>
    </row>
    <row r="35" spans="1:10" s="436" customFormat="1" ht="20.100000000000001" customHeight="1" x14ac:dyDescent="0.2">
      <c r="A35" s="489"/>
      <c r="B35" s="505" t="s">
        <v>41</v>
      </c>
      <c r="C35" s="506" t="s">
        <v>289</v>
      </c>
      <c r="D35" s="440" t="str">
        <f t="shared" ref="D35:D40" si="0">IF(C35="","",IF(E35="","",IF(E35&gt;1,"Nos.","No.")))</f>
        <v>Nos.</v>
      </c>
      <c r="E35" s="441">
        <v>10</v>
      </c>
      <c r="F35" s="442"/>
      <c r="G35" s="442">
        <f>F35*E35</f>
        <v>0</v>
      </c>
      <c r="H35" s="443">
        <v>500</v>
      </c>
      <c r="I35" s="444">
        <f>H35*E35</f>
        <v>5000</v>
      </c>
      <c r="J35" s="445">
        <f>I35+G35</f>
        <v>5000</v>
      </c>
    </row>
    <row r="36" spans="1:10" s="436" customFormat="1" ht="20.100000000000001" customHeight="1" x14ac:dyDescent="0.2">
      <c r="A36" s="464"/>
      <c r="B36" s="505" t="s">
        <v>42</v>
      </c>
      <c r="C36" s="507" t="s">
        <v>290</v>
      </c>
      <c r="D36" s="508" t="str">
        <f t="shared" si="0"/>
        <v>Nos.</v>
      </c>
      <c r="E36" s="509">
        <v>8</v>
      </c>
      <c r="F36" s="442"/>
      <c r="G36" s="442">
        <f>F36*E36</f>
        <v>0</v>
      </c>
      <c r="H36" s="443">
        <v>500</v>
      </c>
      <c r="I36" s="444">
        <f>H36*E36</f>
        <v>4000</v>
      </c>
      <c r="J36" s="445">
        <f>I36+G36</f>
        <v>4000</v>
      </c>
    </row>
    <row r="37" spans="1:10" s="436" customFormat="1" ht="20.100000000000001" customHeight="1" x14ac:dyDescent="0.2">
      <c r="A37" s="464"/>
      <c r="B37" s="505" t="s">
        <v>43</v>
      </c>
      <c r="C37" s="507" t="s">
        <v>291</v>
      </c>
      <c r="D37" s="363" t="str">
        <f>IF(C37="","",IF(E37="","",IF(E37&gt;1,"Nos.","No.")))</f>
        <v>Nos.</v>
      </c>
      <c r="E37" s="363">
        <v>3</v>
      </c>
      <c r="F37" s="442"/>
      <c r="G37" s="442">
        <f>F37*E37</f>
        <v>0</v>
      </c>
      <c r="H37" s="443">
        <v>500</v>
      </c>
      <c r="I37" s="444">
        <f>H37*E37</f>
        <v>1500</v>
      </c>
      <c r="J37" s="445">
        <f>I37+G37</f>
        <v>1500</v>
      </c>
    </row>
    <row r="38" spans="1:10" s="436" customFormat="1" ht="20.100000000000001" customHeight="1" x14ac:dyDescent="0.2">
      <c r="A38" s="464"/>
      <c r="B38" s="505" t="s">
        <v>73</v>
      </c>
      <c r="C38" s="507" t="s">
        <v>292</v>
      </c>
      <c r="D38" s="363" t="str">
        <f t="shared" si="0"/>
        <v>Nos.</v>
      </c>
      <c r="E38" s="363">
        <v>3</v>
      </c>
      <c r="F38" s="508"/>
      <c r="G38" s="440"/>
      <c r="H38" s="510"/>
      <c r="I38" s="503"/>
      <c r="J38" s="504"/>
    </row>
    <row r="39" spans="1:10" s="436" customFormat="1" ht="20.100000000000001" customHeight="1" x14ac:dyDescent="0.2">
      <c r="A39" s="464"/>
      <c r="B39" s="505" t="s">
        <v>201</v>
      </c>
      <c r="C39" s="507" t="s">
        <v>293</v>
      </c>
      <c r="D39" s="508" t="str">
        <f t="shared" si="0"/>
        <v>Nos.</v>
      </c>
      <c r="E39" s="509">
        <v>20</v>
      </c>
      <c r="F39" s="442"/>
      <c r="G39" s="442">
        <f>F39*E39</f>
        <v>0</v>
      </c>
      <c r="H39" s="443">
        <v>500</v>
      </c>
      <c r="I39" s="444">
        <f>H39*E39</f>
        <v>10000</v>
      </c>
      <c r="J39" s="445">
        <f>I39+G39</f>
        <v>10000</v>
      </c>
    </row>
    <row r="40" spans="1:10" s="436" customFormat="1" ht="20.100000000000001" customHeight="1" thickBot="1" x14ac:dyDescent="0.25">
      <c r="A40" s="511"/>
      <c r="B40" s="512" t="s">
        <v>203</v>
      </c>
      <c r="C40" s="513" t="s">
        <v>294</v>
      </c>
      <c r="D40" s="514" t="str">
        <f t="shared" si="0"/>
        <v>Nos.</v>
      </c>
      <c r="E40" s="515">
        <v>3</v>
      </c>
      <c r="F40" s="442"/>
      <c r="G40" s="442">
        <f>F40*E40</f>
        <v>0</v>
      </c>
      <c r="H40" s="443">
        <v>500</v>
      </c>
      <c r="I40" s="444">
        <f>H40*E40</f>
        <v>1500</v>
      </c>
      <c r="J40" s="445">
        <f>I40+G40</f>
        <v>1500</v>
      </c>
    </row>
    <row r="41" spans="1:10" s="409" customFormat="1" ht="20.100000000000001" customHeight="1" thickTop="1" thickBot="1" x14ac:dyDescent="0.25">
      <c r="A41" s="516"/>
      <c r="B41" s="517"/>
      <c r="C41" s="518" t="s">
        <v>295</v>
      </c>
      <c r="D41" s="519"/>
      <c r="E41" s="520"/>
      <c r="F41" s="520"/>
      <c r="G41" s="521"/>
      <c r="H41" s="522"/>
      <c r="I41" s="523">
        <f>SUM(I10:I40)</f>
        <v>183500</v>
      </c>
      <c r="J41" s="523">
        <f>SUM(J10:J40)</f>
        <v>183500</v>
      </c>
    </row>
    <row r="42" spans="1:10" s="409" customFormat="1" ht="16.5" customHeight="1" x14ac:dyDescent="0.2">
      <c r="A42" s="524"/>
      <c r="B42" s="525"/>
      <c r="C42" s="526" t="s">
        <v>296</v>
      </c>
      <c r="D42" s="484"/>
      <c r="E42" s="484"/>
      <c r="F42" s="484"/>
      <c r="G42" s="484"/>
      <c r="H42" s="527"/>
      <c r="I42" s="528"/>
      <c r="J42" s="529"/>
    </row>
    <row r="43" spans="1:10" s="409" customFormat="1" ht="54.75" customHeight="1" x14ac:dyDescent="0.2">
      <c r="A43" s="530"/>
      <c r="B43" s="324"/>
      <c r="C43" s="431" t="s">
        <v>297</v>
      </c>
      <c r="D43" s="458"/>
      <c r="E43" s="458"/>
      <c r="F43" s="458"/>
      <c r="G43" s="458"/>
      <c r="H43" s="531"/>
      <c r="I43" s="532"/>
      <c r="J43" s="533"/>
    </row>
    <row r="44" spans="1:10" s="409" customFormat="1" ht="65.099999999999994" customHeight="1" x14ac:dyDescent="0.2">
      <c r="A44" s="313">
        <v>2.1</v>
      </c>
      <c r="B44" s="314"/>
      <c r="C44" s="438" t="s">
        <v>298</v>
      </c>
      <c r="D44" s="458"/>
      <c r="E44" s="458"/>
      <c r="F44" s="458"/>
      <c r="G44" s="458"/>
      <c r="H44" s="531"/>
      <c r="I44" s="532"/>
      <c r="J44" s="533"/>
    </row>
    <row r="45" spans="1:10" s="409" customFormat="1" ht="20.100000000000001" customHeight="1" x14ac:dyDescent="0.2">
      <c r="A45" s="313"/>
      <c r="B45" s="534" t="s">
        <v>41</v>
      </c>
      <c r="C45" s="506" t="s">
        <v>299</v>
      </c>
      <c r="D45" s="440" t="s">
        <v>197</v>
      </c>
      <c r="E45" s="441">
        <v>280</v>
      </c>
      <c r="F45" s="442"/>
      <c r="G45" s="442">
        <f>F45*E45</f>
        <v>0</v>
      </c>
      <c r="H45" s="443">
        <v>100</v>
      </c>
      <c r="I45" s="444">
        <f>H45*E45</f>
        <v>28000</v>
      </c>
      <c r="J45" s="445">
        <f>I45+G45</f>
        <v>28000</v>
      </c>
    </row>
    <row r="46" spans="1:10" s="409" customFormat="1" ht="20.100000000000001" customHeight="1" x14ac:dyDescent="0.2">
      <c r="A46" s="313"/>
      <c r="B46" s="534" t="s">
        <v>42</v>
      </c>
      <c r="C46" s="506" t="s">
        <v>300</v>
      </c>
      <c r="D46" s="440" t="s">
        <v>197</v>
      </c>
      <c r="E46" s="441">
        <v>210</v>
      </c>
      <c r="F46" s="442"/>
      <c r="G46" s="442">
        <f>F46*E46</f>
        <v>0</v>
      </c>
      <c r="H46" s="443">
        <v>150</v>
      </c>
      <c r="I46" s="444">
        <f>H46*E46</f>
        <v>31500</v>
      </c>
      <c r="J46" s="445">
        <f>I46+G46</f>
        <v>31500</v>
      </c>
    </row>
    <row r="47" spans="1:10" s="409" customFormat="1" ht="20.100000000000001" customHeight="1" x14ac:dyDescent="0.2">
      <c r="A47" s="313"/>
      <c r="B47" s="534" t="s">
        <v>43</v>
      </c>
      <c r="C47" s="506" t="s">
        <v>301</v>
      </c>
      <c r="D47" s="440" t="s">
        <v>197</v>
      </c>
      <c r="E47" s="441">
        <v>15</v>
      </c>
      <c r="F47" s="442"/>
      <c r="G47" s="442">
        <f>F47*E47</f>
        <v>0</v>
      </c>
      <c r="H47" s="443">
        <v>160</v>
      </c>
      <c r="I47" s="444">
        <f>H47*E47</f>
        <v>2400</v>
      </c>
      <c r="J47" s="445">
        <f>I47+G47</f>
        <v>2400</v>
      </c>
    </row>
    <row r="48" spans="1:10" s="409" customFormat="1" ht="20.100000000000001" customHeight="1" x14ac:dyDescent="0.2">
      <c r="A48" s="313"/>
      <c r="B48" s="534" t="s">
        <v>73</v>
      </c>
      <c r="C48" s="507" t="s">
        <v>302</v>
      </c>
      <c r="D48" s="508" t="s">
        <v>197</v>
      </c>
      <c r="E48" s="509">
        <v>20</v>
      </c>
      <c r="F48" s="442"/>
      <c r="G48" s="442">
        <f>F48*E48</f>
        <v>0</v>
      </c>
      <c r="H48" s="443">
        <v>200</v>
      </c>
      <c r="I48" s="444">
        <f>H48*E48</f>
        <v>4000</v>
      </c>
      <c r="J48" s="445">
        <f>I48+G48</f>
        <v>4000</v>
      </c>
    </row>
    <row r="49" spans="1:10" s="409" customFormat="1" ht="20.100000000000001" customHeight="1" x14ac:dyDescent="0.2">
      <c r="A49" s="313"/>
      <c r="B49" s="534" t="s">
        <v>201</v>
      </c>
      <c r="C49" s="507" t="s">
        <v>303</v>
      </c>
      <c r="D49" s="508" t="s">
        <v>197</v>
      </c>
      <c r="E49" s="509">
        <v>25</v>
      </c>
      <c r="F49" s="442"/>
      <c r="G49" s="442">
        <f>F49*E49</f>
        <v>0</v>
      </c>
      <c r="H49" s="443">
        <v>225</v>
      </c>
      <c r="I49" s="444">
        <f>H49*E49</f>
        <v>5625</v>
      </c>
      <c r="J49" s="445">
        <f>I49+G49</f>
        <v>5625</v>
      </c>
    </row>
    <row r="50" spans="1:10" ht="30" customHeight="1" x14ac:dyDescent="0.2">
      <c r="A50" s="453">
        <f>A44+0.1</f>
        <v>2.2000000000000002</v>
      </c>
      <c r="B50" s="535"/>
      <c r="C50" s="536" t="s">
        <v>304</v>
      </c>
      <c r="D50" s="537"/>
      <c r="E50" s="538"/>
      <c r="F50" s="539"/>
      <c r="G50" s="539"/>
      <c r="H50" s="539"/>
      <c r="I50" s="539"/>
      <c r="J50" s="540"/>
    </row>
    <row r="51" spans="1:10" s="546" customFormat="1" ht="15" customHeight="1" x14ac:dyDescent="0.2">
      <c r="A51" s="541"/>
      <c r="B51" s="542" t="s">
        <v>41</v>
      </c>
      <c r="C51" s="543" t="s">
        <v>305</v>
      </c>
      <c r="D51" s="544" t="s">
        <v>197</v>
      </c>
      <c r="E51" s="545">
        <v>150</v>
      </c>
      <c r="F51" s="442"/>
      <c r="G51" s="442">
        <f>F51*E51</f>
        <v>0</v>
      </c>
      <c r="H51" s="443">
        <v>115</v>
      </c>
      <c r="I51" s="444">
        <f>H51*E51</f>
        <v>17250</v>
      </c>
      <c r="J51" s="445">
        <f>I51+G51</f>
        <v>17250</v>
      </c>
    </row>
    <row r="52" spans="1:10" s="409" customFormat="1" ht="27" customHeight="1" x14ac:dyDescent="0.2">
      <c r="A52" s="453">
        <f>A50+0.1</f>
        <v>2.3000000000000003</v>
      </c>
      <c r="B52" s="547"/>
      <c r="C52" s="548" t="s">
        <v>306</v>
      </c>
      <c r="D52" s="549"/>
      <c r="E52" s="549"/>
      <c r="F52" s="550"/>
      <c r="G52" s="550"/>
      <c r="H52" s="550"/>
      <c r="I52" s="550"/>
      <c r="J52" s="551"/>
    </row>
    <row r="53" spans="1:10" s="409" customFormat="1" ht="15" customHeight="1" x14ac:dyDescent="0.2">
      <c r="A53" s="541"/>
      <c r="B53" s="542" t="s">
        <v>41</v>
      </c>
      <c r="C53" s="543" t="s">
        <v>307</v>
      </c>
      <c r="D53" s="544" t="s">
        <v>197</v>
      </c>
      <c r="E53" s="545">
        <v>150</v>
      </c>
      <c r="F53" s="442"/>
      <c r="G53" s="442">
        <f>F53*E53</f>
        <v>0</v>
      </c>
      <c r="H53" s="443">
        <v>25</v>
      </c>
      <c r="I53" s="444">
        <f>H53*E53</f>
        <v>3750</v>
      </c>
      <c r="J53" s="445">
        <f>I53+G53</f>
        <v>3750</v>
      </c>
    </row>
    <row r="54" spans="1:10" s="409" customFormat="1" ht="15" customHeight="1" x14ac:dyDescent="0.2">
      <c r="A54" s="453">
        <f>A52+0.1</f>
        <v>2.4000000000000004</v>
      </c>
      <c r="B54" s="314"/>
      <c r="C54" s="552" t="s">
        <v>308</v>
      </c>
      <c r="D54" s="458"/>
      <c r="E54" s="459"/>
      <c r="F54" s="458"/>
      <c r="G54" s="458"/>
      <c r="H54" s="531"/>
      <c r="I54" s="532"/>
      <c r="J54" s="533"/>
    </row>
    <row r="55" spans="1:10" s="409" customFormat="1" ht="15" customHeight="1" x14ac:dyDescent="0.2">
      <c r="A55" s="313"/>
      <c r="B55" s="505" t="s">
        <v>41</v>
      </c>
      <c r="C55" s="553" t="s">
        <v>309</v>
      </c>
      <c r="D55" s="440" t="str">
        <f t="shared" ref="D55:D58" si="1">IF(C55="","",IF(E55="","",IF(E55&gt;1,"Nos.","No.")))</f>
        <v>Nos.</v>
      </c>
      <c r="E55" s="441">
        <v>30</v>
      </c>
      <c r="F55" s="442"/>
      <c r="G55" s="442">
        <f>F55*E55</f>
        <v>0</v>
      </c>
      <c r="H55" s="443">
        <v>1000</v>
      </c>
      <c r="I55" s="444">
        <f>H55*E55</f>
        <v>30000</v>
      </c>
      <c r="J55" s="445">
        <f>I55+G55</f>
        <v>30000</v>
      </c>
    </row>
    <row r="56" spans="1:10" s="409" customFormat="1" ht="15" customHeight="1" x14ac:dyDescent="0.2">
      <c r="A56" s="313"/>
      <c r="B56" s="505" t="s">
        <v>42</v>
      </c>
      <c r="C56" s="554" t="s">
        <v>310</v>
      </c>
      <c r="D56" s="508" t="str">
        <f t="shared" si="1"/>
        <v>Nos.</v>
      </c>
      <c r="E56" s="509">
        <v>3</v>
      </c>
      <c r="F56" s="508"/>
      <c r="G56" s="440"/>
      <c r="H56" s="555">
        <v>1000</v>
      </c>
      <c r="I56" s="503"/>
      <c r="J56" s="504"/>
    </row>
    <row r="57" spans="1:10" s="409" customFormat="1" ht="15" customHeight="1" x14ac:dyDescent="0.2">
      <c r="A57" s="313"/>
      <c r="B57" s="505" t="s">
        <v>43</v>
      </c>
      <c r="C57" s="554" t="s">
        <v>311</v>
      </c>
      <c r="D57" s="508" t="str">
        <f t="shared" si="1"/>
        <v>Nos.</v>
      </c>
      <c r="E57" s="509">
        <v>2</v>
      </c>
      <c r="F57" s="442"/>
      <c r="G57" s="442">
        <f>F57*E57</f>
        <v>0</v>
      </c>
      <c r="H57" s="443">
        <v>1000</v>
      </c>
      <c r="I57" s="444">
        <f>H57*E57</f>
        <v>2000</v>
      </c>
      <c r="J57" s="445">
        <f>I57+G57</f>
        <v>2000</v>
      </c>
    </row>
    <row r="58" spans="1:10" s="409" customFormat="1" ht="15" customHeight="1" x14ac:dyDescent="0.2">
      <c r="A58" s="313"/>
      <c r="B58" s="505" t="s">
        <v>73</v>
      </c>
      <c r="C58" s="554" t="s">
        <v>312</v>
      </c>
      <c r="D58" s="508" t="str">
        <f t="shared" si="1"/>
        <v>Nos.</v>
      </c>
      <c r="E58" s="509">
        <v>3</v>
      </c>
      <c r="F58" s="442"/>
      <c r="G58" s="442">
        <f>F58*E58</f>
        <v>0</v>
      </c>
      <c r="H58" s="443">
        <v>1500</v>
      </c>
      <c r="I58" s="444">
        <f>H58*E58</f>
        <v>4500</v>
      </c>
      <c r="J58" s="445">
        <f>I58+G58</f>
        <v>4500</v>
      </c>
    </row>
    <row r="59" spans="1:10" s="409" customFormat="1" ht="14.25" customHeight="1" x14ac:dyDescent="0.2">
      <c r="A59" s="313">
        <f>A54+0.1</f>
        <v>2.5000000000000004</v>
      </c>
      <c r="B59" s="314"/>
      <c r="C59" s="556" t="s">
        <v>313</v>
      </c>
      <c r="D59" s="458"/>
      <c r="E59" s="459"/>
      <c r="F59" s="458"/>
      <c r="G59" s="458"/>
      <c r="H59" s="531"/>
      <c r="I59" s="532"/>
      <c r="J59" s="533"/>
    </row>
    <row r="60" spans="1:10" s="409" customFormat="1" ht="15" customHeight="1" thickBot="1" x14ac:dyDescent="0.25">
      <c r="A60" s="381"/>
      <c r="B60" s="557" t="s">
        <v>41</v>
      </c>
      <c r="C60" s="558" t="s">
        <v>312</v>
      </c>
      <c r="D60" s="559" t="str">
        <f>IF(C60="","",IF(E60="","",IF(E60&gt;1,"Nos.","No.")))</f>
        <v>No.</v>
      </c>
      <c r="E60" s="560">
        <v>1</v>
      </c>
      <c r="F60" s="442"/>
      <c r="G60" s="442">
        <f>F60*E60</f>
        <v>0</v>
      </c>
      <c r="H60" s="443">
        <v>1500</v>
      </c>
      <c r="I60" s="444">
        <f>H60*E60</f>
        <v>1500</v>
      </c>
      <c r="J60" s="445">
        <f>I60+G60</f>
        <v>1500</v>
      </c>
    </row>
    <row r="61" spans="1:10" s="409" customFormat="1" ht="15" customHeight="1" x14ac:dyDescent="0.2">
      <c r="A61" s="313">
        <f>A59+0.1</f>
        <v>2.6000000000000005</v>
      </c>
      <c r="B61" s="356"/>
      <c r="C61" s="438" t="s">
        <v>314</v>
      </c>
      <c r="D61" s="458"/>
      <c r="E61" s="459"/>
      <c r="F61" s="458"/>
      <c r="G61" s="458"/>
      <c r="H61" s="531"/>
      <c r="I61" s="532"/>
      <c r="J61" s="533"/>
    </row>
    <row r="62" spans="1:10" s="409" customFormat="1" ht="15" customHeight="1" x14ac:dyDescent="0.2">
      <c r="A62" s="313"/>
      <c r="B62" s="356" t="s">
        <v>41</v>
      </c>
      <c r="C62" s="439" t="s">
        <v>315</v>
      </c>
      <c r="D62" s="440" t="str">
        <f>IF(C62="","",IF(E62="","",IF(E62&gt;1,"Nos.","No.")))</f>
        <v>Nos.</v>
      </c>
      <c r="E62" s="441">
        <v>2</v>
      </c>
      <c r="F62" s="442"/>
      <c r="G62" s="442">
        <f>F62*E62</f>
        <v>0</v>
      </c>
      <c r="H62" s="443">
        <v>1000</v>
      </c>
      <c r="I62" s="444">
        <f>H62*E62</f>
        <v>2000</v>
      </c>
      <c r="J62" s="445">
        <f>I62+G62</f>
        <v>2000</v>
      </c>
    </row>
    <row r="63" spans="1:10" s="409" customFormat="1" ht="38.25" x14ac:dyDescent="0.2">
      <c r="A63" s="313">
        <f>A61+0.1</f>
        <v>2.7000000000000006</v>
      </c>
      <c r="B63" s="356"/>
      <c r="C63" s="536" t="s">
        <v>316</v>
      </c>
      <c r="D63" s="458"/>
      <c r="E63" s="459"/>
      <c r="F63" s="458"/>
      <c r="G63" s="458"/>
      <c r="H63" s="531"/>
      <c r="I63" s="532"/>
      <c r="J63" s="533"/>
    </row>
    <row r="64" spans="1:10" s="409" customFormat="1" ht="15" customHeight="1" x14ac:dyDescent="0.2">
      <c r="A64" s="313"/>
      <c r="B64" s="356" t="s">
        <v>41</v>
      </c>
      <c r="C64" s="431" t="s">
        <v>317</v>
      </c>
      <c r="D64" s="440" t="str">
        <f>IF(C64="","",IF(E64="","",IF(E64&gt;1,"Nos.","No.")))</f>
        <v>Nos.</v>
      </c>
      <c r="E64" s="441">
        <v>5</v>
      </c>
      <c r="F64" s="442"/>
      <c r="G64" s="442">
        <f>F64*E64</f>
        <v>0</v>
      </c>
      <c r="H64" s="443">
        <v>2000</v>
      </c>
      <c r="I64" s="444">
        <f>H64*E64</f>
        <v>10000</v>
      </c>
      <c r="J64" s="445">
        <f>I64+G64</f>
        <v>10000</v>
      </c>
    </row>
    <row r="65" spans="1:10" s="409" customFormat="1" ht="15" customHeight="1" x14ac:dyDescent="0.2">
      <c r="A65" s="313"/>
      <c r="B65" s="356" t="s">
        <v>42</v>
      </c>
      <c r="C65" s="431" t="s">
        <v>318</v>
      </c>
      <c r="D65" s="440" t="str">
        <f>IF(C65="","",IF(E65="","",IF(E65&gt;1,"Nos.","No.")))</f>
        <v>Nos.</v>
      </c>
      <c r="E65" s="441">
        <v>3</v>
      </c>
      <c r="F65" s="442"/>
      <c r="G65" s="442">
        <f>F65*E65</f>
        <v>0</v>
      </c>
      <c r="H65" s="443">
        <v>2000</v>
      </c>
      <c r="I65" s="444">
        <f>H65*E65</f>
        <v>6000</v>
      </c>
      <c r="J65" s="445">
        <f>I65+G65</f>
        <v>6000</v>
      </c>
    </row>
    <row r="66" spans="1:10" s="409" customFormat="1" ht="89.25" x14ac:dyDescent="0.2">
      <c r="A66" s="313">
        <f>A63+0.1</f>
        <v>2.8000000000000007</v>
      </c>
      <c r="B66" s="534"/>
      <c r="C66" s="438" t="s">
        <v>319</v>
      </c>
      <c r="D66" s="458"/>
      <c r="E66" s="459"/>
      <c r="F66" s="458"/>
      <c r="G66" s="499"/>
      <c r="H66" s="448"/>
      <c r="I66" s="458"/>
      <c r="J66" s="500"/>
    </row>
    <row r="67" spans="1:10" s="409" customFormat="1" ht="15" customHeight="1" thickBot="1" x14ac:dyDescent="0.25">
      <c r="A67" s="313"/>
      <c r="B67" s="534" t="s">
        <v>41</v>
      </c>
      <c r="C67" s="561" t="s">
        <v>320</v>
      </c>
      <c r="D67" s="440" t="s">
        <v>4</v>
      </c>
      <c r="E67" s="441">
        <v>1</v>
      </c>
      <c r="F67" s="442"/>
      <c r="G67" s="442">
        <f>F67*E67</f>
        <v>0</v>
      </c>
      <c r="H67" s="443">
        <v>25000</v>
      </c>
      <c r="I67" s="444">
        <f>H67*E67</f>
        <v>25000</v>
      </c>
      <c r="J67" s="445">
        <f>I67+G67</f>
        <v>25000</v>
      </c>
    </row>
    <row r="68" spans="1:10" s="409" customFormat="1" ht="20.100000000000001" customHeight="1" thickTop="1" thickBot="1" x14ac:dyDescent="0.25">
      <c r="A68" s="516"/>
      <c r="B68" s="517"/>
      <c r="C68" s="518" t="s">
        <v>295</v>
      </c>
      <c r="D68" s="521"/>
      <c r="E68" s="562"/>
      <c r="F68" s="520"/>
      <c r="G68" s="520"/>
      <c r="H68" s="522"/>
      <c r="I68" s="563">
        <f>SUM(I43:I67)</f>
        <v>173525</v>
      </c>
      <c r="J68" s="563">
        <f>SUM(J43:J67)</f>
        <v>173525</v>
      </c>
    </row>
    <row r="69" spans="1:10" s="409" customFormat="1" ht="28.5" customHeight="1" x14ac:dyDescent="0.2">
      <c r="A69" s="530"/>
      <c r="B69" s="324"/>
      <c r="C69" s="564" t="s">
        <v>321</v>
      </c>
      <c r="D69" s="458"/>
      <c r="E69" s="458"/>
      <c r="F69" s="458"/>
      <c r="G69" s="458"/>
      <c r="H69" s="531"/>
      <c r="I69" s="532"/>
      <c r="J69" s="533"/>
    </row>
    <row r="70" spans="1:10" s="409" customFormat="1" ht="66.75" customHeight="1" x14ac:dyDescent="0.2">
      <c r="A70" s="530"/>
      <c r="B70" s="324"/>
      <c r="C70" s="391" t="s">
        <v>322</v>
      </c>
      <c r="D70" s="458"/>
      <c r="E70" s="458"/>
      <c r="F70" s="458"/>
      <c r="G70" s="458"/>
      <c r="H70" s="531"/>
      <c r="I70" s="532"/>
      <c r="J70" s="533"/>
    </row>
    <row r="71" spans="1:10" s="409" customFormat="1" ht="63.75" x14ac:dyDescent="0.2">
      <c r="A71" s="313">
        <v>3.1</v>
      </c>
      <c r="B71" s="314"/>
      <c r="C71" s="315" t="s">
        <v>323</v>
      </c>
      <c r="D71" s="458"/>
      <c r="E71" s="458"/>
      <c r="F71" s="458"/>
      <c r="G71" s="458"/>
      <c r="H71" s="531"/>
      <c r="I71" s="532"/>
      <c r="J71" s="533"/>
    </row>
    <row r="72" spans="1:10" s="409" customFormat="1" ht="20.100000000000001" customHeight="1" x14ac:dyDescent="0.2">
      <c r="A72" s="313"/>
      <c r="B72" s="505" t="s">
        <v>41</v>
      </c>
      <c r="C72" s="506" t="s">
        <v>324</v>
      </c>
      <c r="D72" s="440" t="s">
        <v>197</v>
      </c>
      <c r="E72" s="441">
        <v>50</v>
      </c>
      <c r="F72" s="442"/>
      <c r="G72" s="442">
        <f>F72*E72</f>
        <v>0</v>
      </c>
      <c r="H72" s="443">
        <v>100</v>
      </c>
      <c r="I72" s="444">
        <f>H72*E72</f>
        <v>5000</v>
      </c>
      <c r="J72" s="445">
        <f>I72+G72</f>
        <v>5000</v>
      </c>
    </row>
    <row r="73" spans="1:10" s="409" customFormat="1" ht="20.100000000000001" customHeight="1" thickBot="1" x14ac:dyDescent="0.25">
      <c r="A73" s="381"/>
      <c r="B73" s="565" t="s">
        <v>42</v>
      </c>
      <c r="C73" s="566" t="s">
        <v>325</v>
      </c>
      <c r="D73" s="559" t="s">
        <v>197</v>
      </c>
      <c r="E73" s="560">
        <v>320</v>
      </c>
      <c r="F73" s="442"/>
      <c r="G73" s="442">
        <f>F73*E73</f>
        <v>0</v>
      </c>
      <c r="H73" s="443">
        <v>150</v>
      </c>
      <c r="I73" s="444">
        <f>H73*E73</f>
        <v>48000</v>
      </c>
      <c r="J73" s="445">
        <f>I73+G73</f>
        <v>48000</v>
      </c>
    </row>
    <row r="74" spans="1:10" s="409" customFormat="1" ht="20.100000000000001" customHeight="1" x14ac:dyDescent="0.2">
      <c r="A74" s="313"/>
      <c r="B74" s="505" t="s">
        <v>43</v>
      </c>
      <c r="C74" s="506" t="s">
        <v>326</v>
      </c>
      <c r="D74" s="440" t="s">
        <v>197</v>
      </c>
      <c r="E74" s="441">
        <v>650</v>
      </c>
      <c r="F74" s="442"/>
      <c r="G74" s="442">
        <f>F74*E74</f>
        <v>0</v>
      </c>
      <c r="H74" s="443">
        <v>200</v>
      </c>
      <c r="I74" s="444">
        <f>H74*E74</f>
        <v>130000</v>
      </c>
      <c r="J74" s="445">
        <f>I74+G74</f>
        <v>130000</v>
      </c>
    </row>
    <row r="75" spans="1:10" s="409" customFormat="1" ht="20.100000000000001" customHeight="1" x14ac:dyDescent="0.2">
      <c r="A75" s="313"/>
      <c r="B75" s="505" t="s">
        <v>73</v>
      </c>
      <c r="C75" s="507" t="s">
        <v>327</v>
      </c>
      <c r="D75" s="508" t="s">
        <v>197</v>
      </c>
      <c r="E75" s="441">
        <v>80</v>
      </c>
      <c r="F75" s="442"/>
      <c r="G75" s="442">
        <f>F75*E75</f>
        <v>0</v>
      </c>
      <c r="H75" s="443">
        <v>150</v>
      </c>
      <c r="I75" s="444">
        <f>H75*E75</f>
        <v>12000</v>
      </c>
      <c r="J75" s="445">
        <f>I75+G75</f>
        <v>12000</v>
      </c>
    </row>
    <row r="76" spans="1:10" s="409" customFormat="1" ht="28.5" customHeight="1" x14ac:dyDescent="0.2">
      <c r="A76" s="313">
        <f>A71+0.1</f>
        <v>3.2</v>
      </c>
      <c r="B76" s="314"/>
      <c r="C76" s="567" t="s">
        <v>328</v>
      </c>
      <c r="D76" s="458"/>
      <c r="E76" s="459"/>
      <c r="F76" s="458"/>
      <c r="G76" s="458"/>
      <c r="H76" s="568"/>
      <c r="I76" s="569"/>
      <c r="J76" s="533"/>
    </row>
    <row r="77" spans="1:10" s="571" customFormat="1" ht="15" customHeight="1" x14ac:dyDescent="0.2">
      <c r="A77" s="353"/>
      <c r="B77" s="505" t="s">
        <v>41</v>
      </c>
      <c r="C77" s="570" t="s">
        <v>329</v>
      </c>
      <c r="D77" s="440" t="str">
        <f>IF(C77="","",IF(E77="","",IF(E77&gt;1,"Nos.","No.")))</f>
        <v>Nos.</v>
      </c>
      <c r="E77" s="441">
        <v>28</v>
      </c>
      <c r="F77" s="442"/>
      <c r="G77" s="442">
        <f>F77*E77</f>
        <v>0</v>
      </c>
      <c r="H77" s="443">
        <v>1000</v>
      </c>
      <c r="I77" s="444">
        <f>H77*E77</f>
        <v>28000</v>
      </c>
      <c r="J77" s="445">
        <f>I77+G77</f>
        <v>28000</v>
      </c>
    </row>
    <row r="78" spans="1:10" s="409" customFormat="1" ht="15" customHeight="1" x14ac:dyDescent="0.2">
      <c r="A78" s="313">
        <f>A76+0.1</f>
        <v>3.3000000000000003</v>
      </c>
      <c r="B78" s="356"/>
      <c r="C78" s="572" t="s">
        <v>330</v>
      </c>
      <c r="D78" s="458"/>
      <c r="E78" s="459"/>
      <c r="F78" s="458"/>
      <c r="G78" s="458"/>
      <c r="H78" s="531"/>
      <c r="I78" s="532"/>
      <c r="J78" s="533"/>
    </row>
    <row r="79" spans="1:10" s="409" customFormat="1" ht="15" customHeight="1" x14ac:dyDescent="0.2">
      <c r="A79" s="313"/>
      <c r="B79" s="534" t="s">
        <v>41</v>
      </c>
      <c r="C79" s="553" t="s">
        <v>331</v>
      </c>
      <c r="D79" s="440" t="s">
        <v>1</v>
      </c>
      <c r="E79" s="441">
        <v>6</v>
      </c>
      <c r="F79" s="442"/>
      <c r="G79" s="442">
        <f>F79*E79</f>
        <v>0</v>
      </c>
      <c r="H79" s="443">
        <v>1000</v>
      </c>
      <c r="I79" s="444">
        <f>H79*E79</f>
        <v>6000</v>
      </c>
      <c r="J79" s="445">
        <f>I79+G79</f>
        <v>6000</v>
      </c>
    </row>
    <row r="80" spans="1:10" s="409" customFormat="1" ht="27.75" customHeight="1" x14ac:dyDescent="0.2">
      <c r="A80" s="313">
        <f>A78+0.1</f>
        <v>3.4000000000000004</v>
      </c>
      <c r="B80" s="356"/>
      <c r="C80" s="438" t="s">
        <v>332</v>
      </c>
      <c r="D80" s="458"/>
      <c r="E80" s="459"/>
      <c r="F80" s="458"/>
      <c r="G80" s="458"/>
      <c r="H80" s="531"/>
      <c r="I80" s="532"/>
      <c r="J80" s="533"/>
    </row>
    <row r="81" spans="1:10" s="409" customFormat="1" ht="15" customHeight="1" x14ac:dyDescent="0.2">
      <c r="A81" s="313"/>
      <c r="B81" s="505" t="s">
        <v>41</v>
      </c>
      <c r="C81" s="506" t="s">
        <v>333</v>
      </c>
      <c r="D81" s="440" t="str">
        <f>IF(C81="","",IF(E81="","",IF(E81&gt;1,"Nos.","No.")))</f>
        <v>Nos.</v>
      </c>
      <c r="E81" s="441">
        <v>3</v>
      </c>
      <c r="F81" s="442"/>
      <c r="G81" s="442">
        <f>F81*E81</f>
        <v>0</v>
      </c>
      <c r="H81" s="443">
        <v>500</v>
      </c>
      <c r="I81" s="444">
        <f>H81*E81</f>
        <v>1500</v>
      </c>
      <c r="J81" s="445">
        <f>I81+G81</f>
        <v>1500</v>
      </c>
    </row>
    <row r="82" spans="1:10" s="409" customFormat="1" ht="20.100000000000001" customHeight="1" thickBot="1" x14ac:dyDescent="0.25">
      <c r="A82" s="573"/>
      <c r="B82" s="574" t="s">
        <v>42</v>
      </c>
      <c r="C82" s="507" t="s">
        <v>334</v>
      </c>
      <c r="D82" s="508" t="str">
        <f>IF(C82="","",IF(E82="","",IF(E82&gt;1,"Nos.","No.")))</f>
        <v>Nos.</v>
      </c>
      <c r="E82" s="509">
        <v>4</v>
      </c>
      <c r="F82" s="442"/>
      <c r="G82" s="442">
        <f>F82*E82</f>
        <v>0</v>
      </c>
      <c r="H82" s="443">
        <v>500</v>
      </c>
      <c r="I82" s="444">
        <f>H82*E82</f>
        <v>2000</v>
      </c>
      <c r="J82" s="445">
        <f>I82+G82</f>
        <v>2000</v>
      </c>
    </row>
    <row r="83" spans="1:10" s="409" customFormat="1" ht="20.100000000000001" customHeight="1" thickTop="1" thickBot="1" x14ac:dyDescent="0.25">
      <c r="A83" s="575"/>
      <c r="B83" s="576"/>
      <c r="C83" s="577" t="s">
        <v>295</v>
      </c>
      <c r="D83" s="578"/>
      <c r="E83" s="521"/>
      <c r="F83" s="579"/>
      <c r="G83" s="579"/>
      <c r="H83" s="580"/>
      <c r="I83" s="581">
        <f>SUM(I70:I82)</f>
        <v>232500</v>
      </c>
      <c r="J83" s="581">
        <f>SUM(J70:J82)</f>
        <v>232500</v>
      </c>
    </row>
    <row r="84" spans="1:10" s="409" customFormat="1" ht="18.75" customHeight="1" x14ac:dyDescent="0.2">
      <c r="A84" s="582"/>
      <c r="B84" s="583"/>
      <c r="C84" s="584" t="s">
        <v>335</v>
      </c>
      <c r="D84" s="484"/>
      <c r="E84" s="484"/>
      <c r="F84" s="484"/>
      <c r="G84" s="484"/>
      <c r="H84" s="527"/>
      <c r="I84" s="528"/>
      <c r="J84" s="529"/>
    </row>
    <row r="85" spans="1:10" s="409" customFormat="1" ht="66" customHeight="1" x14ac:dyDescent="0.2">
      <c r="A85" s="582"/>
      <c r="B85" s="583"/>
      <c r="C85" s="391" t="s">
        <v>336</v>
      </c>
      <c r="D85" s="458"/>
      <c r="E85" s="458"/>
      <c r="F85" s="458"/>
      <c r="G85" s="458"/>
      <c r="H85" s="531"/>
      <c r="I85" s="532"/>
      <c r="J85" s="533"/>
    </row>
    <row r="86" spans="1:10" s="409" customFormat="1" ht="51" x14ac:dyDescent="0.2">
      <c r="A86" s="313">
        <f>4.1</f>
        <v>4.0999999999999996</v>
      </c>
      <c r="B86" s="585"/>
      <c r="C86" s="586" t="s">
        <v>337</v>
      </c>
      <c r="D86" s="587"/>
      <c r="E86" s="588"/>
      <c r="F86" s="589"/>
      <c r="G86" s="590"/>
      <c r="H86" s="591"/>
      <c r="I86" s="589"/>
      <c r="J86" s="592"/>
    </row>
    <row r="87" spans="1:10" s="409" customFormat="1" ht="15" customHeight="1" x14ac:dyDescent="0.2">
      <c r="A87" s="313"/>
      <c r="B87" s="593" t="s">
        <v>41</v>
      </c>
      <c r="C87" s="553" t="s">
        <v>338</v>
      </c>
      <c r="D87" s="440" t="s">
        <v>197</v>
      </c>
      <c r="E87" s="441">
        <v>180</v>
      </c>
      <c r="F87" s="442"/>
      <c r="G87" s="442">
        <f>F87*E87</f>
        <v>0</v>
      </c>
      <c r="H87" s="443">
        <v>300</v>
      </c>
      <c r="I87" s="444">
        <f>H87*E87</f>
        <v>54000</v>
      </c>
      <c r="J87" s="445">
        <f>I87+G87</f>
        <v>54000</v>
      </c>
    </row>
    <row r="88" spans="1:10" s="409" customFormat="1" ht="51" x14ac:dyDescent="0.2">
      <c r="A88" s="594">
        <f>A86+0.1</f>
        <v>4.1999999999999993</v>
      </c>
      <c r="B88" s="585"/>
      <c r="C88" s="586" t="s">
        <v>339</v>
      </c>
      <c r="D88" s="587"/>
      <c r="E88" s="588"/>
      <c r="F88" s="589"/>
      <c r="G88" s="590"/>
      <c r="H88" s="591"/>
      <c r="I88" s="589"/>
      <c r="J88" s="592"/>
    </row>
    <row r="89" spans="1:10" s="409" customFormat="1" ht="15" customHeight="1" thickBot="1" x14ac:dyDescent="0.25">
      <c r="A89" s="575"/>
      <c r="B89" s="595" t="s">
        <v>41</v>
      </c>
      <c r="C89" s="596" t="s">
        <v>340</v>
      </c>
      <c r="D89" s="559" t="s">
        <v>0</v>
      </c>
      <c r="E89" s="560">
        <v>4</v>
      </c>
      <c r="F89" s="442"/>
      <c r="G89" s="442">
        <f>F89*E89</f>
        <v>0</v>
      </c>
      <c r="H89" s="443">
        <v>3000</v>
      </c>
      <c r="I89" s="444">
        <f>H89*E89</f>
        <v>12000</v>
      </c>
      <c r="J89" s="445">
        <f>I89+G89</f>
        <v>12000</v>
      </c>
    </row>
    <row r="90" spans="1:10" s="409" customFormat="1" ht="41.25" customHeight="1" x14ac:dyDescent="0.2">
      <c r="A90" s="594">
        <f>A88+0.1</f>
        <v>4.2999999999999989</v>
      </c>
      <c r="B90" s="585"/>
      <c r="C90" s="586" t="s">
        <v>341</v>
      </c>
      <c r="D90" s="587"/>
      <c r="E90" s="588"/>
      <c r="F90" s="589"/>
      <c r="G90" s="590"/>
      <c r="H90" s="591"/>
      <c r="I90" s="589"/>
      <c r="J90" s="592"/>
    </row>
    <row r="91" spans="1:10" s="409" customFormat="1" ht="15" customHeight="1" x14ac:dyDescent="0.2">
      <c r="A91" s="594"/>
      <c r="B91" s="593" t="s">
        <v>41</v>
      </c>
      <c r="C91" s="431" t="s">
        <v>342</v>
      </c>
      <c r="D91" s="440" t="s">
        <v>197</v>
      </c>
      <c r="E91" s="441">
        <v>8</v>
      </c>
      <c r="F91" s="442"/>
      <c r="G91" s="442">
        <f>F91*E91</f>
        <v>0</v>
      </c>
      <c r="H91" s="443">
        <v>2000</v>
      </c>
      <c r="I91" s="444">
        <f>H91*E91</f>
        <v>16000</v>
      </c>
      <c r="J91" s="445">
        <f>I91+G91</f>
        <v>16000</v>
      </c>
    </row>
    <row r="92" spans="1:10" s="409" customFormat="1" ht="51" x14ac:dyDescent="0.2">
      <c r="A92" s="594">
        <f>A90+0.1</f>
        <v>4.3999999999999986</v>
      </c>
      <c r="B92" s="585"/>
      <c r="C92" s="597" t="s">
        <v>343</v>
      </c>
      <c r="D92" s="587"/>
      <c r="E92" s="588"/>
      <c r="F92" s="589"/>
      <c r="G92" s="590"/>
      <c r="H92" s="591"/>
      <c r="I92" s="589"/>
      <c r="J92" s="592"/>
    </row>
    <row r="93" spans="1:10" s="409" customFormat="1" ht="15" customHeight="1" x14ac:dyDescent="0.2">
      <c r="A93" s="594"/>
      <c r="B93" s="593" t="s">
        <v>41</v>
      </c>
      <c r="C93" s="598" t="s">
        <v>344</v>
      </c>
      <c r="D93" s="440" t="s">
        <v>1</v>
      </c>
      <c r="E93" s="441">
        <v>5</v>
      </c>
      <c r="F93" s="442"/>
      <c r="G93" s="442">
        <f>F93*E93</f>
        <v>0</v>
      </c>
      <c r="H93" s="443">
        <v>15000</v>
      </c>
      <c r="I93" s="444">
        <f>H93*E93</f>
        <v>75000</v>
      </c>
      <c r="J93" s="445">
        <f>I93+G93</f>
        <v>75000</v>
      </c>
    </row>
    <row r="94" spans="1:10" s="409" customFormat="1" ht="63.75" x14ac:dyDescent="0.2">
      <c r="A94" s="594">
        <f>A92+0.1</f>
        <v>4.4999999999999982</v>
      </c>
      <c r="B94" s="534"/>
      <c r="C94" s="597" t="s">
        <v>345</v>
      </c>
      <c r="D94" s="316"/>
      <c r="E94" s="316"/>
      <c r="F94" s="599"/>
      <c r="G94" s="458"/>
      <c r="H94" s="531"/>
      <c r="I94" s="600"/>
      <c r="J94" s="533"/>
    </row>
    <row r="95" spans="1:10" s="409" customFormat="1" ht="15" customHeight="1" x14ac:dyDescent="0.2">
      <c r="A95" s="313"/>
      <c r="B95" s="534" t="s">
        <v>41</v>
      </c>
      <c r="C95" s="601" t="s">
        <v>346</v>
      </c>
      <c r="D95" s="602" t="s">
        <v>0</v>
      </c>
      <c r="E95" s="602">
        <v>1</v>
      </c>
      <c r="F95" s="442"/>
      <c r="G95" s="442">
        <f>F95*E95</f>
        <v>0</v>
      </c>
      <c r="H95" s="443">
        <v>25000</v>
      </c>
      <c r="I95" s="444">
        <f>H95*E95</f>
        <v>25000</v>
      </c>
      <c r="J95" s="445">
        <f>I95+G95</f>
        <v>25000</v>
      </c>
    </row>
    <row r="96" spans="1:10" s="409" customFormat="1" ht="38.25" x14ac:dyDescent="0.2">
      <c r="A96" s="594">
        <f>A94+0.1</f>
        <v>4.5999999999999979</v>
      </c>
      <c r="B96" s="534"/>
      <c r="C96" s="315" t="s">
        <v>347</v>
      </c>
      <c r="D96" s="432"/>
      <c r="E96" s="432"/>
      <c r="F96" s="599"/>
      <c r="G96" s="458"/>
      <c r="H96" s="531"/>
      <c r="I96" s="600"/>
      <c r="J96" s="533"/>
    </row>
    <row r="97" spans="1:10" s="409" customFormat="1" ht="15" customHeight="1" x14ac:dyDescent="0.2">
      <c r="A97" s="437"/>
      <c r="B97" s="534" t="s">
        <v>41</v>
      </c>
      <c r="C97" s="561" t="s">
        <v>348</v>
      </c>
      <c r="D97" s="440" t="s">
        <v>247</v>
      </c>
      <c r="E97" s="362">
        <v>1</v>
      </c>
      <c r="F97" s="442"/>
      <c r="G97" s="442">
        <f>F97*E97</f>
        <v>0</v>
      </c>
      <c r="H97" s="443">
        <v>1000</v>
      </c>
      <c r="I97" s="444">
        <f>H97*E97</f>
        <v>1000</v>
      </c>
      <c r="J97" s="445">
        <f>I97+G97</f>
        <v>1000</v>
      </c>
    </row>
    <row r="98" spans="1:10" s="409" customFormat="1" ht="51.75" thickBot="1" x14ac:dyDescent="0.25">
      <c r="A98" s="437">
        <f>A96+0.1</f>
        <v>4.6999999999999975</v>
      </c>
      <c r="B98" s="534"/>
      <c r="C98" s="391" t="s">
        <v>349</v>
      </c>
      <c r="D98" s="362" t="s">
        <v>350</v>
      </c>
      <c r="E98" s="362">
        <v>1</v>
      </c>
      <c r="F98" s="442"/>
      <c r="G98" s="442">
        <f>F98*E98</f>
        <v>0</v>
      </c>
      <c r="H98" s="443">
        <v>5000</v>
      </c>
      <c r="I98" s="444">
        <f>H98*E98</f>
        <v>5000</v>
      </c>
      <c r="J98" s="445">
        <f>I98+G98</f>
        <v>5000</v>
      </c>
    </row>
    <row r="99" spans="1:10" s="409" customFormat="1" ht="20.100000000000001" customHeight="1" thickTop="1" thickBot="1" x14ac:dyDescent="0.25">
      <c r="A99" s="603"/>
      <c r="B99" s="604"/>
      <c r="C99" s="518" t="s">
        <v>295</v>
      </c>
      <c r="D99" s="521"/>
      <c r="E99" s="521"/>
      <c r="F99" s="519"/>
      <c r="G99" s="519"/>
      <c r="H99" s="522"/>
      <c r="I99" s="605">
        <f>SUM(I87:I98)</f>
        <v>188000</v>
      </c>
      <c r="J99" s="605">
        <f>SUM(J87:J98)</f>
        <v>188000</v>
      </c>
    </row>
    <row r="100" spans="1:10" s="409" customFormat="1" ht="17.25" customHeight="1" x14ac:dyDescent="0.2">
      <c r="A100" s="313"/>
      <c r="B100" s="314"/>
      <c r="C100" s="606" t="s">
        <v>351</v>
      </c>
      <c r="D100" s="484"/>
      <c r="E100" s="484"/>
      <c r="F100" s="484"/>
      <c r="G100" s="484"/>
      <c r="H100" s="527"/>
      <c r="I100" s="528"/>
      <c r="J100" s="529"/>
    </row>
    <row r="101" spans="1:10" s="409" customFormat="1" ht="42.75" customHeight="1" x14ac:dyDescent="0.2">
      <c r="A101" s="313"/>
      <c r="B101" s="314"/>
      <c r="C101" s="607" t="s">
        <v>352</v>
      </c>
      <c r="D101" s="458"/>
      <c r="E101" s="458"/>
      <c r="F101" s="458"/>
      <c r="G101" s="458"/>
      <c r="H101" s="531"/>
      <c r="I101" s="532"/>
      <c r="J101" s="533"/>
    </row>
    <row r="102" spans="1:10" s="409" customFormat="1" ht="42" customHeight="1" x14ac:dyDescent="0.2">
      <c r="A102" s="313">
        <f>5.1</f>
        <v>5.0999999999999996</v>
      </c>
      <c r="B102" s="314"/>
      <c r="C102" s="391" t="s">
        <v>353</v>
      </c>
      <c r="D102" s="440" t="s">
        <v>0</v>
      </c>
      <c r="E102" s="441">
        <v>1</v>
      </c>
      <c r="F102" s="440"/>
      <c r="G102" s="440"/>
      <c r="H102" s="608"/>
      <c r="I102" s="503"/>
      <c r="J102" s="504"/>
    </row>
    <row r="103" spans="1:10" s="409" customFormat="1" ht="27" customHeight="1" thickBot="1" x14ac:dyDescent="0.25">
      <c r="A103" s="313">
        <f>A102+0.1</f>
        <v>5.1999999999999993</v>
      </c>
      <c r="B103" s="314"/>
      <c r="C103" s="391" t="s">
        <v>354</v>
      </c>
      <c r="D103" s="440" t="s">
        <v>0</v>
      </c>
      <c r="E103" s="441">
        <v>1</v>
      </c>
      <c r="F103" s="442"/>
      <c r="G103" s="442">
        <f>F103*E103</f>
        <v>0</v>
      </c>
      <c r="H103" s="443">
        <v>50000</v>
      </c>
      <c r="I103" s="444">
        <f>H103*E103</f>
        <v>50000</v>
      </c>
      <c r="J103" s="445">
        <f>I103+G103</f>
        <v>50000</v>
      </c>
    </row>
    <row r="104" spans="1:10" s="409" customFormat="1" ht="20.100000000000001" customHeight="1" thickTop="1" thickBot="1" x14ac:dyDescent="0.25">
      <c r="A104" s="746"/>
      <c r="B104" s="747"/>
      <c r="C104" s="518" t="s">
        <v>295</v>
      </c>
      <c r="D104" s="521"/>
      <c r="E104" s="521"/>
      <c r="F104" s="519"/>
      <c r="G104" s="578"/>
      <c r="H104" s="609"/>
      <c r="I104" s="578"/>
      <c r="J104" s="523"/>
    </row>
    <row r="105" spans="1:10" ht="13.5" thickBot="1" x14ac:dyDescent="0.25">
      <c r="A105" s="610"/>
      <c r="B105" s="611"/>
      <c r="C105" s="409"/>
      <c r="D105" s="612"/>
      <c r="E105" s="612"/>
      <c r="F105" s="612"/>
      <c r="G105" s="612"/>
      <c r="H105" s="613"/>
      <c r="I105" s="409"/>
      <c r="J105" s="614"/>
    </row>
    <row r="106" spans="1:10" ht="20.100000000000001" customHeight="1" thickTop="1" thickBot="1" x14ac:dyDescent="0.25">
      <c r="A106" s="615"/>
      <c r="B106" s="616"/>
      <c r="C106" s="617" t="s">
        <v>355</v>
      </c>
      <c r="D106" s="618"/>
      <c r="E106" s="619"/>
      <c r="F106" s="620"/>
      <c r="G106" s="621"/>
      <c r="H106" s="622"/>
      <c r="I106" s="623">
        <f>I103</f>
        <v>50000</v>
      </c>
      <c r="J106" s="623">
        <f>J103</f>
        <v>50000</v>
      </c>
    </row>
  </sheetData>
  <mergeCells count="9">
    <mergeCell ref="F7:G7"/>
    <mergeCell ref="H7:I7"/>
    <mergeCell ref="A104:B104"/>
    <mergeCell ref="A1:C1"/>
    <mergeCell ref="A2:C2"/>
    <mergeCell ref="A7:B8"/>
    <mergeCell ref="C7:C8"/>
    <mergeCell ref="D7:D8"/>
    <mergeCell ref="E7:E8"/>
  </mergeCells>
  <pageMargins left="0.7" right="0.7" top="0.75" bottom="0.75" header="0.3" footer="0.3"/>
  <pageSetup scale="65" orientation="portrait" r:id="rId1"/>
  <rowBreaks count="2" manualBreakCount="2">
    <brk id="41" max="16383" man="1"/>
    <brk id="8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Consolidate Summary</vt:lpstr>
      <vt:lpstr>Summary</vt:lpstr>
      <vt:lpstr>ACMV</vt:lpstr>
      <vt:lpstr>Summary FSS</vt:lpstr>
      <vt:lpstr>FSS</vt:lpstr>
      <vt:lpstr>Summary Plu</vt:lpstr>
      <vt:lpstr>Plum</vt:lpstr>
      <vt:lpstr>ACMV!Print_Area</vt:lpstr>
      <vt:lpstr>FSS!Print_Area</vt:lpstr>
      <vt:lpstr>ACMV!Print_Titles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2025-04-14T06:02:44Z</cp:lastPrinted>
  <dcterms:created xsi:type="dcterms:W3CDTF">2001-08-24T09:20:00Z</dcterms:created>
  <dcterms:modified xsi:type="dcterms:W3CDTF">2025-04-28T07:40:28Z</dcterms:modified>
</cp:coreProperties>
</file>