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D0C205C0-1C8E-4560-AD53-BC493DC59034}" xr6:coauthVersionLast="47" xr6:coauthVersionMax="47" xr10:uidLastSave="{00000000-0000-0000-0000-000000000000}"/>
  <bookViews>
    <workbookView xWindow="-120" yWindow="-120" windowWidth="29040" windowHeight="15840"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4">Chillers!$A$1:$I$17</definedName>
    <definedName name="_xlnm.Print_Area" localSheetId="0">Summary!$A$1:$E$36</definedName>
    <definedName name="_xlnm.Print_Titles" localSheetId="1">'Air Handling Unit'!$1:$2</definedName>
    <definedName name="_xlnm.Print_Titles" localSheetId="4">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3" l="1"/>
  <c r="C19" i="3" l="1"/>
  <c r="D19" i="3"/>
  <c r="E19" i="3" s="1"/>
  <c r="C20" i="3"/>
  <c r="D20" i="3"/>
  <c r="E20" i="3" s="1"/>
  <c r="C21" i="3"/>
  <c r="D21" i="3"/>
  <c r="C22" i="3" l="1"/>
  <c r="C23" i="3" s="1"/>
  <c r="C24" i="3" s="1"/>
  <c r="C26" i="3" s="1"/>
  <c r="E21" i="3"/>
  <c r="E22" i="3" s="1"/>
  <c r="D22" i="3"/>
  <c r="I22" i="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C43" i="3" l="1"/>
  <c r="C42" i="3"/>
  <c r="C39" i="3"/>
  <c r="D23" i="3"/>
  <c r="D24" i="3" s="1"/>
  <c r="E23" i="3"/>
  <c r="E24" i="3" s="1"/>
  <c r="H15" i="2"/>
  <c r="G15" i="2"/>
  <c r="G16" i="2" s="1"/>
  <c r="G17" i="2" s="1"/>
  <c r="G19" i="2" s="1"/>
  <c r="I17" i="6"/>
  <c r="I16" i="6"/>
  <c r="I11" i="6"/>
  <c r="H18" i="6"/>
  <c r="I9" i="6"/>
  <c r="G18" i="6"/>
  <c r="G19" i="6" s="1"/>
  <c r="I7" i="6"/>
  <c r="I5" i="6"/>
  <c r="I8" i="6"/>
  <c r="I17" i="1"/>
  <c r="I13" i="1"/>
  <c r="I12" i="1"/>
  <c r="I10" i="1"/>
  <c r="H23" i="1"/>
  <c r="H24" i="1" s="1"/>
  <c r="H25"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D25" i="3" l="1"/>
  <c r="D26" i="3" s="1"/>
  <c r="H16" i="2"/>
  <c r="H17" i="2" s="1"/>
  <c r="H18" i="2" s="1"/>
  <c r="H19" i="6"/>
  <c r="H20" i="6" s="1"/>
  <c r="H21" i="6" s="1"/>
  <c r="H22" i="6" s="1"/>
  <c r="I18" i="6"/>
  <c r="G20" i="6"/>
  <c r="G22" i="6" s="1"/>
  <c r="G23" i="1"/>
  <c r="G24" i="1" s="1"/>
  <c r="G26" i="1" s="1"/>
  <c r="H26" i="1"/>
  <c r="I25" i="1"/>
  <c r="I15" i="2"/>
  <c r="I16" i="2" s="1"/>
  <c r="F10" i="4"/>
  <c r="F13" i="5"/>
  <c r="E25" i="3" l="1"/>
  <c r="E26" i="3" s="1"/>
  <c r="C46" i="3"/>
  <c r="D39" i="3"/>
  <c r="C45" i="3"/>
  <c r="C48" i="3" s="1"/>
  <c r="C50" i="3" s="1"/>
  <c r="C52" i="3" s="1"/>
  <c r="H19" i="2"/>
  <c r="I18" i="2"/>
  <c r="I21" i="6"/>
  <c r="I23" i="1"/>
  <c r="I24" i="1" s="1"/>
  <c r="I26" i="1" s="1"/>
  <c r="I19" i="6"/>
  <c r="I20" i="6" s="1"/>
  <c r="I17" i="2"/>
  <c r="I19" i="2" s="1"/>
  <c r="I22" i="6" l="1"/>
</calcChain>
</file>

<file path=xl/sharedStrings.xml><?xml version="1.0" encoding="utf-8"?>
<sst xmlns="http://schemas.openxmlformats.org/spreadsheetml/2006/main" count="218" uniqueCount="113">
  <si>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</si>
  <si>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</si>
  <si>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</si>
  <si>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</si>
  <si>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</si>
  <si>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</si>
  <si>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</si>
  <si>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</si>
  <si>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</si>
  <si>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</si>
  <si>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</si>
  <si>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</si>
  <si>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</si>
  <si>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</si>
  <si>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</si>
  <si>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</si>
  <si>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</si>
  <si>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</si>
  <si>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</si>
  <si>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</si>
  <si>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</si>
  <si>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</si>
  <si>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</si>
  <si>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</si>
  <si>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</si>
  <si>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</si>
  <si>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</si>
  <si>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</si>
  <si>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</si>
  <si>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</si>
  <si>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</si>
  <si>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</si>
  <si>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</si>
  <si>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</si>
  <si>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</si>
  <si>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</si>
  <si>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</si>
  <si>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</si>
  <si>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</si>
  <si>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</si>
  <si>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</si>
  <si>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</si>
  <si>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</si>
  <si>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</si>
  <si>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</si>
  <si>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</si>
  <si>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</si>
  <si>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</si>
  <si>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</si>
  <si>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</si>
  <si>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</si>
  <si>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</si>
  <si>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</si>
  <si>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</si>
  <si>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</si>
  <si>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</si>
  <si>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</si>
  <si>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</si>
  <si>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</si>
  <si>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</si>
  <si>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</si>
  <si>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</si>
  <si>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</si>
  <si>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</si>
  <si>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</si>
  <si>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</si>
  <si>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</si>
  <si>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</si>
  <si>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</si>
  <si>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</si>
  <si>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</si>
  <si>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</si>
  <si>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</si>
  <si>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</si>
  <si>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</si>
  <si>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</si>
  <si>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</si>
  <si>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</si>
  <si>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</si>
  <si>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</si>
  <si>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</si>
  <si>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</si>
  <si>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</si>
  <si>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</si>
  <si>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</si>
  <si>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</si>
  <si>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</si>
  <si>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</si>
  <si>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</si>
  <si>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</si>
  <si>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</si>
  <si>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</si>
  <si>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Add SST 13%</t>
  </si>
  <si>
    <t>SST 13%</t>
  </si>
  <si>
    <t>Total After SST</t>
  </si>
  <si>
    <t xml:space="preserve">SubTotal Amount </t>
  </si>
  <si>
    <t>BOQ OF OVERHAULING, AND REPAIRING OF AIR HANDLING UNITS (AHU) 3rd Floor (A/B) BA BUILDING KARACHI</t>
  </si>
  <si>
    <t>03 Chillers, 06Nos circuit of Botzer Compressors, Existing Oil removed and supply and re-fill up new Oil (BSE170) Germany 210 Ltr including repaired of leakages, replacement of dryer core &amp; dryer, top-up Freon complete in respect.</t>
  </si>
  <si>
    <t xml:space="preserve">M/S Bank Al-Falah Limited </t>
  </si>
  <si>
    <t>Head Office I.I Chundriger Road  Karachi</t>
  </si>
  <si>
    <t>For Pioneer Services</t>
  </si>
  <si>
    <t>RUNNING BILL NO 1</t>
  </si>
  <si>
    <t>Less 5.5% on Material Amount</t>
  </si>
  <si>
    <t>Less 5/118% on material amount due to Unregistered</t>
  </si>
  <si>
    <t>Less 11% on Labour</t>
  </si>
  <si>
    <t>Less 20% on SST</t>
  </si>
  <si>
    <t>Total Deductins</t>
  </si>
  <si>
    <t>Net Payable</t>
  </si>
  <si>
    <t>Received on 08 March 24</t>
  </si>
  <si>
    <t>NIL</t>
  </si>
  <si>
    <t>Received adhoc 30%</t>
  </si>
  <si>
    <t>Received adhoc 40%</t>
  </si>
  <si>
    <t>Remaining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</si>
</sst>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_-;\-* #,##0.0_-;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164" fontId="2" fillId="0" borderId="0" applyFont="0" applyFill="0" applyBorder="0" applyAlignment="0" applyProtection="0"/>
  </cellStyleXfs>
  <cellXfs count="115">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43" fontId="0" fillId="0" borderId="0" xfId="0" applyNumberFormat="1"/>
    <xf numFmtId="165" fontId="0" fillId="0" borderId="0" xfId="0" applyNumberFormat="1" applyAlignment="1">
      <alignment horizontal="left" vertical="center"/>
    </xf>
    <xf numFmtId="0" fontId="9" fillId="0" borderId="0" xfId="0"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1" fillId="0" borderId="30" xfId="0" applyFont="1" applyBorder="1" applyAlignment="1">
      <alignment horizontal="right" vertical="center"/>
    </xf>
    <xf numFmtId="0" fontId="1" fillId="0" borderId="31" xfId="0" applyFont="1" applyBorder="1" applyAlignment="1">
      <alignment horizontal="right" vertical="center"/>
    </xf>
    <xf numFmtId="0" fontId="1" fillId="0" borderId="0" xfId="0" applyFont="1" applyBorder="1" applyAlignment="1">
      <alignment horizontal="right" vertical="center"/>
    </xf>
    <xf numFmtId="0" fontId="1" fillId="0" borderId="32" xfId="0" applyFont="1" applyBorder="1" applyAlignment="1">
      <alignment horizontal="right" vertical="center"/>
    </xf>
    <xf numFmtId="0" fontId="0" fillId="0" borderId="0" xfId="0"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25</xdr:row>
      <xdr:rowOff>66675</xdr:rowOff>
    </xdr:from>
    <xdr:to>
      <xdr:col>12</xdr:col>
      <xdr:colOff>432218</xdr:colOff>
      <xdr:row>26</xdr:row>
      <xdr:rowOff>284325</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4"/>
  <sheetViews>
    <sheetView showGridLines="0" tabSelected="1" topLeftCell="A13" zoomScaleNormal="100" workbookViewId="0">
      <selection activeCell="A26" sqref="A26"/>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x14ac:dyDescent="0.25">
      <c r="A10" s="93" t="s">
        <v>98</v>
      </c>
      <c r="B10" s="93"/>
      <c r="C10" s="93"/>
    </row>
    <row r="11" spans="1:5" s="13" customFormat="1" ht="18.75" x14ac:dyDescent="0.25">
      <c r="A11" s="87" t="s">
        <v>99</v>
      </c>
      <c r="B11" s="26"/>
      <c r="C11" s="26"/>
      <c r="D11" s="26"/>
      <c r="E11" s="14"/>
    </row>
    <row r="12" spans="1:5" s="13" customFormat="1" ht="9" customHeight="1" x14ac:dyDescent="0.25">
      <c r="A12" s="12"/>
      <c r="B12" s="26"/>
      <c r="C12" s="26"/>
      <c r="D12" s="26"/>
      <c r="E12" s="14"/>
    </row>
    <row r="13" spans="1:5" s="13" customFormat="1" ht="18.75" x14ac:dyDescent="0.25">
      <c r="A13" s="15" t="s">
        <v>17</v>
      </c>
      <c r="B13" s="26"/>
      <c r="C13" s="26"/>
      <c r="D13" s="26"/>
      <c r="E13" s="16">
        <v>45357</v>
      </c>
    </row>
    <row r="14" spans="1:5" s="13" customFormat="1" ht="18.75" x14ac:dyDescent="0.25">
      <c r="A14" s="15" t="s">
        <v>18</v>
      </c>
      <c r="B14" s="15"/>
      <c r="C14" s="15"/>
      <c r="D14" s="15"/>
      <c r="E14" s="17"/>
    </row>
    <row r="15" spans="1:5" s="13" customFormat="1" ht="18.75" x14ac:dyDescent="0.25">
      <c r="A15" s="18"/>
      <c r="B15" s="26"/>
      <c r="C15" s="26"/>
      <c r="D15" s="26"/>
      <c r="E15" s="17"/>
    </row>
    <row r="16" spans="1:5" s="13" customFormat="1" ht="36.6" customHeight="1" x14ac:dyDescent="0.25">
      <c r="A16" s="92" t="s">
        <v>101</v>
      </c>
      <c r="B16" s="92"/>
      <c r="C16" s="92"/>
      <c r="D16" s="92"/>
      <c r="E16" s="92"/>
    </row>
    <row r="17" spans="1:5" s="13" customFormat="1" ht="28.5" x14ac:dyDescent="0.25">
      <c r="A17" s="19"/>
      <c r="B17" s="27"/>
      <c r="C17" s="27"/>
      <c r="D17" s="27"/>
      <c r="E17" s="19"/>
    </row>
    <row r="18" spans="1:5" ht="37.15" customHeight="1" x14ac:dyDescent="0.25">
      <c r="A18" s="71" t="s">
        <v>14</v>
      </c>
      <c r="B18" s="71" t="s">
        <v>15</v>
      </c>
      <c r="C18" s="77" t="s">
        <v>89</v>
      </c>
      <c r="D18" s="77" t="s">
        <v>91</v>
      </c>
      <c r="E18" s="71" t="s">
        <v>16</v>
      </c>
    </row>
    <row r="19" spans="1:5" ht="23.25" customHeight="1" x14ac:dyDescent="0.25">
      <c r="A19" s="31">
        <v>1</v>
      </c>
      <c r="B19" s="53" t="s">
        <v>66</v>
      </c>
      <c r="C19" s="67">
        <f>'Air Handling Unit'!G22</f>
        <v>1319000</v>
      </c>
      <c r="D19" s="67">
        <f>'Air Handling Unit'!H22</f>
        <v>338000</v>
      </c>
      <c r="E19" s="66">
        <f>D19+C19</f>
        <v>1657000</v>
      </c>
    </row>
    <row r="20" spans="1:5" ht="27" customHeight="1" x14ac:dyDescent="0.25">
      <c r="A20" s="31">
        <v>2</v>
      </c>
      <c r="B20" s="32" t="s">
        <v>67</v>
      </c>
      <c r="C20" s="67">
        <f>Chillers!G15</f>
        <v>10390000</v>
      </c>
      <c r="D20" s="67">
        <f>Chillers!H15</f>
        <v>1790000</v>
      </c>
      <c r="E20" s="66">
        <f>D20+C20</f>
        <v>12180000</v>
      </c>
    </row>
    <row r="21" spans="1:5" ht="28.5" customHeight="1" x14ac:dyDescent="0.25">
      <c r="A21" s="68">
        <v>3</v>
      </c>
      <c r="B21" s="33" t="s">
        <v>68</v>
      </c>
      <c r="C21" s="69">
        <f>'Cooling Towers'!G18</f>
        <v>15647000</v>
      </c>
      <c r="D21" s="69">
        <f>'Cooling Towers'!H18</f>
        <v>1513000</v>
      </c>
      <c r="E21" s="70">
        <f>D21+C21</f>
        <v>17160000</v>
      </c>
    </row>
    <row r="22" spans="1:5" ht="25.5" customHeight="1" x14ac:dyDescent="0.25">
      <c r="A22" s="71"/>
      <c r="B22" s="76" t="s">
        <v>95</v>
      </c>
      <c r="C22" s="72">
        <f>SUM(C19:C21)</f>
        <v>27356000</v>
      </c>
      <c r="D22" s="72">
        <f>SUM(D19:D21)</f>
        <v>3641000</v>
      </c>
      <c r="E22" s="72">
        <f>SUM(E19:E21)</f>
        <v>30997000</v>
      </c>
    </row>
    <row r="23" spans="1:5" ht="25.5" customHeight="1" x14ac:dyDescent="0.25">
      <c r="A23" s="71"/>
      <c r="B23" s="76" t="s">
        <v>84</v>
      </c>
      <c r="C23" s="72">
        <f t="shared" ref="C23:D23" si="0">C22*5%</f>
        <v>1367800</v>
      </c>
      <c r="D23" s="72">
        <f t="shared" si="0"/>
        <v>182050</v>
      </c>
      <c r="E23" s="72">
        <f>E22*5%</f>
        <v>1549850</v>
      </c>
    </row>
    <row r="24" spans="1:5" ht="25.5" customHeight="1" x14ac:dyDescent="0.25">
      <c r="A24" s="71"/>
      <c r="B24" s="76" t="s">
        <v>85</v>
      </c>
      <c r="C24" s="72">
        <f t="shared" ref="C24:D24" si="1">C22-C23</f>
        <v>25988200</v>
      </c>
      <c r="D24" s="72">
        <f t="shared" si="1"/>
        <v>3458950</v>
      </c>
      <c r="E24" s="72">
        <f>E22-E23</f>
        <v>29447150</v>
      </c>
    </row>
    <row r="25" spans="1:5" ht="27" customHeight="1" x14ac:dyDescent="0.25">
      <c r="A25" s="73"/>
      <c r="B25" s="76" t="s">
        <v>93</v>
      </c>
      <c r="C25" s="74">
        <v>0</v>
      </c>
      <c r="D25" s="74">
        <f>D24*13%</f>
        <v>449663.5</v>
      </c>
      <c r="E25" s="75">
        <f>D25</f>
        <v>449663.5</v>
      </c>
    </row>
    <row r="26" spans="1:5" ht="27" customHeight="1" x14ac:dyDescent="0.25">
      <c r="A26" s="73"/>
      <c r="B26" s="76" t="s">
        <v>94</v>
      </c>
      <c r="C26" s="74">
        <f>C25+C24</f>
        <v>25988200</v>
      </c>
      <c r="D26" s="74">
        <f t="shared" ref="D26:E26" si="2">D25+D24</f>
        <v>3908613.5</v>
      </c>
      <c r="E26" s="74">
        <f t="shared" si="2"/>
        <v>29896813.5</v>
      </c>
    </row>
    <row r="27" spans="1:5" ht="27" customHeight="1" x14ac:dyDescent="0.25">
      <c r="A27" s="114"/>
      <c r="B27" s="110" t="s">
        <v>110</v>
      </c>
      <c r="C27" s="110"/>
      <c r="D27" s="111"/>
      <c r="E27" s="74">
        <v>8969044.0500000007</v>
      </c>
    </row>
    <row r="28" spans="1:5" ht="24" customHeight="1" x14ac:dyDescent="0.25">
      <c r="A28" s="114"/>
      <c r="B28" s="112" t="s">
        <v>111</v>
      </c>
      <c r="C28" s="112"/>
      <c r="D28" s="113"/>
      <c r="E28" s="74">
        <v>11958725.600000001</v>
      </c>
    </row>
    <row r="29" spans="1:5" ht="30" customHeight="1" x14ac:dyDescent="0.25">
      <c r="A29" s="114"/>
      <c r="B29" s="112" t="s">
        <v>112</v>
      </c>
      <c r="C29" s="112"/>
      <c r="D29" s="113"/>
      <c r="E29" s="74">
        <f>E26-E27-E28</f>
        <v>8969043.8499999978</v>
      </c>
    </row>
    <row r="36" spans="1:8" ht="18.75" x14ac:dyDescent="0.25">
      <c r="A36" s="94" t="s">
        <v>100</v>
      </c>
      <c r="B36" s="94"/>
      <c r="C36" s="94"/>
    </row>
    <row r="39" spans="1:8" x14ac:dyDescent="0.25">
      <c r="C39" s="88">
        <f>C26*8%</f>
        <v>2079056</v>
      </c>
      <c r="D39" s="88">
        <f>D26*8%</f>
        <v>312689.08</v>
      </c>
      <c r="E39" s="89"/>
      <c r="H39" s="90"/>
    </row>
    <row r="40" spans="1:8" x14ac:dyDescent="0.25">
      <c r="C40" s="88"/>
      <c r="D40" s="88"/>
      <c r="E40" s="89"/>
    </row>
    <row r="41" spans="1:8" x14ac:dyDescent="0.25">
      <c r="C41" s="88"/>
      <c r="D41" s="88"/>
      <c r="E41" s="89"/>
      <c r="G41" s="90"/>
    </row>
    <row r="42" spans="1:8" x14ac:dyDescent="0.25">
      <c r="B42" s="28" t="s">
        <v>102</v>
      </c>
      <c r="C42" s="88">
        <f>C26*5.5%</f>
        <v>1429351</v>
      </c>
      <c r="D42" s="88"/>
      <c r="E42" s="89"/>
    </row>
    <row r="43" spans="1:8" x14ac:dyDescent="0.25">
      <c r="B43" s="28" t="s">
        <v>103</v>
      </c>
      <c r="C43" s="88">
        <f>C26*5/118</f>
        <v>1101194.9152542374</v>
      </c>
      <c r="D43" s="88"/>
      <c r="E43" s="89"/>
    </row>
    <row r="44" spans="1:8" x14ac:dyDescent="0.25">
      <c r="C44" s="88"/>
      <c r="D44" s="88"/>
      <c r="E44" s="89"/>
    </row>
    <row r="45" spans="1:8" x14ac:dyDescent="0.25">
      <c r="B45" s="28" t="s">
        <v>104</v>
      </c>
      <c r="C45" s="88">
        <f>D26*11%</f>
        <v>429947.48499999999</v>
      </c>
      <c r="D45" s="88"/>
      <c r="E45" s="89"/>
    </row>
    <row r="46" spans="1:8" x14ac:dyDescent="0.25">
      <c r="B46" s="28" t="s">
        <v>105</v>
      </c>
      <c r="C46" s="88">
        <f>D25*20%</f>
        <v>89932.700000000012</v>
      </c>
      <c r="D46" s="88"/>
      <c r="E46" s="89"/>
    </row>
    <row r="47" spans="1:8" x14ac:dyDescent="0.25">
      <c r="C47" s="88"/>
      <c r="D47" s="88"/>
      <c r="E47" s="89"/>
    </row>
    <row r="48" spans="1:8" x14ac:dyDescent="0.25">
      <c r="B48" s="28" t="s">
        <v>106</v>
      </c>
      <c r="C48" s="88">
        <f>SUM(C42:C46)</f>
        <v>3050426.1002542372</v>
      </c>
      <c r="D48" s="88"/>
      <c r="E48" s="89"/>
    </row>
    <row r="49" spans="2:5" x14ac:dyDescent="0.25">
      <c r="C49" s="88"/>
      <c r="D49" s="88"/>
      <c r="E49" s="89"/>
    </row>
    <row r="50" spans="2:5" x14ac:dyDescent="0.25">
      <c r="B50" s="28" t="s">
        <v>107</v>
      </c>
      <c r="C50" s="88">
        <f>E26-C48</f>
        <v>26846387.399745762</v>
      </c>
      <c r="D50" s="88"/>
      <c r="E50" s="89"/>
    </row>
    <row r="52" spans="2:5" x14ac:dyDescent="0.25">
      <c r="B52" s="28" t="s">
        <v>108</v>
      </c>
      <c r="C52" s="91">
        <f>C50</f>
        <v>26846387.399745762</v>
      </c>
    </row>
    <row r="54" spans="2:5" x14ac:dyDescent="0.25">
      <c r="C54" s="28" t="s">
        <v>109</v>
      </c>
    </row>
  </sheetData>
  <mergeCells count="6">
    <mergeCell ref="A16:E16"/>
    <mergeCell ref="A10:C10"/>
    <mergeCell ref="A36:C36"/>
    <mergeCell ref="B27:D27"/>
    <mergeCell ref="B28:D28"/>
    <mergeCell ref="B29:D29"/>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topLeftCell="A19" zoomScale="90" zoomScaleNormal="90" zoomScaleSheetLayoutView="90" workbookViewId="0">
      <selection activeCell="H27" sqref="H27"/>
    </sheetView>
  </sheetViews>
  <sheetFormatPr defaultColWidth="9.140625" defaultRowHeight="15.75" x14ac:dyDescent="0.25"/>
  <cols>
    <col min="1" max="1" width="6.28515625" style="1" customWidth="1"/>
    <col min="2" max="2" width="72.5703125" style="30"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96" t="s">
        <v>96</v>
      </c>
      <c r="B1" s="96"/>
      <c r="C1" s="96"/>
      <c r="D1" s="96"/>
      <c r="E1" s="96"/>
      <c r="F1" s="96"/>
      <c r="G1" s="96"/>
      <c r="H1" s="96"/>
      <c r="I1" s="96"/>
    </row>
    <row r="2" spans="1:9" s="4" customFormat="1" ht="31.5" x14ac:dyDescent="0.25">
      <c r="A2" s="79" t="s">
        <v>0</v>
      </c>
      <c r="B2" s="79" t="s">
        <v>1</v>
      </c>
      <c r="C2" s="79" t="s">
        <v>2</v>
      </c>
      <c r="D2" s="79" t="s">
        <v>3</v>
      </c>
      <c r="E2" s="80" t="s">
        <v>88</v>
      </c>
      <c r="F2" s="80" t="s">
        <v>90</v>
      </c>
      <c r="G2" s="80" t="s">
        <v>89</v>
      </c>
      <c r="H2" s="80" t="s">
        <v>91</v>
      </c>
      <c r="I2" s="80" t="s">
        <v>16</v>
      </c>
    </row>
    <row r="3" spans="1:9" s="4" customFormat="1" ht="31.5" x14ac:dyDescent="0.25">
      <c r="A3" s="3">
        <v>1</v>
      </c>
      <c r="B3" s="20" t="s">
        <v>54</v>
      </c>
      <c r="C3" s="3">
        <v>1</v>
      </c>
      <c r="D3" s="3" t="s">
        <v>11</v>
      </c>
      <c r="E3" s="8">
        <v>50000</v>
      </c>
      <c r="F3" s="8">
        <v>10000</v>
      </c>
      <c r="G3" s="63">
        <f>E3*C3</f>
        <v>50000</v>
      </c>
      <c r="H3" s="63">
        <f>F3*C3</f>
        <v>10000</v>
      </c>
      <c r="I3" s="8">
        <f>H3+G3</f>
        <v>60000</v>
      </c>
    </row>
    <row r="4" spans="1:9" s="4" customFormat="1" ht="50.25" customHeight="1" x14ac:dyDescent="0.25">
      <c r="A4" s="3">
        <v>2</v>
      </c>
      <c r="B4" s="20" t="s">
        <v>55</v>
      </c>
      <c r="C4" s="3">
        <v>1</v>
      </c>
      <c r="D4" s="3" t="s">
        <v>12</v>
      </c>
      <c r="E4" s="8">
        <v>65000</v>
      </c>
      <c r="F4" s="8">
        <v>25000</v>
      </c>
      <c r="G4" s="63">
        <f t="shared" ref="G4:G21" si="0">E4*C4</f>
        <v>65000</v>
      </c>
      <c r="H4" s="63">
        <f t="shared" ref="H4:H21" si="1">F4*C4</f>
        <v>25000</v>
      </c>
      <c r="I4" s="8">
        <f t="shared" ref="I4:I21" si="2">H4+G4</f>
        <v>90000</v>
      </c>
    </row>
    <row r="5" spans="1:9" s="4" customFormat="1" ht="47.25" customHeight="1" x14ac:dyDescent="0.25">
      <c r="A5" s="3">
        <v>3</v>
      </c>
      <c r="B5" s="20" t="s">
        <v>56</v>
      </c>
      <c r="C5" s="3">
        <v>1</v>
      </c>
      <c r="D5" s="3" t="s">
        <v>12</v>
      </c>
      <c r="E5" s="8">
        <v>65000</v>
      </c>
      <c r="F5" s="8">
        <v>25000</v>
      </c>
      <c r="G5" s="63">
        <f t="shared" si="0"/>
        <v>65000</v>
      </c>
      <c r="H5" s="63">
        <f t="shared" si="1"/>
        <v>25000</v>
      </c>
      <c r="I5" s="8">
        <f t="shared" si="2"/>
        <v>90000</v>
      </c>
    </row>
    <row r="6" spans="1:9" s="4" customFormat="1" ht="67.5" customHeight="1" x14ac:dyDescent="0.25">
      <c r="A6" s="3">
        <v>4</v>
      </c>
      <c r="B6" s="20" t="s">
        <v>65</v>
      </c>
      <c r="C6" s="3">
        <v>1</v>
      </c>
      <c r="D6" s="3" t="s">
        <v>12</v>
      </c>
      <c r="E6" s="8">
        <v>130000</v>
      </c>
      <c r="F6" s="8">
        <v>30000</v>
      </c>
      <c r="G6" s="63">
        <f t="shared" si="0"/>
        <v>130000</v>
      </c>
      <c r="H6" s="63">
        <f t="shared" si="1"/>
        <v>30000</v>
      </c>
      <c r="I6" s="8">
        <f t="shared" si="2"/>
        <v>160000</v>
      </c>
    </row>
    <row r="7" spans="1:9" s="4" customFormat="1" ht="31.5" x14ac:dyDescent="0.25">
      <c r="A7" s="3">
        <v>5</v>
      </c>
      <c r="B7" s="20" t="s">
        <v>57</v>
      </c>
      <c r="C7" s="3">
        <v>1</v>
      </c>
      <c r="D7" s="3" t="s">
        <v>12</v>
      </c>
      <c r="E7" s="8">
        <v>20000</v>
      </c>
      <c r="F7" s="8">
        <v>3000</v>
      </c>
      <c r="G7" s="63">
        <f t="shared" si="0"/>
        <v>20000</v>
      </c>
      <c r="H7" s="63">
        <f t="shared" si="1"/>
        <v>3000</v>
      </c>
      <c r="I7" s="8">
        <f t="shared" si="2"/>
        <v>23000</v>
      </c>
    </row>
    <row r="8" spans="1:9" s="4" customFormat="1" ht="35.25" customHeight="1" x14ac:dyDescent="0.25">
      <c r="A8" s="3">
        <v>6</v>
      </c>
      <c r="B8" s="20" t="s">
        <v>60</v>
      </c>
      <c r="C8" s="3">
        <v>1</v>
      </c>
      <c r="D8" s="3" t="s">
        <v>12</v>
      </c>
      <c r="E8" s="8">
        <v>25000</v>
      </c>
      <c r="F8" s="8">
        <v>15000</v>
      </c>
      <c r="G8" s="63">
        <f t="shared" si="0"/>
        <v>25000</v>
      </c>
      <c r="H8" s="63">
        <f t="shared" si="1"/>
        <v>15000</v>
      </c>
      <c r="I8" s="8">
        <f t="shared" si="2"/>
        <v>40000</v>
      </c>
    </row>
    <row r="9" spans="1:9" s="4" customFormat="1" ht="23.25" customHeight="1" x14ac:dyDescent="0.25">
      <c r="A9" s="3">
        <v>7</v>
      </c>
      <c r="B9" s="20" t="s">
        <v>58</v>
      </c>
      <c r="C9" s="3">
        <v>1</v>
      </c>
      <c r="D9" s="3" t="s">
        <v>12</v>
      </c>
      <c r="E9" s="8">
        <v>35000</v>
      </c>
      <c r="F9" s="8">
        <v>15000</v>
      </c>
      <c r="G9" s="63">
        <f t="shared" si="0"/>
        <v>35000</v>
      </c>
      <c r="H9" s="63">
        <f t="shared" si="1"/>
        <v>15000</v>
      </c>
      <c r="I9" s="8">
        <f t="shared" si="2"/>
        <v>50000</v>
      </c>
    </row>
    <row r="10" spans="1:9" s="4" customFormat="1" ht="39" customHeight="1" x14ac:dyDescent="0.25">
      <c r="A10" s="3">
        <v>8</v>
      </c>
      <c r="B10" s="20" t="s">
        <v>59</v>
      </c>
      <c r="C10" s="3">
        <v>1</v>
      </c>
      <c r="D10" s="3" t="s">
        <v>12</v>
      </c>
      <c r="E10" s="8">
        <v>30000</v>
      </c>
      <c r="F10" s="8">
        <v>10000</v>
      </c>
      <c r="G10" s="63">
        <f t="shared" si="0"/>
        <v>30000</v>
      </c>
      <c r="H10" s="63">
        <f t="shared" si="1"/>
        <v>10000</v>
      </c>
      <c r="I10" s="8">
        <f t="shared" si="2"/>
        <v>40000</v>
      </c>
    </row>
    <row r="11" spans="1:9" s="4" customFormat="1" ht="49.5" customHeight="1" x14ac:dyDescent="0.25">
      <c r="A11" s="3">
        <v>9</v>
      </c>
      <c r="B11" s="20" t="s">
        <v>47</v>
      </c>
      <c r="C11" s="3">
        <v>1</v>
      </c>
      <c r="D11" s="3" t="s">
        <v>12</v>
      </c>
      <c r="E11" s="8">
        <v>340000</v>
      </c>
      <c r="F11" s="8">
        <v>50000</v>
      </c>
      <c r="G11" s="63">
        <f t="shared" si="0"/>
        <v>340000</v>
      </c>
      <c r="H11" s="63">
        <f t="shared" si="1"/>
        <v>50000</v>
      </c>
      <c r="I11" s="8">
        <f t="shared" si="2"/>
        <v>390000</v>
      </c>
    </row>
    <row r="12" spans="1:9" s="4" customFormat="1" ht="55.5" customHeight="1" x14ac:dyDescent="0.25">
      <c r="A12" s="3">
        <v>10</v>
      </c>
      <c r="B12" s="20" t="s">
        <v>61</v>
      </c>
      <c r="C12" s="3">
        <v>1</v>
      </c>
      <c r="D12" s="3" t="s">
        <v>12</v>
      </c>
      <c r="E12" s="8">
        <v>95000</v>
      </c>
      <c r="F12" s="8">
        <v>25000</v>
      </c>
      <c r="G12" s="63">
        <f t="shared" si="0"/>
        <v>95000</v>
      </c>
      <c r="H12" s="63">
        <f t="shared" si="1"/>
        <v>25000</v>
      </c>
      <c r="I12" s="8">
        <f t="shared" si="2"/>
        <v>120000</v>
      </c>
    </row>
    <row r="13" spans="1:9" s="4" customFormat="1" ht="40.5" customHeight="1" x14ac:dyDescent="0.25">
      <c r="A13" s="3">
        <v>11</v>
      </c>
      <c r="B13" s="20" t="s">
        <v>48</v>
      </c>
      <c r="C13" s="3">
        <v>1</v>
      </c>
      <c r="D13" s="3" t="s">
        <v>12</v>
      </c>
      <c r="E13" s="8">
        <v>90000</v>
      </c>
      <c r="F13" s="8">
        <v>30000</v>
      </c>
      <c r="G13" s="63">
        <f t="shared" si="0"/>
        <v>90000</v>
      </c>
      <c r="H13" s="63">
        <f t="shared" si="1"/>
        <v>30000</v>
      </c>
      <c r="I13" s="8">
        <f t="shared" si="2"/>
        <v>120000</v>
      </c>
    </row>
    <row r="14" spans="1:9" s="4" customFormat="1" ht="40.5" customHeight="1" x14ac:dyDescent="0.25">
      <c r="A14" s="3">
        <v>12</v>
      </c>
      <c r="B14" s="20" t="s">
        <v>62</v>
      </c>
      <c r="C14" s="3">
        <v>1</v>
      </c>
      <c r="D14" s="3" t="s">
        <v>12</v>
      </c>
      <c r="E14" s="8">
        <v>20000</v>
      </c>
      <c r="F14" s="8">
        <v>15000</v>
      </c>
      <c r="G14" s="63">
        <f t="shared" si="0"/>
        <v>20000</v>
      </c>
      <c r="H14" s="63">
        <f t="shared" si="1"/>
        <v>15000</v>
      </c>
      <c r="I14" s="8">
        <f t="shared" si="2"/>
        <v>35000</v>
      </c>
    </row>
    <row r="15" spans="1:9" s="4" customFormat="1" ht="67.5" customHeight="1" x14ac:dyDescent="0.25">
      <c r="A15" s="3">
        <v>13</v>
      </c>
      <c r="B15" s="81" t="s">
        <v>83</v>
      </c>
      <c r="C15" s="3">
        <v>2</v>
      </c>
      <c r="D15" s="3" t="s">
        <v>10</v>
      </c>
      <c r="E15" s="8">
        <v>67000</v>
      </c>
      <c r="F15" s="8">
        <v>10000</v>
      </c>
      <c r="G15" s="63">
        <f t="shared" si="0"/>
        <v>134000</v>
      </c>
      <c r="H15" s="63">
        <f t="shared" si="1"/>
        <v>20000</v>
      </c>
      <c r="I15" s="8">
        <f t="shared" si="2"/>
        <v>154000</v>
      </c>
    </row>
    <row r="16" spans="1:9" s="4" customFormat="1" ht="62.25" customHeight="1" x14ac:dyDescent="0.25">
      <c r="A16" s="3">
        <v>14</v>
      </c>
      <c r="B16" s="22" t="s">
        <v>63</v>
      </c>
      <c r="C16" s="3">
        <v>1</v>
      </c>
      <c r="D16" s="3" t="s">
        <v>12</v>
      </c>
      <c r="E16" s="8">
        <v>45000</v>
      </c>
      <c r="F16" s="8">
        <v>15000</v>
      </c>
      <c r="G16" s="63">
        <f t="shared" si="0"/>
        <v>45000</v>
      </c>
      <c r="H16" s="63">
        <f t="shared" si="1"/>
        <v>15000</v>
      </c>
      <c r="I16" s="8">
        <f t="shared" si="2"/>
        <v>60000</v>
      </c>
    </row>
    <row r="17" spans="1:11" s="4" customFormat="1" ht="27" customHeight="1" x14ac:dyDescent="0.25">
      <c r="A17" s="3">
        <v>15</v>
      </c>
      <c r="B17" s="20" t="s">
        <v>64</v>
      </c>
      <c r="C17" s="3">
        <v>3</v>
      </c>
      <c r="D17" s="3" t="s">
        <v>49</v>
      </c>
      <c r="E17" s="8">
        <v>15000</v>
      </c>
      <c r="F17" s="8">
        <v>5000</v>
      </c>
      <c r="G17" s="63">
        <f t="shared" si="0"/>
        <v>45000</v>
      </c>
      <c r="H17" s="63">
        <f t="shared" si="1"/>
        <v>15000</v>
      </c>
      <c r="I17" s="8">
        <f t="shared" si="2"/>
        <v>60000</v>
      </c>
    </row>
    <row r="18" spans="1:11" s="4" customFormat="1" ht="30.75" customHeight="1" x14ac:dyDescent="0.25">
      <c r="A18" s="3">
        <v>16</v>
      </c>
      <c r="B18" s="20" t="s">
        <v>50</v>
      </c>
      <c r="C18" s="3">
        <v>1</v>
      </c>
      <c r="D18" s="3" t="s">
        <v>12</v>
      </c>
      <c r="E18" s="8">
        <v>80000</v>
      </c>
      <c r="F18" s="8">
        <v>20000</v>
      </c>
      <c r="G18" s="63">
        <f t="shared" si="0"/>
        <v>80000</v>
      </c>
      <c r="H18" s="63">
        <f t="shared" si="1"/>
        <v>20000</v>
      </c>
      <c r="I18" s="8">
        <f t="shared" si="2"/>
        <v>100000</v>
      </c>
    </row>
    <row r="19" spans="1:11" s="4" customFormat="1" x14ac:dyDescent="0.25">
      <c r="A19" s="3">
        <v>17</v>
      </c>
      <c r="B19" s="20" t="s">
        <v>51</v>
      </c>
      <c r="C19" s="3">
        <v>1</v>
      </c>
      <c r="D19" s="3" t="s">
        <v>12</v>
      </c>
      <c r="E19" s="8">
        <v>10000</v>
      </c>
      <c r="F19" s="8">
        <v>5000</v>
      </c>
      <c r="G19" s="63">
        <f t="shared" si="0"/>
        <v>10000</v>
      </c>
      <c r="H19" s="63">
        <f t="shared" si="1"/>
        <v>5000</v>
      </c>
      <c r="I19" s="8">
        <f t="shared" si="2"/>
        <v>15000</v>
      </c>
    </row>
    <row r="20" spans="1:11" s="4" customFormat="1" ht="31.5" x14ac:dyDescent="0.25">
      <c r="A20" s="3">
        <v>18</v>
      </c>
      <c r="B20" s="20" t="s">
        <v>52</v>
      </c>
      <c r="C20" s="3">
        <v>1</v>
      </c>
      <c r="D20" s="3" t="s">
        <v>12</v>
      </c>
      <c r="E20" s="8">
        <v>10000</v>
      </c>
      <c r="F20" s="8">
        <v>5000</v>
      </c>
      <c r="G20" s="63">
        <f t="shared" si="0"/>
        <v>10000</v>
      </c>
      <c r="H20" s="63">
        <f t="shared" si="1"/>
        <v>5000</v>
      </c>
      <c r="I20" s="8">
        <f t="shared" si="2"/>
        <v>15000</v>
      </c>
    </row>
    <row r="21" spans="1:11" s="4" customFormat="1" ht="27" customHeight="1" x14ac:dyDescent="0.25">
      <c r="A21" s="3">
        <v>19</v>
      </c>
      <c r="B21" s="20" t="s">
        <v>53</v>
      </c>
      <c r="C21" s="3">
        <v>1</v>
      </c>
      <c r="D21" s="3" t="s">
        <v>12</v>
      </c>
      <c r="E21" s="8">
        <v>30000</v>
      </c>
      <c r="F21" s="8">
        <v>5000</v>
      </c>
      <c r="G21" s="63">
        <f t="shared" si="0"/>
        <v>30000</v>
      </c>
      <c r="H21" s="63">
        <f t="shared" si="1"/>
        <v>5000</v>
      </c>
      <c r="I21" s="8">
        <f t="shared" si="2"/>
        <v>35000</v>
      </c>
    </row>
    <row r="22" spans="1:11" s="4" customFormat="1" ht="18.75" x14ac:dyDescent="0.25">
      <c r="A22" s="97" t="s">
        <v>13</v>
      </c>
      <c r="B22" s="97"/>
      <c r="C22" s="97"/>
      <c r="D22" s="97"/>
      <c r="E22" s="97"/>
      <c r="F22" s="97"/>
      <c r="G22" s="78">
        <f>SUM(G3:G21)</f>
        <v>1319000</v>
      </c>
      <c r="H22" s="78">
        <f>SUM(H3:H21)</f>
        <v>338000</v>
      </c>
      <c r="I22" s="78">
        <f>SUM(I3:I21)</f>
        <v>1657000</v>
      </c>
    </row>
    <row r="23" spans="1:11" s="4" customFormat="1" ht="26.45" customHeight="1" x14ac:dyDescent="0.25">
      <c r="A23" s="95" t="s">
        <v>86</v>
      </c>
      <c r="B23" s="95"/>
      <c r="C23" s="95"/>
      <c r="D23" s="95"/>
      <c r="E23" s="95"/>
      <c r="F23" s="95"/>
      <c r="G23" s="65">
        <f>G22*5%</f>
        <v>65950</v>
      </c>
      <c r="H23" s="65">
        <f>H22*5%</f>
        <v>16900</v>
      </c>
      <c r="I23" s="65">
        <f>I22*5%</f>
        <v>82850</v>
      </c>
    </row>
    <row r="24" spans="1:11" s="4" customFormat="1" ht="26.45" customHeight="1" x14ac:dyDescent="0.25">
      <c r="A24" s="95" t="s">
        <v>87</v>
      </c>
      <c r="B24" s="95"/>
      <c r="C24" s="95"/>
      <c r="D24" s="95"/>
      <c r="E24" s="95"/>
      <c r="F24" s="95"/>
      <c r="G24" s="65">
        <f>G22-G23</f>
        <v>1253050</v>
      </c>
      <c r="H24" s="65">
        <f>H22-H23</f>
        <v>321100</v>
      </c>
      <c r="I24" s="59">
        <f>I22-I23</f>
        <v>1574150</v>
      </c>
    </row>
    <row r="25" spans="1:11" s="4" customFormat="1" ht="26.45" customHeight="1" x14ac:dyDescent="0.25">
      <c r="A25" s="95" t="s">
        <v>92</v>
      </c>
      <c r="B25" s="95"/>
      <c r="C25" s="95"/>
      <c r="D25" s="95"/>
      <c r="E25" s="95"/>
      <c r="F25" s="95"/>
      <c r="G25" s="65">
        <v>0</v>
      </c>
      <c r="H25" s="65">
        <f>H24*13%</f>
        <v>41743</v>
      </c>
      <c r="I25" s="59">
        <f>H25</f>
        <v>41743</v>
      </c>
    </row>
    <row r="26" spans="1:11" s="4" customFormat="1" ht="26.45" customHeight="1" x14ac:dyDescent="0.25">
      <c r="A26" s="95" t="s">
        <v>87</v>
      </c>
      <c r="B26" s="95"/>
      <c r="C26" s="95"/>
      <c r="D26" s="95"/>
      <c r="E26" s="95"/>
      <c r="F26" s="95"/>
      <c r="G26" s="65">
        <f>G25+G24</f>
        <v>1253050</v>
      </c>
      <c r="H26" s="65">
        <f>H25+H24</f>
        <v>362843</v>
      </c>
      <c r="I26" s="59">
        <f>I25+I24</f>
        <v>1615893</v>
      </c>
      <c r="K26" s="21"/>
    </row>
    <row r="27" spans="1:11" s="4" customFormat="1" x14ac:dyDescent="0.25"/>
    <row r="28" spans="1:11" s="4" customFormat="1" x14ac:dyDescent="0.25"/>
    <row r="29" spans="1:11" s="4" customFormat="1" x14ac:dyDescent="0.25"/>
    <row r="30" spans="1:11" s="4" customFormat="1" x14ac:dyDescent="0.25"/>
    <row r="31" spans="1:11" s="4" customFormat="1" x14ac:dyDescent="0.25">
      <c r="I31" s="21"/>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98" t="s">
        <v>21</v>
      </c>
      <c r="B1" s="99"/>
      <c r="C1" s="99"/>
      <c r="D1" s="99"/>
      <c r="E1" s="99"/>
      <c r="F1" s="100"/>
    </row>
    <row r="2" spans="1:6" s="4" customFormat="1" ht="36" customHeight="1" thickBot="1" x14ac:dyDescent="0.3">
      <c r="A2" s="6" t="s">
        <v>0</v>
      </c>
      <c r="B2" s="29" t="s">
        <v>1</v>
      </c>
      <c r="C2" s="6" t="s">
        <v>2</v>
      </c>
      <c r="D2" s="7" t="s">
        <v>3</v>
      </c>
      <c r="E2" s="38" t="s">
        <v>82</v>
      </c>
      <c r="F2" s="25" t="s">
        <v>16</v>
      </c>
    </row>
    <row r="3" spans="1:6" s="4" customFormat="1" ht="32.25" customHeight="1" x14ac:dyDescent="0.25">
      <c r="A3" s="50">
        <v>1</v>
      </c>
      <c r="B3" s="37" t="s">
        <v>22</v>
      </c>
      <c r="C3" s="11">
        <v>1</v>
      </c>
      <c r="D3" s="10" t="s">
        <v>11</v>
      </c>
      <c r="E3" s="55">
        <v>50000</v>
      </c>
      <c r="F3" s="51">
        <f>E3*C3</f>
        <v>50000</v>
      </c>
    </row>
    <row r="4" spans="1:6" s="4" customFormat="1" ht="31.5" x14ac:dyDescent="0.25">
      <c r="A4" s="42">
        <v>2</v>
      </c>
      <c r="B4" s="22" t="s">
        <v>23</v>
      </c>
      <c r="C4" s="3">
        <v>1</v>
      </c>
      <c r="D4" s="36" t="s">
        <v>12</v>
      </c>
      <c r="E4" s="56">
        <v>40000</v>
      </c>
      <c r="F4" s="51">
        <f t="shared" ref="F4:F12" si="0">E4*C4</f>
        <v>40000</v>
      </c>
    </row>
    <row r="5" spans="1:6" s="4" customFormat="1" ht="74.25" customHeight="1" x14ac:dyDescent="0.25">
      <c r="A5" s="42">
        <v>3</v>
      </c>
      <c r="B5" s="22" t="s">
        <v>24</v>
      </c>
      <c r="C5" s="3">
        <v>2</v>
      </c>
      <c r="D5" s="36" t="s">
        <v>10</v>
      </c>
      <c r="E5" s="56">
        <v>55000</v>
      </c>
      <c r="F5" s="51">
        <f t="shared" si="0"/>
        <v>110000</v>
      </c>
    </row>
    <row r="6" spans="1:6" s="4" customFormat="1" ht="31.5" x14ac:dyDescent="0.25">
      <c r="A6" s="42">
        <v>4</v>
      </c>
      <c r="B6" s="22" t="s">
        <v>19</v>
      </c>
      <c r="C6" s="3">
        <v>1</v>
      </c>
      <c r="D6" s="36" t="s">
        <v>12</v>
      </c>
      <c r="E6" s="56">
        <v>80000</v>
      </c>
      <c r="F6" s="51">
        <f t="shared" si="0"/>
        <v>80000</v>
      </c>
    </row>
    <row r="7" spans="1:6" s="4" customFormat="1" ht="33" customHeight="1" x14ac:dyDescent="0.25">
      <c r="A7" s="42">
        <v>5</v>
      </c>
      <c r="B7" s="22" t="s">
        <v>5</v>
      </c>
      <c r="C7" s="3">
        <v>1</v>
      </c>
      <c r="D7" s="36" t="s">
        <v>12</v>
      </c>
      <c r="E7" s="56">
        <v>25000</v>
      </c>
      <c r="F7" s="51">
        <f t="shared" si="0"/>
        <v>25000</v>
      </c>
    </row>
    <row r="8" spans="1:6" s="4" customFormat="1" ht="44.25" customHeight="1" x14ac:dyDescent="0.25">
      <c r="A8" s="42">
        <v>6</v>
      </c>
      <c r="B8" s="22" t="s">
        <v>4</v>
      </c>
      <c r="C8" s="3">
        <v>1</v>
      </c>
      <c r="D8" s="36" t="s">
        <v>12</v>
      </c>
      <c r="E8" s="56">
        <v>50000</v>
      </c>
      <c r="F8" s="51">
        <f t="shared" si="0"/>
        <v>50000</v>
      </c>
    </row>
    <row r="9" spans="1:6" s="4" customFormat="1" ht="25.5" customHeight="1" x14ac:dyDescent="0.25">
      <c r="A9" s="42">
        <v>7</v>
      </c>
      <c r="B9" s="20" t="s">
        <v>20</v>
      </c>
      <c r="C9" s="3">
        <v>1</v>
      </c>
      <c r="D9" s="36" t="s">
        <v>12</v>
      </c>
      <c r="E9" s="56">
        <v>20000</v>
      </c>
      <c r="F9" s="51">
        <f t="shared" si="0"/>
        <v>20000</v>
      </c>
    </row>
    <row r="10" spans="1:6" s="4" customFormat="1" ht="27" customHeight="1" x14ac:dyDescent="0.25">
      <c r="A10" s="42">
        <v>8</v>
      </c>
      <c r="B10" s="20" t="s">
        <v>25</v>
      </c>
      <c r="C10" s="3">
        <v>1</v>
      </c>
      <c r="D10" s="36" t="s">
        <v>12</v>
      </c>
      <c r="E10" s="56">
        <v>70000</v>
      </c>
      <c r="F10" s="51">
        <f t="shared" si="0"/>
        <v>70000</v>
      </c>
    </row>
    <row r="11" spans="1:6" s="4" customFormat="1" ht="40.5" customHeight="1" x14ac:dyDescent="0.25">
      <c r="A11" s="42">
        <v>9</v>
      </c>
      <c r="B11" s="20" t="s">
        <v>26</v>
      </c>
      <c r="C11" s="3">
        <v>1</v>
      </c>
      <c r="D11" s="36" t="s">
        <v>12</v>
      </c>
      <c r="E11" s="56">
        <v>155000</v>
      </c>
      <c r="F11" s="51">
        <f t="shared" si="0"/>
        <v>155000</v>
      </c>
    </row>
    <row r="12" spans="1:6" s="4" customFormat="1" ht="47.25" customHeight="1" thickBot="1" x14ac:dyDescent="0.3">
      <c r="A12" s="43">
        <v>10</v>
      </c>
      <c r="B12" s="52" t="s">
        <v>6</v>
      </c>
      <c r="C12" s="45">
        <v>1</v>
      </c>
      <c r="D12" s="46" t="s">
        <v>12</v>
      </c>
      <c r="E12" s="57">
        <v>50000</v>
      </c>
      <c r="F12" s="51">
        <f t="shared" si="0"/>
        <v>50000</v>
      </c>
    </row>
    <row r="13" spans="1:6" s="4" customFormat="1" ht="26.45" customHeight="1" thickBot="1" x14ac:dyDescent="0.3">
      <c r="A13" s="101" t="s">
        <v>13</v>
      </c>
      <c r="B13" s="102"/>
      <c r="C13" s="102"/>
      <c r="D13" s="102"/>
      <c r="E13" s="49"/>
      <c r="F13" s="54">
        <f>SUM(F3:F12)</f>
        <v>650000</v>
      </c>
    </row>
    <row r="14" spans="1:6" s="4" customFormat="1" ht="26.45" customHeight="1" thickBot="1" x14ac:dyDescent="0.3">
      <c r="A14" s="103" t="s">
        <v>86</v>
      </c>
      <c r="B14" s="104"/>
      <c r="C14" s="104"/>
      <c r="D14" s="104"/>
      <c r="E14" s="105"/>
      <c r="F14" s="54">
        <f>F13*5%</f>
        <v>32500</v>
      </c>
    </row>
    <row r="15" spans="1:6" s="4" customFormat="1" ht="26.45" customHeight="1" thickBot="1" x14ac:dyDescent="0.3">
      <c r="A15" s="103" t="s">
        <v>87</v>
      </c>
      <c r="B15" s="104"/>
      <c r="C15" s="104"/>
      <c r="D15" s="104"/>
      <c r="E15" s="105"/>
      <c r="F15" s="54">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06" t="s">
        <v>70</v>
      </c>
      <c r="B2" s="107"/>
      <c r="C2" s="107"/>
      <c r="D2" s="107"/>
      <c r="E2" s="107"/>
      <c r="F2" s="108"/>
    </row>
    <row r="3" spans="1:6" s="4" customFormat="1" ht="48" customHeight="1" thickBot="1" x14ac:dyDescent="0.3">
      <c r="A3" s="6" t="s">
        <v>0</v>
      </c>
      <c r="B3" s="29" t="s">
        <v>1</v>
      </c>
      <c r="C3" s="6" t="s">
        <v>2</v>
      </c>
      <c r="D3" s="7" t="s">
        <v>3</v>
      </c>
      <c r="E3" s="38" t="s">
        <v>82</v>
      </c>
      <c r="F3" s="38" t="s">
        <v>16</v>
      </c>
    </row>
    <row r="4" spans="1:6" ht="51" customHeight="1" thickBot="1" x14ac:dyDescent="0.3">
      <c r="A4" s="39">
        <v>1</v>
      </c>
      <c r="B4" s="40" t="s">
        <v>8</v>
      </c>
      <c r="C4" s="34">
        <v>4</v>
      </c>
      <c r="D4" s="35" t="s">
        <v>69</v>
      </c>
      <c r="E4" s="58">
        <v>15000</v>
      </c>
      <c r="F4" s="41">
        <f>E4*C4</f>
        <v>60000</v>
      </c>
    </row>
    <row r="5" spans="1:6" ht="48" customHeight="1" thickBot="1" x14ac:dyDescent="0.3">
      <c r="A5" s="42">
        <v>2</v>
      </c>
      <c r="B5" s="22" t="s">
        <v>9</v>
      </c>
      <c r="C5" s="3">
        <v>8</v>
      </c>
      <c r="D5" s="10" t="s">
        <v>69</v>
      </c>
      <c r="E5" s="55">
        <v>15000</v>
      </c>
      <c r="F5" s="41">
        <f t="shared" ref="F5:F9" si="0">E5*C5</f>
        <v>120000</v>
      </c>
    </row>
    <row r="6" spans="1:6" ht="43.5" customHeight="1" thickBot="1" x14ac:dyDescent="0.3">
      <c r="A6" s="42">
        <v>3</v>
      </c>
      <c r="B6" s="22" t="s">
        <v>27</v>
      </c>
      <c r="C6" s="3">
        <v>8</v>
      </c>
      <c r="D6" s="10" t="s">
        <v>69</v>
      </c>
      <c r="E6" s="55">
        <v>15000</v>
      </c>
      <c r="F6" s="41">
        <f t="shared" si="0"/>
        <v>120000</v>
      </c>
    </row>
    <row r="7" spans="1:6" ht="48" thickBot="1" x14ac:dyDescent="0.3">
      <c r="A7" s="42">
        <v>4</v>
      </c>
      <c r="B7" s="22" t="s">
        <v>46</v>
      </c>
      <c r="C7" s="3">
        <v>4</v>
      </c>
      <c r="D7" s="36" t="s">
        <v>12</v>
      </c>
      <c r="E7" s="56">
        <v>15000</v>
      </c>
      <c r="F7" s="41">
        <f t="shared" si="0"/>
        <v>60000</v>
      </c>
    </row>
    <row r="8" spans="1:6" ht="43.5" customHeight="1" thickBot="1" x14ac:dyDescent="0.3">
      <c r="A8" s="42">
        <v>5</v>
      </c>
      <c r="B8" s="22" t="s">
        <v>28</v>
      </c>
      <c r="C8" s="3">
        <v>1</v>
      </c>
      <c r="D8" s="36" t="s">
        <v>12</v>
      </c>
      <c r="E8" s="56">
        <v>90000</v>
      </c>
      <c r="F8" s="41">
        <f t="shared" si="0"/>
        <v>90000</v>
      </c>
    </row>
    <row r="9" spans="1:6" ht="48.75" customHeight="1" thickBot="1" x14ac:dyDescent="0.3">
      <c r="A9" s="43">
        <v>6</v>
      </c>
      <c r="B9" s="44" t="s">
        <v>6</v>
      </c>
      <c r="C9" s="45">
        <v>1</v>
      </c>
      <c r="D9" s="46" t="s">
        <v>12</v>
      </c>
      <c r="E9" s="57">
        <v>40000</v>
      </c>
      <c r="F9" s="41">
        <f t="shared" si="0"/>
        <v>40000</v>
      </c>
    </row>
    <row r="10" spans="1:6" ht="39.6" customHeight="1" thickBot="1" x14ac:dyDescent="0.3">
      <c r="A10" s="103" t="s">
        <v>13</v>
      </c>
      <c r="B10" s="104"/>
      <c r="C10" s="104"/>
      <c r="D10" s="104"/>
      <c r="E10" s="48"/>
      <c r="F10" s="47">
        <f>SUM(F2:F9)</f>
        <v>490000</v>
      </c>
    </row>
    <row r="11" spans="1:6" s="4" customFormat="1" ht="26.45" customHeight="1" thickBot="1" x14ac:dyDescent="0.3">
      <c r="A11" s="103" t="s">
        <v>86</v>
      </c>
      <c r="B11" s="104"/>
      <c r="C11" s="104"/>
      <c r="D11" s="104"/>
      <c r="E11" s="105"/>
      <c r="F11" s="54">
        <f>F10*5%</f>
        <v>24500</v>
      </c>
    </row>
    <row r="12" spans="1:6" s="4" customFormat="1" ht="26.45" customHeight="1" thickBot="1" x14ac:dyDescent="0.3">
      <c r="A12" s="103" t="s">
        <v>87</v>
      </c>
      <c r="B12" s="104"/>
      <c r="C12" s="104"/>
      <c r="D12" s="104"/>
      <c r="E12" s="105"/>
      <c r="F12" s="54">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opLeftCell="A7" zoomScaleNormal="100" workbookViewId="0">
      <selection activeCell="H27" sqref="H27"/>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09" t="s">
        <v>7</v>
      </c>
      <c r="B1" s="109"/>
      <c r="C1" s="109"/>
      <c r="D1" s="109"/>
      <c r="E1" s="109"/>
      <c r="F1" s="109"/>
      <c r="G1" s="109"/>
      <c r="H1" s="109"/>
      <c r="I1" s="109"/>
    </row>
    <row r="2" spans="1:11" s="4" customFormat="1" ht="44.45" customHeight="1" x14ac:dyDescent="0.25">
      <c r="A2" s="79" t="s">
        <v>0</v>
      </c>
      <c r="B2" s="79" t="s">
        <v>1</v>
      </c>
      <c r="C2" s="79" t="s">
        <v>2</v>
      </c>
      <c r="D2" s="79" t="s">
        <v>3</v>
      </c>
      <c r="E2" s="80" t="s">
        <v>88</v>
      </c>
      <c r="F2" s="80" t="s">
        <v>90</v>
      </c>
      <c r="G2" s="80" t="s">
        <v>89</v>
      </c>
      <c r="H2" s="80" t="s">
        <v>91</v>
      </c>
      <c r="I2" s="80" t="s">
        <v>16</v>
      </c>
    </row>
    <row r="3" spans="1:11" s="23" customFormat="1" ht="25.15" customHeight="1" x14ac:dyDescent="0.25">
      <c r="A3" s="2"/>
      <c r="B3" s="82" t="s">
        <v>81</v>
      </c>
      <c r="C3" s="62"/>
      <c r="D3" s="3"/>
      <c r="E3" s="3"/>
      <c r="F3" s="3"/>
      <c r="G3" s="3"/>
      <c r="H3" s="3"/>
      <c r="I3" s="83"/>
    </row>
    <row r="4" spans="1:11" s="23" customFormat="1" ht="63" x14ac:dyDescent="0.25">
      <c r="A4" s="3">
        <v>1</v>
      </c>
      <c r="B4" s="84" t="s">
        <v>97</v>
      </c>
      <c r="C4" s="62">
        <v>6</v>
      </c>
      <c r="D4" s="3" t="s">
        <v>10</v>
      </c>
      <c r="E4" s="63">
        <v>1195000</v>
      </c>
      <c r="F4" s="63">
        <v>215000</v>
      </c>
      <c r="G4" s="63">
        <f>E4*C4</f>
        <v>7170000</v>
      </c>
      <c r="H4" s="63">
        <f>F4*C4</f>
        <v>1290000</v>
      </c>
      <c r="I4" s="8">
        <f>H4+G4</f>
        <v>8460000</v>
      </c>
      <c r="K4" s="24"/>
    </row>
    <row r="5" spans="1:11" s="23" customFormat="1" ht="33.75" customHeight="1" x14ac:dyDescent="0.25">
      <c r="A5" s="3">
        <v>2</v>
      </c>
      <c r="B5" s="20" t="s">
        <v>34</v>
      </c>
      <c r="C5" s="62">
        <v>6</v>
      </c>
      <c r="D5" s="3" t="s">
        <v>10</v>
      </c>
      <c r="E5" s="63">
        <v>20000</v>
      </c>
      <c r="F5" s="63">
        <v>5000</v>
      </c>
      <c r="G5" s="63">
        <f t="shared" ref="G5:G14" si="0">E5*C5</f>
        <v>120000</v>
      </c>
      <c r="H5" s="63">
        <f t="shared" ref="H5:H14" si="1">F5*C5</f>
        <v>30000</v>
      </c>
      <c r="I5" s="8">
        <f t="shared" ref="I5:I14" si="2">H5+G5</f>
        <v>150000</v>
      </c>
      <c r="K5" s="61"/>
    </row>
    <row r="6" spans="1:11" s="23" customFormat="1" ht="49.5" customHeight="1" x14ac:dyDescent="0.25">
      <c r="A6" s="3">
        <v>3</v>
      </c>
      <c r="B6" s="20" t="s">
        <v>35</v>
      </c>
      <c r="C6" s="62">
        <v>0</v>
      </c>
      <c r="D6" s="3" t="s">
        <v>10</v>
      </c>
      <c r="E6" s="63">
        <v>0</v>
      </c>
      <c r="F6" s="63">
        <v>0</v>
      </c>
      <c r="G6" s="63">
        <f t="shared" si="0"/>
        <v>0</v>
      </c>
      <c r="H6" s="63">
        <f t="shared" si="1"/>
        <v>0</v>
      </c>
      <c r="I6" s="8">
        <f t="shared" si="2"/>
        <v>0</v>
      </c>
    </row>
    <row r="7" spans="1:11" s="23" customFormat="1" ht="47.25" x14ac:dyDescent="0.25">
      <c r="A7" s="3">
        <v>4</v>
      </c>
      <c r="B7" s="20" t="s">
        <v>36</v>
      </c>
      <c r="C7" s="62">
        <v>2</v>
      </c>
      <c r="D7" s="3" t="s">
        <v>10</v>
      </c>
      <c r="E7" s="63">
        <v>250000</v>
      </c>
      <c r="F7" s="63">
        <v>30000</v>
      </c>
      <c r="G7" s="63">
        <f t="shared" si="0"/>
        <v>500000</v>
      </c>
      <c r="H7" s="63">
        <f t="shared" si="1"/>
        <v>60000</v>
      </c>
      <c r="I7" s="8">
        <f t="shared" si="2"/>
        <v>560000</v>
      </c>
    </row>
    <row r="8" spans="1:11" s="23" customFormat="1" ht="65.25" customHeight="1" x14ac:dyDescent="0.25">
      <c r="A8" s="3">
        <v>5</v>
      </c>
      <c r="B8" s="20" t="s">
        <v>37</v>
      </c>
      <c r="C8" s="62">
        <v>10</v>
      </c>
      <c r="D8" s="3" t="s">
        <v>10</v>
      </c>
      <c r="E8" s="63">
        <v>215000</v>
      </c>
      <c r="F8" s="63">
        <v>30000</v>
      </c>
      <c r="G8" s="63">
        <f t="shared" si="0"/>
        <v>2150000</v>
      </c>
      <c r="H8" s="63">
        <f t="shared" si="1"/>
        <v>300000</v>
      </c>
      <c r="I8" s="8">
        <f t="shared" si="2"/>
        <v>2450000</v>
      </c>
    </row>
    <row r="9" spans="1:11" s="23" customFormat="1" ht="47.25" x14ac:dyDescent="0.25">
      <c r="A9" s="3">
        <v>6</v>
      </c>
      <c r="B9" s="20" t="s">
        <v>38</v>
      </c>
      <c r="C9" s="62">
        <v>4</v>
      </c>
      <c r="D9" s="3" t="s">
        <v>10</v>
      </c>
      <c r="E9" s="63">
        <v>15000</v>
      </c>
      <c r="F9" s="63">
        <v>5000</v>
      </c>
      <c r="G9" s="63">
        <f t="shared" si="0"/>
        <v>60000</v>
      </c>
      <c r="H9" s="63">
        <f t="shared" si="1"/>
        <v>20000</v>
      </c>
      <c r="I9" s="8">
        <f t="shared" si="2"/>
        <v>80000</v>
      </c>
    </row>
    <row r="10" spans="1:11" s="23" customFormat="1" ht="37.5" customHeight="1" x14ac:dyDescent="0.25">
      <c r="A10" s="3">
        <v>7</v>
      </c>
      <c r="B10" s="20" t="s">
        <v>71</v>
      </c>
      <c r="C10" s="62">
        <v>0</v>
      </c>
      <c r="D10" s="3" t="s">
        <v>49</v>
      </c>
      <c r="E10" s="63"/>
      <c r="F10" s="63">
        <v>0</v>
      </c>
      <c r="G10" s="63">
        <f t="shared" si="0"/>
        <v>0</v>
      </c>
      <c r="H10" s="63">
        <f t="shared" si="1"/>
        <v>0</v>
      </c>
      <c r="I10" s="8">
        <f t="shared" si="2"/>
        <v>0</v>
      </c>
    </row>
    <row r="11" spans="1:11" s="23" customFormat="1" ht="15.75" x14ac:dyDescent="0.25">
      <c r="A11" s="3">
        <v>8</v>
      </c>
      <c r="B11" s="20" t="s">
        <v>72</v>
      </c>
      <c r="C11" s="62">
        <v>2</v>
      </c>
      <c r="D11" s="3" t="s">
        <v>11</v>
      </c>
      <c r="E11" s="63">
        <v>30000</v>
      </c>
      <c r="F11" s="63">
        <v>5000</v>
      </c>
      <c r="G11" s="63">
        <f t="shared" si="0"/>
        <v>60000</v>
      </c>
      <c r="H11" s="63">
        <f t="shared" si="1"/>
        <v>10000</v>
      </c>
      <c r="I11" s="8">
        <f t="shared" si="2"/>
        <v>70000</v>
      </c>
    </row>
    <row r="12" spans="1:11" s="23" customFormat="1" ht="15.75" x14ac:dyDescent="0.25">
      <c r="A12" s="3">
        <v>9</v>
      </c>
      <c r="B12" s="20" t="s">
        <v>6</v>
      </c>
      <c r="C12" s="3">
        <v>1</v>
      </c>
      <c r="D12" s="3" t="s">
        <v>11</v>
      </c>
      <c r="E12" s="63">
        <v>50000</v>
      </c>
      <c r="F12" s="63">
        <v>10000</v>
      </c>
      <c r="G12" s="63">
        <f t="shared" si="0"/>
        <v>50000</v>
      </c>
      <c r="H12" s="63">
        <f t="shared" si="1"/>
        <v>10000</v>
      </c>
      <c r="I12" s="8">
        <f t="shared" si="2"/>
        <v>60000</v>
      </c>
    </row>
    <row r="13" spans="1:11" s="23" customFormat="1" ht="31.5" x14ac:dyDescent="0.25">
      <c r="A13" s="3">
        <v>10</v>
      </c>
      <c r="B13" s="22" t="s">
        <v>39</v>
      </c>
      <c r="C13" s="64">
        <v>6</v>
      </c>
      <c r="D13" s="3" t="s">
        <v>10</v>
      </c>
      <c r="E13" s="63">
        <v>40000</v>
      </c>
      <c r="F13" s="63">
        <v>10000</v>
      </c>
      <c r="G13" s="63">
        <f t="shared" si="0"/>
        <v>240000</v>
      </c>
      <c r="H13" s="63">
        <f t="shared" si="1"/>
        <v>60000</v>
      </c>
      <c r="I13" s="8">
        <f t="shared" si="2"/>
        <v>300000</v>
      </c>
    </row>
    <row r="14" spans="1:11" s="23" customFormat="1" ht="31.5" x14ac:dyDescent="0.25">
      <c r="A14" s="3">
        <v>11</v>
      </c>
      <c r="B14" s="20" t="s">
        <v>73</v>
      </c>
      <c r="C14" s="3">
        <v>1</v>
      </c>
      <c r="D14" s="3" t="s">
        <v>11</v>
      </c>
      <c r="E14" s="63">
        <v>40000</v>
      </c>
      <c r="F14" s="63">
        <v>10000</v>
      </c>
      <c r="G14" s="63">
        <f t="shared" si="0"/>
        <v>40000</v>
      </c>
      <c r="H14" s="63">
        <f t="shared" si="1"/>
        <v>10000</v>
      </c>
      <c r="I14" s="8">
        <f t="shared" si="2"/>
        <v>50000</v>
      </c>
    </row>
    <row r="15" spans="1:11" s="4" customFormat="1" ht="18.75" x14ac:dyDescent="0.25">
      <c r="A15" s="95" t="s">
        <v>13</v>
      </c>
      <c r="B15" s="95"/>
      <c r="C15" s="95"/>
      <c r="D15" s="95"/>
      <c r="E15" s="95"/>
      <c r="F15" s="95"/>
      <c r="G15" s="59">
        <f>SUM(G4:G14)</f>
        <v>10390000</v>
      </c>
      <c r="H15" s="59">
        <f>SUM(H4:H14)</f>
        <v>1790000</v>
      </c>
      <c r="I15" s="59">
        <f>SUM(I4:I14)</f>
        <v>12180000</v>
      </c>
    </row>
    <row r="16" spans="1:11" s="4" customFormat="1" ht="26.45" customHeight="1" x14ac:dyDescent="0.25">
      <c r="A16" s="95" t="s">
        <v>86</v>
      </c>
      <c r="B16" s="95"/>
      <c r="C16" s="95"/>
      <c r="D16" s="95"/>
      <c r="E16" s="95"/>
      <c r="F16" s="95"/>
      <c r="G16" s="65">
        <f>G15*5%</f>
        <v>519500</v>
      </c>
      <c r="H16" s="65">
        <f>H15*5%</f>
        <v>89500</v>
      </c>
      <c r="I16" s="65">
        <f>I15*5%</f>
        <v>609000</v>
      </c>
    </row>
    <row r="17" spans="1:9" s="4" customFormat="1" ht="26.45" customHeight="1" x14ac:dyDescent="0.25">
      <c r="A17" s="95" t="s">
        <v>87</v>
      </c>
      <c r="B17" s="95"/>
      <c r="C17" s="95"/>
      <c r="D17" s="95"/>
      <c r="E17" s="95"/>
      <c r="F17" s="95"/>
      <c r="G17" s="65">
        <f>G15-G16</f>
        <v>9870500</v>
      </c>
      <c r="H17" s="65">
        <f>H15-H16</f>
        <v>1700500</v>
      </c>
      <c r="I17" s="59">
        <f>I15-I16</f>
        <v>11571000</v>
      </c>
    </row>
    <row r="18" spans="1:9" s="4" customFormat="1" ht="26.45" customHeight="1" x14ac:dyDescent="0.25">
      <c r="A18" s="95" t="s">
        <v>92</v>
      </c>
      <c r="B18" s="95"/>
      <c r="C18" s="95"/>
      <c r="D18" s="95"/>
      <c r="E18" s="95"/>
      <c r="F18" s="95"/>
      <c r="G18" s="65">
        <v>0</v>
      </c>
      <c r="H18" s="65">
        <f>H17*13%</f>
        <v>221065</v>
      </c>
      <c r="I18" s="59">
        <f>H18</f>
        <v>221065</v>
      </c>
    </row>
    <row r="19" spans="1:9" s="4" customFormat="1" ht="26.45" customHeight="1" x14ac:dyDescent="0.25">
      <c r="A19" s="95" t="s">
        <v>87</v>
      </c>
      <c r="B19" s="95"/>
      <c r="C19" s="95"/>
      <c r="D19" s="95"/>
      <c r="E19" s="95"/>
      <c r="F19" s="95"/>
      <c r="G19" s="65">
        <f>G18+G17</f>
        <v>9870500</v>
      </c>
      <c r="H19" s="65">
        <f>H18+H17</f>
        <v>1921565</v>
      </c>
      <c r="I19" s="59">
        <f>I18+I17</f>
        <v>11792065</v>
      </c>
    </row>
    <row r="20" spans="1:9" s="23" customFormat="1" x14ac:dyDescent="0.25"/>
    <row r="21" spans="1:9" s="23" customFormat="1" x14ac:dyDescent="0.25"/>
    <row r="22" spans="1:9" s="23" customFormat="1" x14ac:dyDescent="0.25"/>
    <row r="23" spans="1:9" s="23" customFormat="1" ht="50.25" customHeight="1" x14ac:dyDescent="0.25"/>
    <row r="24" spans="1:9" s="23" customFormat="1" x14ac:dyDescent="0.25"/>
    <row r="25" spans="1:9" s="23" customFormat="1" x14ac:dyDescent="0.25"/>
    <row r="26" spans="1:9" s="23" customFormat="1" x14ac:dyDescent="0.25"/>
    <row r="27" spans="1:9" s="23" customFormat="1" x14ac:dyDescent="0.25"/>
    <row r="28" spans="1:9" s="23" customFormat="1" x14ac:dyDescent="0.25"/>
    <row r="29" spans="1:9" s="23" customFormat="1" x14ac:dyDescent="0.25"/>
    <row r="30" spans="1:9" s="23" customFormat="1" x14ac:dyDescent="0.25"/>
    <row r="31" spans="1:9" s="23" customFormat="1" x14ac:dyDescent="0.25"/>
    <row r="32" spans="1:9" s="23" customFormat="1" x14ac:dyDescent="0.25"/>
    <row r="33" spans="11:11" s="23" customFormat="1" x14ac:dyDescent="0.25"/>
    <row r="34" spans="11:11" s="23" customFormat="1" x14ac:dyDescent="0.25"/>
    <row r="35" spans="11:11" s="23" customFormat="1" hidden="1" x14ac:dyDescent="0.25"/>
    <row r="36" spans="11:11" s="23" customFormat="1" hidden="1" x14ac:dyDescent="0.25"/>
    <row r="37" spans="11:11" s="23" customFormat="1" hidden="1" x14ac:dyDescent="0.25"/>
    <row r="38" spans="11:11" s="23" customFormat="1" hidden="1" x14ac:dyDescent="0.25"/>
    <row r="39" spans="11:11" s="4" customFormat="1" ht="15.75" x14ac:dyDescent="0.25">
      <c r="K39" s="21"/>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topLeftCell="A4" workbookViewId="0">
      <selection activeCell="H27" sqref="H27"/>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79" t="s">
        <v>0</v>
      </c>
      <c r="B1" s="79" t="s">
        <v>1</v>
      </c>
      <c r="C1" s="79" t="s">
        <v>2</v>
      </c>
      <c r="D1" s="79" t="s">
        <v>3</v>
      </c>
      <c r="E1" s="80" t="s">
        <v>88</v>
      </c>
      <c r="F1" s="80" t="s">
        <v>90</v>
      </c>
      <c r="G1" s="80" t="s">
        <v>89</v>
      </c>
      <c r="H1" s="80" t="s">
        <v>91</v>
      </c>
      <c r="I1" s="80" t="s">
        <v>16</v>
      </c>
    </row>
    <row r="2" spans="1:9" ht="27" customHeight="1" x14ac:dyDescent="0.25">
      <c r="A2" s="2"/>
      <c r="B2" s="85" t="s">
        <v>80</v>
      </c>
      <c r="C2" s="86"/>
      <c r="D2" s="3"/>
      <c r="E2" s="8"/>
      <c r="F2" s="8"/>
      <c r="G2" s="8"/>
      <c r="H2" s="8"/>
      <c r="I2" s="8"/>
    </row>
    <row r="3" spans="1:9" ht="39" customHeight="1" x14ac:dyDescent="0.25">
      <c r="A3" s="3">
        <v>1</v>
      </c>
      <c r="B3" s="20" t="s">
        <v>74</v>
      </c>
      <c r="C3" s="3">
        <v>3</v>
      </c>
      <c r="D3" s="3" t="s">
        <v>10</v>
      </c>
      <c r="E3" s="8">
        <v>650000</v>
      </c>
      <c r="F3" s="8">
        <v>100000</v>
      </c>
      <c r="G3" s="63">
        <f>E3*C3</f>
        <v>1950000</v>
      </c>
      <c r="H3" s="63">
        <f>F3*C3</f>
        <v>300000</v>
      </c>
      <c r="I3" s="8">
        <f>H3+G3</f>
        <v>2250000</v>
      </c>
    </row>
    <row r="4" spans="1:9" ht="44.25" customHeight="1" x14ac:dyDescent="0.25">
      <c r="A4" s="3">
        <v>2</v>
      </c>
      <c r="B4" s="20" t="s">
        <v>40</v>
      </c>
      <c r="C4" s="3">
        <v>6</v>
      </c>
      <c r="D4" s="3" t="s">
        <v>10</v>
      </c>
      <c r="E4" s="8">
        <v>120000</v>
      </c>
      <c r="F4" s="8">
        <v>30000</v>
      </c>
      <c r="G4" s="63">
        <f t="shared" ref="G4:G17" si="0">E4*C4</f>
        <v>720000</v>
      </c>
      <c r="H4" s="63">
        <f t="shared" ref="H4:H17" si="1">F4*C4</f>
        <v>180000</v>
      </c>
      <c r="I4" s="8">
        <f t="shared" ref="I4:I17" si="2">H4+G4</f>
        <v>900000</v>
      </c>
    </row>
    <row r="5" spans="1:9" ht="31.5" x14ac:dyDescent="0.25">
      <c r="A5" s="3">
        <v>3</v>
      </c>
      <c r="B5" s="20" t="s">
        <v>75</v>
      </c>
      <c r="C5" s="3">
        <v>6</v>
      </c>
      <c r="D5" s="3" t="s">
        <v>10</v>
      </c>
      <c r="E5" s="8">
        <v>160000</v>
      </c>
      <c r="F5" s="8">
        <v>15000</v>
      </c>
      <c r="G5" s="63">
        <f t="shared" si="0"/>
        <v>960000</v>
      </c>
      <c r="H5" s="63">
        <f t="shared" si="1"/>
        <v>90000</v>
      </c>
      <c r="I5" s="8">
        <f t="shared" si="2"/>
        <v>1050000</v>
      </c>
    </row>
    <row r="6" spans="1:9" ht="53.25" customHeight="1" x14ac:dyDescent="0.25">
      <c r="A6" s="3">
        <v>4</v>
      </c>
      <c r="B6" s="20" t="s">
        <v>29</v>
      </c>
      <c r="C6" s="3">
        <v>12</v>
      </c>
      <c r="D6" s="3" t="s">
        <v>10</v>
      </c>
      <c r="E6" s="8">
        <v>18000</v>
      </c>
      <c r="F6" s="8">
        <v>5000</v>
      </c>
      <c r="G6" s="63">
        <f t="shared" si="0"/>
        <v>216000</v>
      </c>
      <c r="H6" s="63">
        <f t="shared" si="1"/>
        <v>60000</v>
      </c>
      <c r="I6" s="8">
        <f t="shared" si="2"/>
        <v>276000</v>
      </c>
    </row>
    <row r="7" spans="1:9" ht="37.5" customHeight="1" x14ac:dyDescent="0.25">
      <c r="A7" s="3">
        <v>5</v>
      </c>
      <c r="B7" s="20" t="s">
        <v>76</v>
      </c>
      <c r="C7" s="3">
        <v>3</v>
      </c>
      <c r="D7" s="3" t="s">
        <v>10</v>
      </c>
      <c r="E7" s="8">
        <v>2200000</v>
      </c>
      <c r="F7" s="8">
        <v>100000</v>
      </c>
      <c r="G7" s="63">
        <f t="shared" si="0"/>
        <v>6600000</v>
      </c>
      <c r="H7" s="63">
        <f t="shared" si="1"/>
        <v>300000</v>
      </c>
      <c r="I7" s="8">
        <f t="shared" si="2"/>
        <v>6900000</v>
      </c>
    </row>
    <row r="8" spans="1:9" ht="22.5" customHeight="1" x14ac:dyDescent="0.25">
      <c r="A8" s="3">
        <v>6</v>
      </c>
      <c r="B8" s="20" t="s">
        <v>42</v>
      </c>
      <c r="C8" s="3">
        <v>1</v>
      </c>
      <c r="D8" s="3" t="s">
        <v>77</v>
      </c>
      <c r="E8" s="8">
        <v>80000</v>
      </c>
      <c r="F8" s="8">
        <v>20000</v>
      </c>
      <c r="G8" s="63">
        <f t="shared" si="0"/>
        <v>80000</v>
      </c>
      <c r="H8" s="63">
        <f t="shared" si="1"/>
        <v>20000</v>
      </c>
      <c r="I8" s="8">
        <f t="shared" si="2"/>
        <v>100000</v>
      </c>
    </row>
    <row r="9" spans="1:9" ht="15.75" x14ac:dyDescent="0.25">
      <c r="A9" s="3">
        <v>7</v>
      </c>
      <c r="B9" s="20" t="s">
        <v>43</v>
      </c>
      <c r="C9" s="3">
        <v>12</v>
      </c>
      <c r="D9" s="3" t="s">
        <v>10</v>
      </c>
      <c r="E9" s="8">
        <v>35000</v>
      </c>
      <c r="F9" s="8">
        <v>8000</v>
      </c>
      <c r="G9" s="63">
        <f t="shared" si="0"/>
        <v>420000</v>
      </c>
      <c r="H9" s="63">
        <f t="shared" si="1"/>
        <v>96000</v>
      </c>
      <c r="I9" s="8">
        <f t="shared" si="2"/>
        <v>516000</v>
      </c>
    </row>
    <row r="10" spans="1:9" ht="18" customHeight="1" x14ac:dyDescent="0.25">
      <c r="A10" s="3">
        <v>8</v>
      </c>
      <c r="B10" s="20" t="s">
        <v>44</v>
      </c>
      <c r="C10" s="3">
        <v>3</v>
      </c>
      <c r="D10" s="3" t="s">
        <v>10</v>
      </c>
      <c r="E10" s="8">
        <v>23000</v>
      </c>
      <c r="F10" s="8">
        <v>5000</v>
      </c>
      <c r="G10" s="63">
        <f t="shared" si="0"/>
        <v>69000</v>
      </c>
      <c r="H10" s="63">
        <f t="shared" si="1"/>
        <v>15000</v>
      </c>
      <c r="I10" s="8">
        <f t="shared" si="2"/>
        <v>84000</v>
      </c>
    </row>
    <row r="11" spans="1:9" ht="15.75" x14ac:dyDescent="0.25">
      <c r="A11" s="3">
        <v>9</v>
      </c>
      <c r="B11" s="20" t="s">
        <v>41</v>
      </c>
      <c r="C11" s="3">
        <v>9</v>
      </c>
      <c r="D11" s="3" t="s">
        <v>10</v>
      </c>
      <c r="E11" s="8">
        <v>18000</v>
      </c>
      <c r="F11" s="8">
        <v>5000</v>
      </c>
      <c r="G11" s="63">
        <f t="shared" si="0"/>
        <v>162000</v>
      </c>
      <c r="H11" s="63">
        <f t="shared" si="1"/>
        <v>45000</v>
      </c>
      <c r="I11" s="8">
        <f t="shared" si="2"/>
        <v>207000</v>
      </c>
    </row>
    <row r="12" spans="1:9" ht="20.25" customHeight="1" x14ac:dyDescent="0.25">
      <c r="A12" s="3">
        <v>10</v>
      </c>
      <c r="B12" s="20" t="s">
        <v>30</v>
      </c>
      <c r="C12" s="3">
        <v>3</v>
      </c>
      <c r="D12" s="3" t="s">
        <v>10</v>
      </c>
      <c r="E12" s="8">
        <v>630000</v>
      </c>
      <c r="F12" s="8">
        <v>30000</v>
      </c>
      <c r="G12" s="63">
        <f t="shared" si="0"/>
        <v>1890000</v>
      </c>
      <c r="H12" s="63">
        <f t="shared" si="1"/>
        <v>90000</v>
      </c>
      <c r="I12" s="8">
        <f t="shared" si="2"/>
        <v>1980000</v>
      </c>
    </row>
    <row r="13" spans="1:9" ht="26.25" customHeight="1" x14ac:dyDescent="0.25">
      <c r="A13" s="3">
        <v>11</v>
      </c>
      <c r="B13" s="20" t="s">
        <v>31</v>
      </c>
      <c r="C13" s="3">
        <v>3</v>
      </c>
      <c r="D13" s="3" t="s">
        <v>10</v>
      </c>
      <c r="E13" s="8">
        <v>430000</v>
      </c>
      <c r="F13" s="8">
        <v>30000</v>
      </c>
      <c r="G13" s="63">
        <f t="shared" si="0"/>
        <v>1290000</v>
      </c>
      <c r="H13" s="63">
        <f t="shared" si="1"/>
        <v>90000</v>
      </c>
      <c r="I13" s="8">
        <f t="shared" si="2"/>
        <v>1380000</v>
      </c>
    </row>
    <row r="14" spans="1:9" ht="36.75" customHeight="1" x14ac:dyDescent="0.25">
      <c r="A14" s="3">
        <v>12</v>
      </c>
      <c r="B14" s="20" t="s">
        <v>78</v>
      </c>
      <c r="C14" s="3">
        <v>3500</v>
      </c>
      <c r="D14" s="3" t="s">
        <v>33</v>
      </c>
      <c r="E14" s="8">
        <v>300</v>
      </c>
      <c r="F14" s="8">
        <v>50</v>
      </c>
      <c r="G14" s="63">
        <f t="shared" si="0"/>
        <v>1050000</v>
      </c>
      <c r="H14" s="63">
        <f>F14*C14</f>
        <v>175000</v>
      </c>
      <c r="I14" s="8">
        <f t="shared" si="2"/>
        <v>1225000</v>
      </c>
    </row>
    <row r="15" spans="1:9" ht="18" customHeight="1" x14ac:dyDescent="0.25">
      <c r="A15" s="3">
        <v>13</v>
      </c>
      <c r="B15" s="20" t="s">
        <v>79</v>
      </c>
      <c r="C15" s="3">
        <v>1</v>
      </c>
      <c r="D15" s="3" t="s">
        <v>11</v>
      </c>
      <c r="E15" s="8">
        <v>50000</v>
      </c>
      <c r="F15" s="8">
        <v>2000</v>
      </c>
      <c r="G15" s="63">
        <f t="shared" si="0"/>
        <v>50000</v>
      </c>
      <c r="H15" s="63">
        <f t="shared" si="1"/>
        <v>2000</v>
      </c>
      <c r="I15" s="8">
        <f t="shared" si="2"/>
        <v>52000</v>
      </c>
    </row>
    <row r="16" spans="1:9" ht="18" customHeight="1" x14ac:dyDescent="0.25">
      <c r="A16" s="3">
        <v>14</v>
      </c>
      <c r="B16" s="20" t="s">
        <v>45</v>
      </c>
      <c r="C16" s="3">
        <v>1</v>
      </c>
      <c r="D16" s="3" t="s">
        <v>11</v>
      </c>
      <c r="E16" s="8">
        <v>150000</v>
      </c>
      <c r="F16" s="8">
        <v>30000</v>
      </c>
      <c r="G16" s="63">
        <f t="shared" si="0"/>
        <v>150000</v>
      </c>
      <c r="H16" s="63">
        <f t="shared" si="1"/>
        <v>30000</v>
      </c>
      <c r="I16" s="8">
        <f t="shared" si="2"/>
        <v>180000</v>
      </c>
    </row>
    <row r="17" spans="1:9" ht="18" customHeight="1" x14ac:dyDescent="0.25">
      <c r="A17" s="3">
        <v>15</v>
      </c>
      <c r="B17" s="20" t="s">
        <v>32</v>
      </c>
      <c r="C17" s="3">
        <v>4</v>
      </c>
      <c r="D17" s="3" t="s">
        <v>11</v>
      </c>
      <c r="E17" s="8">
        <v>10000</v>
      </c>
      <c r="F17" s="8">
        <v>5000</v>
      </c>
      <c r="G17" s="63">
        <f t="shared" si="0"/>
        <v>40000</v>
      </c>
      <c r="H17" s="63">
        <f t="shared" si="1"/>
        <v>20000</v>
      </c>
      <c r="I17" s="8">
        <f t="shared" si="2"/>
        <v>60000</v>
      </c>
    </row>
    <row r="18" spans="1:9" s="4" customFormat="1" ht="18.75" x14ac:dyDescent="0.25">
      <c r="A18" s="95" t="s">
        <v>13</v>
      </c>
      <c r="B18" s="95"/>
      <c r="C18" s="95"/>
      <c r="D18" s="95"/>
      <c r="E18" s="95"/>
      <c r="F18" s="95"/>
      <c r="G18" s="59">
        <f t="shared" ref="G18:H18" si="3">SUM(G3:G17)</f>
        <v>15647000</v>
      </c>
      <c r="H18" s="59">
        <f t="shared" si="3"/>
        <v>1513000</v>
      </c>
      <c r="I18" s="59">
        <f>SUM(I3:I17)</f>
        <v>17160000</v>
      </c>
    </row>
    <row r="19" spans="1:9" s="4" customFormat="1" ht="18.75" x14ac:dyDescent="0.25">
      <c r="A19" s="95" t="s">
        <v>86</v>
      </c>
      <c r="B19" s="95"/>
      <c r="C19" s="95"/>
      <c r="D19" s="95"/>
      <c r="E19" s="95"/>
      <c r="F19" s="95"/>
      <c r="G19" s="65">
        <f>G18*5%</f>
        <v>782350</v>
      </c>
      <c r="H19" s="65">
        <f>H18*5%</f>
        <v>75650</v>
      </c>
      <c r="I19" s="65">
        <f>I18*5%</f>
        <v>858000</v>
      </c>
    </row>
    <row r="20" spans="1:9" s="4" customFormat="1" ht="18.75" x14ac:dyDescent="0.25">
      <c r="A20" s="95" t="s">
        <v>87</v>
      </c>
      <c r="B20" s="95"/>
      <c r="C20" s="95"/>
      <c r="D20" s="95"/>
      <c r="E20" s="95"/>
      <c r="F20" s="95"/>
      <c r="G20" s="65">
        <f>G18-G19</f>
        <v>14864650</v>
      </c>
      <c r="H20" s="65">
        <f>H18-H19</f>
        <v>1437350</v>
      </c>
      <c r="I20" s="59">
        <f>I18-I19</f>
        <v>16302000</v>
      </c>
    </row>
    <row r="21" spans="1:9" s="4" customFormat="1" ht="18.75" x14ac:dyDescent="0.25">
      <c r="A21" s="95" t="s">
        <v>92</v>
      </c>
      <c r="B21" s="95"/>
      <c r="C21" s="95"/>
      <c r="D21" s="95"/>
      <c r="E21" s="95"/>
      <c r="F21" s="95"/>
      <c r="G21" s="65">
        <v>0</v>
      </c>
      <c r="H21" s="65">
        <f>H20*13%</f>
        <v>186855.5</v>
      </c>
      <c r="I21" s="59">
        <f>H21</f>
        <v>186855.5</v>
      </c>
    </row>
    <row r="22" spans="1:9" s="4" customFormat="1" ht="18.75" x14ac:dyDescent="0.25">
      <c r="A22" s="95" t="s">
        <v>87</v>
      </c>
      <c r="B22" s="95"/>
      <c r="C22" s="95"/>
      <c r="D22" s="95"/>
      <c r="E22" s="95"/>
      <c r="F22" s="95"/>
      <c r="G22" s="65">
        <f>G21+G20</f>
        <v>14864650</v>
      </c>
      <c r="H22" s="65">
        <f>H21+H20</f>
        <v>1624205.5</v>
      </c>
      <c r="I22" s="59">
        <f>I21+I20</f>
        <v>16488855.5</v>
      </c>
    </row>
    <row r="25" spans="1:9" x14ac:dyDescent="0.25">
      <c r="I25" s="60"/>
    </row>
    <row r="26" spans="1:9" x14ac:dyDescent="0.25">
      <c r="I26" s="60"/>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Air Handling Unit</vt:lpstr>
      <vt:lpstr>Fresh Air Unit</vt:lpstr>
      <vt:lpstr>Fan Coil Unit (Elevator n BMS)</vt:lpstr>
      <vt:lpstr>Chillers</vt:lpstr>
      <vt:lpstr>Cooling Towers</vt:lpstr>
      <vt:lpstr>Chillers!Print_Area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2024-07-12T14:11:18Z</cp:lastPrinted>
  <dcterms:created xsi:type="dcterms:W3CDTF">2022-09-15T07:28:34Z</dcterms:created>
  <dcterms:modified xsi:type="dcterms:W3CDTF">2024-07-12T14:15:47Z</dcterms:modified>
</cp:coreProperties>
</file>